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WA" sheetId="1" state="visible" r:id="rId2"/>
    <sheet name="MA" sheetId="2" state="visible" r:id="rId3"/>
    <sheet name="DC" sheetId="3" state="visible" r:id="rId4"/>
    <sheet name="San Fran" sheetId="4" state="visible" r:id="rId5"/>
    <sheet name="San Jose" sheetId="5" state="visible" r:id="rId6"/>
    <sheet name="Industries" sheetId="6" state="visible" r:id="rId7"/>
    <sheet name="TechsbyFreq bef CA" sheetId="7" state="visible" r:id="rId8"/>
    <sheet name="best cities list" sheetId="8" state="visible" r:id="rId9"/>
    <sheet name="company stalk seed" sheetId="9" state="visible" r:id="rId10"/>
    <sheet name="NetworkResearchConnect" sheetId="10" state="visible" r:id="rId11"/>
  </sheets>
  <definedNames>
    <definedName function="false" hidden="true" localSheetId="8" name="_xlnm._FilterDatabase" vbProcedure="false">'company stalk seed'!$A$1:$G$59</definedName>
    <definedName function="false" hidden="false" localSheetId="8" name="_xlnm._FilterDatabase" vbProcedure="false">'company stalk seed'!$A$1:$G$59</definedName>
    <definedName function="false" hidden="false" localSheetId="8" name="_xlnm._FilterDatabase_0" vbProcedure="false">'company stalk seed'!$A$1:$G$59</definedName>
    <definedName function="false" hidden="false" localSheetId="8" name="_xlnm._FilterDatabase_0_0" vbProcedure="false">'company stalk seed'!$A$1:$G$59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<sst xmlns="http://schemas.openxmlformats.org/spreadsheetml/2006/main" count="2028" uniqueCount="567">
  <si>
    <t xml:space="preserve">Seattle, Wa = 90k avg</t>
  </si>
  <si>
    <t xml:space="preserve">Company</t>
  </si>
  <si>
    <t xml:space="preserve">Position Title</t>
  </si>
  <si>
    <t xml:space="preserve">Link to Job</t>
  </si>
  <si>
    <t xml:space="preserve">Technologies Used</t>
  </si>
  <si>
    <t xml:space="preserve">Enthusiasm</t>
  </si>
  <si>
    <t xml:space="preserve">Industry</t>
  </si>
  <si>
    <t xml:space="preserve">offer median</t>
  </si>
  <si>
    <t xml:space="preserve">Enthusiasm Calculator</t>
  </si>
  <si>
    <t xml:space="preserve">1929 3rd Ave Suite 200, Seattle, WA 98101, USA</t>
  </si>
  <si>
    <t xml:space="preserve">SkillJar</t>
  </si>
  <si>
    <t xml:space="preserve">Software Development Engineer</t>
  </si>
  <si>
    <t xml:space="preserve">Python Django Rails</t>
  </si>
  <si>
    <t xml:space="preserve">1</t>
  </si>
  <si>
    <t xml:space="preserve">Commerce</t>
  </si>
  <si>
    <t xml:space="preserve">??</t>
  </si>
  <si>
    <t xml:space="preserve">BDEX</t>
  </si>
  <si>
    <t xml:space="preserve">Full Stack + UI Developer</t>
  </si>
  <si>
    <t xml:space="preserve">https://angel.co/big-data-exchange/jobs/228064-full-stack-ui-developer</t>
  </si>
  <si>
    <t xml:space="preserve">Java · Javascript · jQuery · MySQL · Spring · Apache Tomcat · HTML5 &amp; CSS3 · Angular.JS · Bootstrap · AngularJS</t>
  </si>
  <si>
    <t xml:space="preserve">Data</t>
  </si>
  <si>
    <t xml:space="preserve">MASON</t>
  </si>
  <si>
    <t xml:space="preserve">Platform Engineer</t>
  </si>
  <si>
    <t xml:space="preserve">https://angel.co/masonamerica/jobs/151118-platform-engineer</t>
  </si>
  <si>
    <t xml:space="preserve"> Java · Javascript · Node.js · Web Development · Infrastructure · Web Applications · DevOps · Golang · Amazon Web Services · REST APIs
</t>
  </si>
  <si>
    <t xml:space="preserve">Subscription</t>
  </si>
  <si>
    <t xml:space="preserve">Frontend Developer - UI/UX</t>
  </si>
  <si>
    <t xml:space="preserve">Javascript · CSS · Node.js · Web Services · SCSS/Sass · Ember.js · LESS · React.js</t>
  </si>
  <si>
    <t xml:space="preserve">CakeCodes</t>
  </si>
  <si>
    <t xml:space="preserve">Senior Software Developer</t>
  </si>
  <si>
    <t xml:space="preserve">https://angel.co/cakecodes/jobs/150832-senior-software-developer</t>
  </si>
  <si>
    <t xml:space="preserve">Mobile Developer · Backend Developer · Full-Stack Developer</t>
  </si>
  <si>
    <t xml:space="preserve">2</t>
  </si>
  <si>
    <t xml:space="preserve">Advertising</t>
  </si>
  <si>
    <t xml:space="preserve">MARKETLY</t>
  </si>
  <si>
    <t xml:space="preserve">Sr. Full Stack Engineer</t>
  </si>
  <si>
    <t xml:space="preserve"> jQuery · MySQL · HTML5 &amp; CSS3 · Twitter Bootstrap · MVC Framework · Ruby on Rails · Bootstrap</t>
  </si>
  <si>
    <t xml:space="preserve">Licensing</t>
  </si>
  <si>
    <t xml:space="preserve">Sr. Software Engineer</t>
  </si>
  <si>
    <t xml:space="preserve">Programming · C# · MySQL · Ruby on Rails</t>
  </si>
  <si>
    <t xml:space="preserve">Enhusiasm</t>
  </si>
  <si>
    <t xml:space="preserve">range</t>
  </si>
  <si>
    <t xml:space="preserve">BOUNDLESS</t>
  </si>
  <si>
    <t xml:space="preserve">
Senior Software Engineer (Front End)</t>
  </si>
  <si>
    <t xml:space="preserve">Senior Software Engineer (Front End)</t>
  </si>
  <si>
    <t xml:space="preserve">Frontend Developer · Full-Stack Developer · React.js · ReactJS</t>
  </si>
  <si>
    <t xml:space="preserve">Senior Software Engineer (Full Stack)</t>
  </si>
  <si>
    <t xml:space="preserve">Frontend Developer · Backend Developer</t>
  </si>
  <si>
    <t xml:space="preserve">AXIOM ZEN</t>
  </si>
  <si>
    <t xml:space="preserve">Backend Engineers - Golang (Contract OK)</t>
  </si>
  <si>
    <t xml:space="preserve">Javascript · Node.js · Golang · Neo4J · Go
</t>
  </si>
  <si>
    <t xml:space="preserve">Mobile</t>
  </si>
  <si>
    <t xml:space="preserve">DEFENSE STORM</t>
  </si>
  <si>
    <t xml:space="preserve">Software Engineer</t>
  </si>
  <si>
    <t xml:space="preserve">Full-Stack Developer</t>
  </si>
  <si>
    <t xml:space="preserve">Transaction processing</t>
  </si>
  <si>
    <t xml:space="preserve">ROVER.COM</t>
  </si>
  <si>
    <t xml:space="preserve">Senior Django Software Engineer - Search Algorithm</t>
  </si>
  <si>
    <t xml:space="preserve">Senior Software Engineer- Django or Ruby</t>
  </si>
  <si>
    <t xml:space="preserve">Full-Stack Developer · Web Application Development · MySQL/Postgres · python/django</t>
  </si>
  <si>
    <t xml:space="preserve">CONSENT PRO</t>
  </si>
  <si>
    <t xml:space="preserve">Full Stack Developer</t>
  </si>
  <si>
    <t xml:space="preserve">MODIFI</t>
  </si>
  <si>
    <t xml:space="preserve">Full Stack Software Engineer</t>
  </si>
  <si>
    <t xml:space="preserve">CO-IT</t>
  </si>
  <si>
    <t xml:space="preserve">Developer or technical savvy professional.</t>
  </si>
  <si>
    <t xml:space="preserve">Software Engineer · Mobile Developer · Frontend Developer</t>
  </si>
  <si>
    <t xml:space="preserve">NEW ENGEN</t>
  </si>
  <si>
    <t xml:space="preserve">Senior Engineer</t>
  </si>
  <si>
    <t xml:space="preserve">Full-Stack Developer · PHP · Java · noSQL · SQL · C# · Front-End Development · Backend Development · AWS</t>
  </si>
  <si>
    <t xml:space="preserve">AMAZON (PRIMENOW)</t>
  </si>
  <si>
    <t xml:space="preserve">Software Development Engineer (Seattle, WA only)</t>
  </si>
  <si>
    <t xml:space="preserve">Full-Stack Developer · Node.js · Full Stack Development</t>
  </si>
  <si>
    <t xml:space="preserve">3</t>
  </si>
  <si>
    <t xml:space="preserve">Lowell, MA, 85k</t>
  </si>
  <si>
    <t xml:space="preserve">E911MD</t>
  </si>
  <si>
    <t xml:space="preserve">Junior Engineer</t>
  </si>
  <si>
    <t xml:space="preserve">Washington, DC, 85k</t>
  </si>
  <si>
    <t xml:space="preserve">ION CHANNEL</t>
  </si>
  <si>
    <t xml:space="preserve">Deployment Engineer</t>
  </si>
  <si>
    <t xml:space="preserve">Frederick · Chantilly · DevOps</t>
  </si>
  <si>
    <t xml:space="preserve">POWER SUPPLY</t>
  </si>
  <si>
    <t xml:space="preserve">Front-end engineer</t>
  </si>
  <si>
    <t xml:space="preserve">Javascript · HTML · Interaction Design · Ruby · SCSS/Sass · Ruby on Rails · React.js</t>
  </si>
  <si>
    <t xml:space="preserve">CROWDSKOUT</t>
  </si>
  <si>
    <t xml:space="preserve">Back End Engineer</t>
  </si>
  <si>
    <t xml:space="preserve">Backend Developer · PHP · MySQL · MongoDB · Linux · Laravel · ElasticSearch · AWS</t>
  </si>
  <si>
    <t xml:space="preserve">Front End Engineer</t>
  </si>
  <si>
    <t xml:space="preserve">Frontend Developer</t>
  </si>
  <si>
    <t xml:space="preserve">SESTRA SYSTEMS</t>
  </si>
  <si>
    <t xml:space="preserve">Data Engineer</t>
  </si>
  <si>
    <t xml:space="preserve">Software Engineer · Data Scientist · Python · Javascript · Machine Learning · Node.js · R · Algorithms · D3.js</t>
  </si>
  <si>
    <t xml:space="preserve">Quality Assurance Engineer</t>
  </si>
  <si>
    <t xml:space="preserve">QA Engineer · Git · PostgreSQL · Software Testing · Business Analysis · Jira · REST APIs · Regression Testing · Test Cases</t>
  </si>
  <si>
    <t xml:space="preserve">NAVA</t>
  </si>
  <si>
    <t xml:space="preserve">Software Engineer · Backend Developer · Full-Stack Developer · Web Development · Full Stack Development · Full-Stack Web Development</t>
  </si>
  <si>
    <t xml:space="preserve">Infrastructure Engineer</t>
  </si>
  <si>
    <t xml:space="preserve">DevOps</t>
  </si>
  <si>
    <t xml:space="preserve">SPREE COMMERCE</t>
  </si>
  <si>
    <t xml:space="preserve">Software Engineer (Ruby, Rails, React)</t>
  </si>
  <si>
    <t xml:space="preserve">Software Engineer · Node.js · Ruby · Redis · PostgreSQL · Ruby on Rails · Amazon EC2</t>
  </si>
  <si>
    <t xml:space="preserve">REVV</t>
  </si>
  <si>
    <t xml:space="preserve">Sr. Full Stack Developer - Ruby</t>
  </si>
  <si>
    <t xml:space="preserve">Javascript · Ruby · PostgreSQL · Amazon Web Services · Ruby on Rails</t>
  </si>
  <si>
    <t xml:space="preserve">Sr. Frontend Developer</t>
  </si>
  <si>
    <t xml:space="preserve">Frontend Developer · Javascript · Ruby · Angular.JS</t>
  </si>
  <si>
    <t xml:space="preserve">CROSSLEAD</t>
  </si>
  <si>
    <t xml:space="preserve">Full-stack Software Engineer (Web)</t>
  </si>
  <si>
    <t xml:space="preserve">DevOps Engineer</t>
  </si>
  <si>
    <t xml:space="preserve">PEGGASYSTEMS</t>
  </si>
  <si>
    <t xml:space="preserve">Senior System Architect - Mobility</t>
  </si>
  <si>
    <t xml:space="preserve">Software Engineer · Java · C# · RESTful Services · Enterprise Software · Database and Systems Design · Object Oriented Programming · SOAP/REST (Web Services)</t>
  </si>
  <si>
    <t xml:space="preserve">MPOWER FINANCING</t>
  </si>
  <si>
    <t xml:space="preserve">Director of Engineering</t>
  </si>
  <si>
    <t xml:space="preserve">Software Architect</t>
  </si>
  <si>
    <t xml:space="preserve">LOCALIST</t>
  </si>
  <si>
    <t xml:space="preserve">Senior Rails Engineer</t>
  </si>
  <si>
    <t xml:space="preserve">Silver Spring · Backend Developer · Ruby on Rails</t>
  </si>
  <si>
    <t xml:space="preserve">AD HOC</t>
  </si>
  <si>
    <t xml:space="preserve">Front End Web Developer</t>
  </si>
  <si>
    <t xml:space="preserve">FLOCK</t>
  </si>
  <si>
    <t xml:space="preserve">Backend JavaScript Developer For Mapping/Location Product</t>
  </si>
  <si>
    <t xml:space="preserve">Software Engineer · Backend Developer · C++ · Javascript · Node.js · Backend Development</t>
  </si>
  <si>
    <t xml:space="preserve">Frontend Engineer at Mapping / Location Startup</t>
  </si>
  <si>
    <t xml:space="preserve">Software Engineer · Frontend Developer · Javascript · HTML · React.js · Flow · Redux</t>
  </si>
  <si>
    <t xml:space="preserve">Security Engineer</t>
  </si>
  <si>
    <t xml:space="preserve">Software Engineer · Node.js · Bash · Amazon Web Services · Security</t>
  </si>
  <si>
    <t xml:space="preserve">Android (or Java / C++) Developer</t>
  </si>
  <si>
    <t xml:space="preserve">Mobile Developer · C++ · Java · Android</t>
  </si>
  <si>
    <t xml:space="preserve">React Native Mobile Developer</t>
  </si>
  <si>
    <t xml:space="preserve">Mobile Developer · Javascript · React Native</t>
  </si>
  <si>
    <t xml:space="preserve">TRACKMAVEN</t>
  </si>
  <si>
    <t xml:space="preserve">Python · Javascript · Django · Full Stack Development</t>
  </si>
  <si>
    <t xml:space="preserve">VP of Engineering</t>
  </si>
  <si>
    <t xml:space="preserve">Python · Management · SQL · SaaS · Engineering</t>
  </si>
  <si>
    <t xml:space="preserve">San Fran, CA = 95.6k avg</t>
  </si>
  <si>
    <t xml:space="preserve">San Francisco </t>
  </si>
  <si>
    <t xml:space="preserve">Octonius</t>
  </si>
  <si>
    <t xml:space="preserve">Node.js Full Stack Dev – Equity</t>
  </si>
  <si>
    <t xml:space="preserve">https://angel.co/octonius/jobs/79905-node-js-full-stack-dev-equity</t>
  </si>
  <si>
    <t xml:space="preserve">Full-Stack Developer · Node.js · Docker · MEAN Stack</t>
  </si>
  <si>
    <t xml:space="preserve">Contract</t>
  </si>
  <si>
    <t xml:space="preserve">Effortlss</t>
  </si>
  <si>
    <t xml:space="preserve">CTO</t>
  </si>
  <si>
    <t xml:space="preserve">https://angel.co/effortlss-1/jobs/240566-cto</t>
  </si>
  <si>
    <t xml:space="preserve">Full-Stack Developer · Software Architect</t>
  </si>
  <si>
    <t xml:space="preserve">I AM FILM</t>
  </si>
  <si>
    <t xml:space="preserve">React Native Engineer</t>
  </si>
  <si>
    <t xml:space="preserve">https://angel.co/i-am-film/jobs/222687-react-native-engineer</t>
  </si>
  <si>
    <t xml:space="preserve">Product School</t>
  </si>
  <si>
    <t xml:space="preserve">Web Devlopment Instructor</t>
  </si>
  <si>
    <t xml:space="preserve">https://angel.co/productschool/jobs/173884-web-development-instructor-5-hours-week-san-francisco</t>
  </si>
  <si>
    <t xml:space="preserve">Full-Stack Developer · Software Engineer · Frontend Developer · Software Development · Web Development · Full-Stack Web Development</t>
  </si>
  <si>
    <t xml:space="preserve"> Tally</t>
  </si>
  <si>
    <t xml:space="preserve">Web Developer</t>
  </si>
  <si>
    <t xml:space="preserve">https://angel.co/tally-app/jobs/197846-web-developer-contract</t>
  </si>
  <si>
    <t xml:space="preserve">Software Engineer · Mobile Developer · Frontend Developer · jQuery · Web Development · Mobile Development · Front-End Development · Responsive Design · Foundation · HTML5 &amp; CSS3 · Bootstrap</t>
  </si>
  <si>
    <t xml:space="preserve">vence </t>
  </si>
  <si>
    <t xml:space="preserve">IoT Software Developer/Hardware Hacker</t>
  </si>
  <si>
    <t xml:space="preserve">https://angel.co/vence-1/jobs/188300-iot-software-developer-hardware-hacker</t>
  </si>
  <si>
    <t xml:space="preserve">Full-Stack Developer · Hardware Engineer · Software Engineering · Software Development · Web Development · Rapid Prototyping · Hacking · Hardware Engineering · Arduino · Full Stack Development · Full-Stack Web Development · Prototyping</t>
  </si>
  <si>
    <t xml:space="preserve">Spot.com</t>
  </si>
  <si>
    <t xml:space="preserve">https://angel.co/spot-com/jobs/226633-software-engineer-contractor</t>
  </si>
  <si>
    <t xml:space="preserve">Full-Stack Developer · Javascript · Node.js · Front-End Development · PostgreSQL · Full Stack Development · Geographic Information System (GIS) · AWS/EC2/ELB/S3/DynamoDB · React.js · ElasticSearch · ElasticSearch</t>
  </si>
  <si>
    <t xml:space="preserve">microJasa </t>
  </si>
  <si>
    <t xml:space="preserve">Blockchain or Microservices Engineer</t>
  </si>
  <si>
    <t xml:space="preserve">https://angel.co/microjasa/jobs/229020-blockchain-or-microservices-engineer</t>
  </si>
  <si>
    <t xml:space="preserve">Full-Stack Developer · Blockchain · Microservices</t>
  </si>
  <si>
    <t xml:space="preserve">Telehealth global</t>
  </si>
  <si>
    <t xml:space="preserve">Contract Software Engineer</t>
  </si>
  <si>
    <t xml:space="preserve">https://angel.co/telehealth-global/jobs/219744-contract-software-engineer</t>
  </si>
  <si>
    <t xml:space="preserve">Full-Stack Developer · Node.js</t>
  </si>
  <si>
    <t xml:space="preserve">Shanzhai City</t>
  </si>
  <si>
    <t xml:space="preserve">Front End Developer</t>
  </si>
  <si>
    <t xml:space="preserve">https://angel.co/shanzhai-city-2/jobs/204353-front-end-developer-data-for-good</t>
  </si>
  <si>
    <t xml:space="preserve">Frontend Developer · Full-Stack Developer · Python · CouchDB · PostgreSQL · D3.js · Pandas · Big Data Analytics (NoSQL) · ReactiveX · Full-Stack Web Development (Node/Redux/React)</t>
  </si>
  <si>
    <t xml:space="preserve">NFX Guild</t>
  </si>
  <si>
    <t xml:space="preserve">https://angel.co/nfx-guild/jobs/249394-software-engineer</t>
  </si>
  <si>
    <t xml:space="preserve">Full-Stack Developer · Javascript · PostgreSQL · Ruby on Rails · React/Redux</t>
  </si>
  <si>
    <t xml:space="preserve">San Jose, CA = 106.5k avg</t>
  </si>
  <si>
    <t xml:space="preserve">OSI Engineering</t>
  </si>
  <si>
    <t xml:space="preserve">Sr Software Engineer</t>
  </si>
  <si>
    <t xml:space="preserve">https://angel.co/osi-engineering/jobs/203350-sr-software-engineer-full-stack</t>
  </si>
  <si>
    <t xml:space="preserve">Full-Stack Developer · Python · C++ · Javascript · Test Automation · Test Automation Frameworks</t>
  </si>
  <si>
    <t xml:space="preserve">Boostinsider</t>
  </si>
  <si>
    <t xml:space="preserve">Senior Software Engineer</t>
  </si>
  <si>
    <t xml:space="preserve">https://angel.co/boostinsider/jobs/109875-senior-software-engineer</t>
  </si>
  <si>
    <t xml:space="preserve">Full-Stack Developer · Software Engineer · Mobile Developer · Big Data · Mapreduce · Building Custom Crawlers</t>
  </si>
  <si>
    <t xml:space="preserve">Unified Patents</t>
  </si>
  <si>
    <t xml:space="preserve">Legal Software Development</t>
  </si>
  <si>
    <t xml:space="preserve">https://angel.co/unified-patents/jobs/147484-legal-software-development</t>
  </si>
  <si>
    <t xml:space="preserve">Full-Stack Developer · Patents / IP · Legal</t>
  </si>
  <si>
    <t xml:space="preserve">Gaming</t>
  </si>
  <si>
    <t xml:space="preserve">Display Ads - ex. Yahoo!</t>
  </si>
  <si>
    <t xml:space="preserve">Retailing - ex. Zappos</t>
  </si>
  <si>
    <t xml:space="preserve">Software as a Service (SAAS) - ex. Salesforce</t>
  </si>
  <si>
    <t xml:space="preserve">Merchant Acquiring - ex. PayPal (Online / Offline), Stripe (Online), Square (Offline)</t>
  </si>
  <si>
    <t xml:space="preserve">Per Seat License - ex. Sencha</t>
  </si>
  <si>
    <t xml:space="preserve">User data - ex. BlueKai</t>
  </si>
  <si>
    <t xml:space="preserve">Paid App Downloads - ex. WhatsApp</t>
  </si>
  <si>
    <t xml:space="preserve">Freemium - Free to play w/ virtual currency - ex. Zynga</t>
  </si>
  <si>
    <t xml:space="preserve">Search Ads - ex. Google</t>
  </si>
  <si>
    <t xml:space="preserve">Marketplace - ex. Etsy</t>
  </si>
  <si>
    <t xml:space="preserve">Service as a Service - ex. Shopify</t>
  </si>
  <si>
    <t xml:space="preserve">Intermediary - ex. IP Commerce (POS 2.0), CardSpring</t>
  </si>
  <si>
    <t xml:space="preserve">Per Device/Server License - ex. QlikView</t>
  </si>
  <si>
    <t xml:space="preserve">Business data - ex. Duedil</t>
  </si>
  <si>
    <t xml:space="preserve">In-app purchases - ex. Zynga Poker</t>
  </si>
  <si>
    <t xml:space="preserve">Subscription- ex. World of Warcraft</t>
  </si>
  <si>
    <t xml:space="preserve">Text Ads - ex. Google</t>
  </si>
  <si>
    <t xml:space="preserve">Crowdsourced Marketplace - ex. Threadless</t>
  </si>
  <si>
    <t xml:space="preserve">Content as a Service - ex: Spotify, Netflix</t>
  </si>
  <si>
    <t xml:space="preserve">Acquiring Processing - ex. Paymentech</t>
  </si>
  <si>
    <t xml:space="preserve">Per Application instance - ex. Adobe Photoshop</t>
  </si>
  <si>
    <t xml:space="preserve">User intelligence - ex. Yougov</t>
  </si>
  <si>
    <t xml:space="preserve">In-app subscriptions - ex. NY Times app</t>
  </si>
  <si>
    <t xml:space="preserve">Premium - ex. xBox games</t>
  </si>
  <si>
    <t xml:space="preserve">Video Ads - ex. Hulu</t>
  </si>
  <si>
    <t xml:space="preserve">Excess Capacity Markets - ex. Uber, AirBnB</t>
  </si>
  <si>
    <t xml:space="preserve">Infrastructure/Platform As A Service - ex. AWS</t>
  </si>
  <si>
    <t xml:space="preserve">Bank Transfer - ex. Dwolla</t>
  </si>
  <si>
    <t xml:space="preserve">Per Site License - ex. Private cloud on internal infrastructure</t>
  </si>
  <si>
    <t xml:space="preserve">Search Data - ex. Chango</t>
  </si>
  <si>
    <t xml:space="preserve">Advertising - ex. Flurry, AdMob</t>
  </si>
  <si>
    <t xml:space="preserve">DLC - (Downloadable Content) - ex. Call of Duty</t>
  </si>
  <si>
    <t xml:space="preserve">Audio Ads - ex. Pandora</t>
  </si>
  <si>
    <t xml:space="preserve">Vertically Integrated Commerce - ex. Warby Parker</t>
  </si>
  <si>
    <t xml:space="preserve">Freemium SAAS - ex. Dropbox</t>
  </si>
  <si>
    <t xml:space="preserve">Bank Depository Offering - ex. Simple, Movenbank (spread on average deposits)</t>
  </si>
  <si>
    <t xml:space="preserve">Patent Licensing - ex. Qualcomm</t>
  </si>
  <si>
    <t xml:space="preserve">Real-time Consumer Intent Data - ex. Yieldbot</t>
  </si>
  <si>
    <t xml:space="preserve">Digital-to-physical - ex. Red Stamp, Postagram</t>
  </si>
  <si>
    <t xml:space="preserve">Ad Supported - ex. addictinggames.co</t>
  </si>
  <si>
    <t xml:space="preserve">Promoted Content - ex. Twitter, Tumblr</t>
  </si>
  <si>
    <t xml:space="preserve">Aggregator - ex. Lastminute.com</t>
  </si>
  <si>
    <t xml:space="preserve">Donations - ex. Wikipedia</t>
  </si>
  <si>
    <t xml:space="preserve">Bank Card Issuance - ex. Simple (interchange fee per transaction)</t>
  </si>
  <si>
    <t xml:space="preserve">Brand Licensing - ex. Sesame Street</t>
  </si>
  <si>
    <t xml:space="preserve">Benchmarking services - ex. Comscore</t>
  </si>
  <si>
    <t xml:space="preserve">Transactions - ex. Hailo</t>
  </si>
  <si>
    <t xml:space="preserve">Paid content links - ex. Outbrain</t>
  </si>
  <si>
    <t xml:space="preserve">Flash Sales – ex. Gilt Groupe, Vente Privee</t>
  </si>
  <si>
    <t xml:space="preserve">Sampling - ex Birchbox</t>
  </si>
  <si>
    <t xml:space="preserve">Fullfilment - ex. Amazon</t>
  </si>
  <si>
    <t xml:space="preserve">Indirect Licensing - ex. Apple Volume Purchasing</t>
  </si>
  <si>
    <t xml:space="preserve">Market research - ex. GLG</t>
  </si>
  <si>
    <t xml:space="preserve">Recruitment Ads - ex. LinkedIn</t>
  </si>
  <si>
    <t xml:space="preserve">Group buying - ex. Groupon</t>
  </si>
  <si>
    <t xml:space="preserve">Membership Services - ex. Amazon Prime</t>
  </si>
  <si>
    <t xml:space="preserve">Messaging - ex. Peer-to-Peer SMS, IM, Group Messaging</t>
  </si>
  <si>
    <t xml:space="preserve">Lead Generation - ex. MoneySuperMarket, ZocDoc</t>
  </si>
  <si>
    <t xml:space="preserve">Digital goods / downloads - ex. iTunes</t>
  </si>
  <si>
    <t xml:space="preserve">Support and Maintenance - ex. 10gen, Red Hat</t>
  </si>
  <si>
    <t xml:space="preserve">Telephony - ex. termination/origination in public telephony networks (skype out/in)</t>
  </si>
  <si>
    <t xml:space="preserve">Affiliate Fees - ex. Amazon Affiliate Program</t>
  </si>
  <si>
    <t xml:space="preserve">Virtual goods - ex. Zynga</t>
  </si>
  <si>
    <t xml:space="preserve">Paywall - ex. NYTimes</t>
  </si>
  <si>
    <t xml:space="preserve">Telephony - ex. termination/origination within private telephony cloud (e.g. native skype)</t>
  </si>
  <si>
    <t xml:space="preserve">Classifieds - ex. Craiglist</t>
  </si>
  <si>
    <t xml:space="preserve">Training - ex. Coursera</t>
  </si>
  <si>
    <t xml:space="preserve">Voice and video-conferencing - ex. Uberconference</t>
  </si>
  <si>
    <t xml:space="preserve">Payment Gateways: Mobile - ex. Braintree</t>
  </si>
  <si>
    <t xml:space="preserve">Featured listings - e.g. Yelp, Super Pages;</t>
  </si>
  <si>
    <t xml:space="preserve">Pay what you want - ex. Radiohead</t>
  </si>
  <si>
    <t xml:space="preserve">Peer to Peer</t>
  </si>
  <si>
    <t xml:space="preserve">Platform Monetization ("Tax") - ex. Facebook Credits; iO6 30% cut.</t>
  </si>
  <si>
    <t xml:space="preserve">Email Ads - as done by Yahoo, MSN</t>
  </si>
  <si>
    <t xml:space="preserve">Commission - ex. SharesPost</t>
  </si>
  <si>
    <t xml:space="preserve">Peer-to-Peer Lending - ex. Lending Club,</t>
  </si>
  <si>
    <t xml:space="preserve">Ad Retargeting - ex. Criteo</t>
  </si>
  <si>
    <t xml:space="preserve">Commission per order - ex. Seamless, GrubHub</t>
  </si>
  <si>
    <t xml:space="preserve">Peer-to-Peer Gambling - ex. BetFair</t>
  </si>
  <si>
    <t xml:space="preserve">Real-time Intent Ad Delivery</t>
  </si>
  <si>
    <t xml:space="preserve">Auction - ex. eBay</t>
  </si>
  <si>
    <t xml:space="preserve">Peer-to-peer buying - ex. Etsy</t>
  </si>
  <si>
    <t xml:space="preserve">Location-based offers - ex/ Foursquare</t>
  </si>
  <si>
    <t xml:space="preserve">Reverse Auction - ex. Priceline</t>
  </si>
  <si>
    <t xml:space="preserve">Peer-to-peer insurance/home/car</t>
  </si>
  <si>
    <t xml:space="preserve">Sponsorships / Site Takeovers - ex. Pandora</t>
  </si>
  <si>
    <t xml:space="preserve">Barter for services ex. SwapRight</t>
  </si>
  <si>
    <t xml:space="preserve">Peer-to-peer computing – ex. CrasPlan storage, SETI@home</t>
  </si>
  <si>
    <t xml:space="preserve">Peer-to-peer service - ex. Mechanical Turk, TaskRabbit</t>
  </si>
  <si>
    <t xml:space="preserve">Peer-to-peer Mobile WiFi/Tethering</t>
  </si>
  <si>
    <t xml:space="preserve">Most Common Industry</t>
  </si>
  <si>
    <t xml:space="preserve">7/16/17 Most common Technologies</t>
  </si>
  <si>
    <t xml:space="preserve">Technology by enthusiasm</t>
  </si>
  <si>
    <t xml:space="preserve">6/17/17 TECHNOLOGIES BY FREQUENCY</t>
  </si>
  <si>
    <t xml:space="preserve">FREQ</t>
  </si>
  <si>
    <t xml:space="preserve">DATA CALC FIELDS</t>
  </si>
  <si>
    <t xml:space="preserve">FullStackDeveloper</t>
  </si>
  <si>
    <t xml:space="preserve">Count</t>
  </si>
  <si>
    <t xml:space="preserve">Total enthus</t>
  </si>
  <si>
    <t xml:space="preserve">Rel enthu by Freq</t>
  </si>
  <si>
    <t xml:space="preserve">Javascript</t>
  </si>
  <si>
    <t xml:space="preserve">Amazon Web Services</t>
  </si>
  <si>
    <t xml:space="preserve">Android</t>
  </si>
  <si>
    <t xml:space="preserve">SoftwareEngineer</t>
  </si>
  <si>
    <t xml:space="preserve">Angular</t>
  </si>
  <si>
    <t xml:space="preserve">FrontendDeveloper</t>
  </si>
  <si>
    <t xml:space="preserve">Apache Tomcat</t>
  </si>
  <si>
    <t xml:space="preserve">Nodejs</t>
  </si>
  <si>
    <t xml:space="preserve">Node</t>
  </si>
  <si>
    <t xml:space="preserve">AWS</t>
  </si>
  <si>
    <t xml:space="preserve">MobileDeveloper</t>
  </si>
  <si>
    <t xml:space="preserve">Backend Developer</t>
  </si>
  <si>
    <t xml:space="preserve">RubyonRails</t>
  </si>
  <si>
    <t xml:space="preserve">Java</t>
  </si>
  <si>
    <t xml:space="preserve">Backend Development</t>
  </si>
  <si>
    <t xml:space="preserve">PostgreSQL</t>
  </si>
  <si>
    <t xml:space="preserve">Mobile Developer</t>
  </si>
  <si>
    <t xml:space="preserve">Bootstrap</t>
  </si>
  <si>
    <t xml:space="preserve">ReactJS</t>
  </si>
  <si>
    <t xml:space="preserve">Ruby on Rails</t>
  </si>
  <si>
    <t xml:space="preserve">Business Analysis</t>
  </si>
  <si>
    <t xml:space="preserve">Reactjs</t>
  </si>
  <si>
    <t xml:space="preserve">MySQL</t>
  </si>
  <si>
    <t xml:space="preserve">C#</t>
  </si>
  <si>
    <t xml:space="preserve">FullStackDevelopment</t>
  </si>
  <si>
    <t xml:space="preserve">C++</t>
  </si>
  <si>
    <t xml:space="preserve">Chantilly</t>
  </si>
  <si>
    <t xml:space="preserve">BackendDeveloper</t>
  </si>
  <si>
    <t xml:space="preserve">Python</t>
  </si>
  <si>
    <t xml:space="preserve">CSS</t>
  </si>
  <si>
    <t xml:space="preserve">WebDevelopment</t>
  </si>
  <si>
    <t xml:space="preserve">React</t>
  </si>
  <si>
    <t xml:space="preserve">Data Scientist</t>
  </si>
  <si>
    <t xml:space="preserve">ElasticSearch</t>
  </si>
  <si>
    <t xml:space="preserve">Ruby</t>
  </si>
  <si>
    <t xml:space="preserve">Database and Systems Design</t>
  </si>
  <si>
    <t xml:space="preserve">Django</t>
  </si>
  <si>
    <t xml:space="preserve">Engineering</t>
  </si>
  <si>
    <t xml:space="preserve">FrontEndDevelopment</t>
  </si>
  <si>
    <t xml:space="preserve">Full Stack Development</t>
  </si>
  <si>
    <t xml:space="preserve">Enterprise Software</t>
  </si>
  <si>
    <t xml:space="preserve">jQuery</t>
  </si>
  <si>
    <t xml:space="preserve">HTML</t>
  </si>
  <si>
    <t xml:space="preserve">Frederick</t>
  </si>
  <si>
    <t xml:space="preserve">HTML5&amp;CSS3</t>
  </si>
  <si>
    <t xml:space="preserve">HTML5 &amp; CSS3</t>
  </si>
  <si>
    <t xml:space="preserve">Front-End Development</t>
  </si>
  <si>
    <t xml:space="preserve">FullStackWebDevelopment</t>
  </si>
  <si>
    <t xml:space="preserve">PHP</t>
  </si>
  <si>
    <t xml:space="preserve">AngularJS</t>
  </si>
  <si>
    <t xml:space="preserve">SQL</t>
  </si>
  <si>
    <t xml:space="preserve">AmazonWebServices</t>
  </si>
  <si>
    <t xml:space="preserve">Full-Stack Web Development</t>
  </si>
  <si>
    <t xml:space="preserve">SoftwareArchitect</t>
  </si>
  <si>
    <t xml:space="preserve">Git</t>
  </si>
  <si>
    <t xml:space="preserve">WebServices</t>
  </si>
  <si>
    <t xml:space="preserve">SoftwareDevelopment</t>
  </si>
  <si>
    <t xml:space="preserve">Interaction Design</t>
  </si>
  <si>
    <t xml:space="preserve">SCSS/Sass</t>
  </si>
  <si>
    <t xml:space="preserve">LESS</t>
  </si>
  <si>
    <t xml:space="preserve">Jira</t>
  </si>
  <si>
    <t xml:space="preserve">Golang</t>
  </si>
  <si>
    <t xml:space="preserve">Emberjs</t>
  </si>
  <si>
    <t xml:space="preserve">Laravel</t>
  </si>
  <si>
    <t xml:space="preserve">D3js</t>
  </si>
  <si>
    <t xml:space="preserve">Linux</t>
  </si>
  <si>
    <t xml:space="preserve">Machine Learning</t>
  </si>
  <si>
    <t xml:space="preserve">BackendDevelopment</t>
  </si>
  <si>
    <t xml:space="preserve">Management</t>
  </si>
  <si>
    <t xml:space="preserve">AWS/EC2/ELB/S3/DynamoDB</t>
  </si>
  <si>
    <t xml:space="preserve">MongoDB</t>
  </si>
  <si>
    <t xml:space="preserve">PythonDjangoRails</t>
  </si>
  <si>
    <t xml:space="preserve">MVC Framework</t>
  </si>
  <si>
    <t xml:space="preserve">Programming</t>
  </si>
  <si>
    <t xml:space="preserve">MySQL/Postgres</t>
  </si>
  <si>
    <t xml:space="preserve">WebApplications</t>
  </si>
  <si>
    <t xml:space="preserve">TwitterBootstrap</t>
  </si>
  <si>
    <t xml:space="preserve">noSQL</t>
  </si>
  <si>
    <t xml:space="preserve">TestCases</t>
  </si>
  <si>
    <t xml:space="preserve">Object Oriented Programming</t>
  </si>
  <si>
    <t xml:space="preserve">TestAutomationFrameworks</t>
  </si>
  <si>
    <t xml:space="preserve">TestAutomation</t>
  </si>
  <si>
    <t xml:space="preserve">SoftwareTesting</t>
  </si>
  <si>
    <t xml:space="preserve">SoftwareEngineering</t>
  </si>
  <si>
    <t xml:space="preserve">Security</t>
  </si>
  <si>
    <t xml:space="preserve">RESTfulServices</t>
  </si>
  <si>
    <t xml:space="preserve">python/django</t>
  </si>
  <si>
    <t xml:space="preserve">RESTAPIs</t>
  </si>
  <si>
    <t xml:space="preserve">QA Engineer</t>
  </si>
  <si>
    <t xml:space="preserve">Redux</t>
  </si>
  <si>
    <t xml:space="preserve">React/Redux</t>
  </si>
  <si>
    <t xml:space="preserve">React Native</t>
  </si>
  <si>
    <t xml:space="preserve">ReactNative</t>
  </si>
  <si>
    <t xml:space="preserve">Regression Testing</t>
  </si>
  <si>
    <t xml:space="preserve">RapidPrototyping</t>
  </si>
  <si>
    <t xml:space="preserve">Partnership Employment</t>
  </si>
  <si>
    <t xml:space="preserve">Sr Software Engineer-Ruby Rails</t>
  </si>
  <si>
    <t xml:space="preserve">https://angel.co/partnership-employment/jobs/265032-sr-software-engineer-ruby-rails</t>
  </si>
  <si>
    <t xml:space="preserve">Full-Stack Developer · Software Architect · Ruby · Ruby on Rails</t>
  </si>
  <si>
    <t xml:space="preserve"> e-commerce products</t>
  </si>
  <si>
    <t xml:space="preserve">REST APIs</t>
  </si>
  <si>
    <t xml:space="preserve">CaterCow</t>
  </si>
  <si>
    <t xml:space="preserve">Software Engineer, Full Stack </t>
  </si>
  <si>
    <t xml:space="preserve">https://angel.co/catercow/jobs/275845-software-engineer-full-stack</t>
  </si>
  <si>
    <t xml:space="preserve">MySQL · Team Player · UI/UX Design · Full Stack Development · Backend Development · Frontend Development · Ruby on Rails</t>
  </si>
  <si>
    <t xml:space="preserve">Airbnb for catering</t>
  </si>
  <si>
    <t xml:space="preserve">RESTful Services</t>
  </si>
  <si>
    <t xml:space="preserve">Patents/IP</t>
  </si>
  <si>
    <t xml:space="preserve">Fame</t>
  </si>
  <si>
    <t xml:space="preserve">Super Full-Stack Software Engineer </t>
  </si>
  <si>
    <t xml:space="preserve">https://angel.co/fame-co/jobs/280656-super-full-stack-software-engineer</t>
  </si>
  <si>
    <t xml:space="preserve">Software Engineer · Backend Developer · Full-Stack Developer · Python · PostgreSQL · Web Scraping · Ruby on Rails · Haml/Sass/Coffeescript · React.js · Swift</t>
  </si>
  <si>
    <t xml:space="preserve">retail/commerce</t>
  </si>
  <si>
    <t xml:space="preserve">Pandas</t>
  </si>
  <si>
    <t xml:space="preserve">ObjectOrientedProgramming</t>
  </si>
  <si>
    <t xml:space="preserve">SaaS</t>
  </si>
  <si>
    <t xml:space="preserve">Neo4J</t>
  </si>
  <si>
    <t xml:space="preserve">Silver Spring</t>
  </si>
  <si>
    <t xml:space="preserve">SOAP/REST (Web Services)</t>
  </si>
  <si>
    <t xml:space="preserve">MVCFramework</t>
  </si>
  <si>
    <t xml:space="preserve">MobileDevelopment</t>
  </si>
  <si>
    <t xml:space="preserve">Software Testing</t>
  </si>
  <si>
    <t xml:space="preserve">Microservices</t>
  </si>
  <si>
    <t xml:space="preserve">Spring</t>
  </si>
  <si>
    <t xml:space="preserve">MEANStack</t>
  </si>
  <si>
    <t xml:space="preserve">Mapreduce</t>
  </si>
  <si>
    <t xml:space="preserve">Test Cases</t>
  </si>
  <si>
    <t xml:space="preserve">Twitter Bootstrap</t>
  </si>
  <si>
    <t xml:space="preserve">MachineLearning</t>
  </si>
  <si>
    <t xml:space="preserve">Web Application Development</t>
  </si>
  <si>
    <t xml:space="preserve">Web Development</t>
  </si>
  <si>
    <t xml:space="preserve">Legal</t>
  </si>
  <si>
    <t xml:space="preserve">InteractionDesign</t>
  </si>
  <si>
    <t xml:space="preserve">Infrastructure</t>
  </si>
  <si>
    <t xml:space="preserve">HardwareEngineering</t>
  </si>
  <si>
    <t xml:space="preserve">HardwareEngineer</t>
  </si>
  <si>
    <t xml:space="preserve">Hacking</t>
  </si>
  <si>
    <t xml:space="preserve">Go</t>
  </si>
  <si>
    <t xml:space="preserve">Foundation</t>
  </si>
  <si>
    <t xml:space="preserve">Flow</t>
  </si>
  <si>
    <t xml:space="preserve">EnterpriseSoftware</t>
  </si>
  <si>
    <t xml:space="preserve">Docker</t>
  </si>
  <si>
    <t xml:space="preserve">DatabaseandSystemsDesign</t>
  </si>
  <si>
    <t xml:space="preserve">DataScientist</t>
  </si>
  <si>
    <t xml:space="preserve">CouchDB</t>
  </si>
  <si>
    <t xml:space="preserve">BusinessAnalysis</t>
  </si>
  <si>
    <t xml:space="preserve">BuildingCustomCrawlers</t>
  </si>
  <si>
    <t xml:space="preserve">Blockchain</t>
  </si>
  <si>
    <t xml:space="preserve">BigData</t>
  </si>
  <si>
    <t xml:space="preserve">Bash</t>
  </si>
  <si>
    <t xml:space="preserve">Arduino</t>
  </si>
  <si>
    <t xml:space="preserve">ApacheTomcat</t>
  </si>
  <si>
    <t xml:space="preserve">AmazonEC2</t>
  </si>
  <si>
    <t xml:space="preserve">Algorithms</t>
  </si>
  <si>
    <t xml:space="preserve">SilverSpring</t>
  </si>
  <si>
    <t xml:space="preserve">QAEngineer</t>
  </si>
  <si>
    <t xml:space="preserve">WebApplicationDevelopment</t>
  </si>
  <si>
    <t xml:space="preserve">SOAP/REST(WebServices)</t>
  </si>
  <si>
    <t xml:space="preserve">ResponsiveDesign</t>
  </si>
  <si>
    <t xml:space="preserve">RegressionTesting</t>
  </si>
  <si>
    <t xml:space="preserve">Redis</t>
  </si>
  <si>
    <t xml:space="preserve">ReactiveX</t>
  </si>
  <si>
    <t xml:space="preserve">React.js</t>
  </si>
  <si>
    <t xml:space="preserve">R</t>
  </si>
  <si>
    <t xml:space="preserve">Prototyping</t>
  </si>
  <si>
    <t xml:space="preserve">Node.js</t>
  </si>
  <si>
    <t xml:space="preserve">GeographicInformationSystem(GIS)</t>
  </si>
  <si>
    <t xml:space="preserve">FullStackWebDevelopment(Node/Redux/React)</t>
  </si>
  <si>
    <t xml:space="preserve">D3.js</t>
  </si>
  <si>
    <t xml:space="preserve">BigDataAnalytics(NoSQL)</t>
  </si>
  <si>
    <t xml:space="preserve">Angular.JS</t>
  </si>
  <si>
    <t xml:space="preserve">Rank</t>
  </si>
  <si>
    <t xml:space="preserve">City</t>
  </si>
  <si>
    <t xml:space="preserve">Average Salary</t>
  </si>
  <si>
    <t xml:space="preserve">Jobs</t>
  </si>
  <si>
    <t xml:space="preserve">Location Quotient – demand for developers</t>
  </si>
  <si>
    <t xml:space="preserve">Cost of Living</t>
  </si>
  <si>
    <t xml:space="preserve">Score</t>
  </si>
  <si>
    <t xml:space="preserve">money city wants to spend</t>
  </si>
  <si>
    <t xml:space="preserve">yearly budgeted out</t>
  </si>
  <si>
    <t xml:space="preserve">Seattle, WA</t>
  </si>
  <si>
    <t xml:space="preserve">Lowell, MA</t>
  </si>
  <si>
    <t xml:space="preserve">Washington, DC</t>
  </si>
  <si>
    <t xml:space="preserve">San Francisco, CA</t>
  </si>
  <si>
    <t xml:space="preserve">$95,600</t>
  </si>
  <si>
    <t xml:space="preserve">San Jose, CA</t>
  </si>
  <si>
    <t xml:space="preserve">$106,580</t>
  </si>
  <si>
    <t xml:space="preserve">About page</t>
  </si>
  <si>
    <t xml:space="preserve">Contact page</t>
  </si>
  <si>
    <t xml:space="preserve">join our team page</t>
  </si>
  <si>
    <t xml:space="preserve">Team member names</t>
  </si>
  <si>
    <t xml:space="preserve">Team member facebooks</t>
  </si>
  <si>
    <t xml:space="preserve">Their personal website</t>
  </si>
  <si>
    <t xml:space="preserve">Their twitters</t>
  </si>
  <si>
    <t xml:space="preserve">Their emails</t>
  </si>
  <si>
    <t xml:space="preserve">https://www.defensestorm.com/about/</t>
  </si>
  <si>
    <t xml:space="preserve">https://www.defensestorm.com/contact/</t>
  </si>
  <si>
    <t xml:space="preserve">https://www.defensestorm.com/team/</t>
  </si>
  <si>
    <t xml:space="preserve">https://www.amazon.com/p/feature/rzekmvyjojcp6uc</t>
  </si>
  <si>
    <t xml:space="preserve">https://www.amazon.com/p/feature/nssaxwpeeyzuvah</t>
  </si>
  <si>
    <t xml:space="preserve">https://flock.com/news/</t>
  </si>
  <si>
    <t xml:space="preserve">http://support.flock.com/</t>
  </si>
  <si>
    <t xml:space="preserve">www.octonius.com</t>
  </si>
  <si>
    <t xml:space="preserve">https://www.skilljar.com/about/</t>
  </si>
  <si>
    <t xml:space="preserve">careers@skilljar.com</t>
  </si>
  <si>
    <t xml:space="preserve">https://www.rover.com/about-us/?ref=footer</t>
  </si>
  <si>
    <t xml:space="preserve">https://support.rover.com/hc/en-us?ref=footer</t>
  </si>
  <si>
    <t xml:space="preserve">https://www.rover.com/partners/?ref=footer</t>
  </si>
  <si>
    <t xml:space="preserve">http://www.sestrasystems.com/contact/</t>
  </si>
  <si>
    <t xml:space="preserve">http://www.sestrasystems.com/blog/</t>
  </si>
  <si>
    <t xml:space="preserve">http://spreecommerce.org/pages/blog/Spree-Commerce-open-source-project-in-2018-and-moving-forward</t>
  </si>
  <si>
    <t xml:space="preserve">https://spreecommerce.org/</t>
  </si>
  <si>
    <t xml:space="preserve">http://slack.spreecommerce.org/</t>
  </si>
  <si>
    <t xml:space="preserve">https://www.revv.co.in/faq</t>
  </si>
  <si>
    <t xml:space="preserve">https://www.revv.co.in/#contact-dialog</t>
  </si>
  <si>
    <t xml:space="preserve">http://www.osiengineering.com/about.php</t>
  </si>
  <si>
    <t xml:space="preserve">https://angel.co/productschool/jobs</t>
  </si>
  <si>
    <t xml:space="preserve">https://www.productschool.com/contact-us/</t>
  </si>
  <si>
    <t xml:space="preserve">10 major companies in commerce</t>
  </si>
  <si>
    <t xml:space="preserve">Up-and-coming companies in commerce</t>
  </si>
  <si>
    <t xml:space="preserve">Up and coming Company</t>
  </si>
  <si>
    <t xml:space="preserve">Co. twitter handle</t>
  </si>
  <si>
    <t xml:space="preserve">Ceo</t>
  </si>
  <si>
    <t xml:space="preserve">Ceo Twitter handle</t>
  </si>
  <si>
    <t xml:space="preserve">Ceo Followed on twitter</t>
  </si>
  <si>
    <t xml:space="preserve">Industry professionals</t>
  </si>
  <si>
    <t xml:space="preserve">Contacted for meetup?</t>
  </si>
  <si>
    <t xml:space="preserve">Zoey</t>
  </si>
  <si>
    <t xml:space="preserve">Y</t>
  </si>
  <si>
    <t xml:space="preserve">@ZoeyCommerce</t>
  </si>
  <si>
    <t xml:space="preserve">Uri Foox</t>
  </si>
  <si>
    <t xml:space="preserve">@urindanger</t>
  </si>
  <si>
    <t xml:space="preserve">y</t>
  </si>
  <si>
    <t xml:space="preserve">Nilayan Bhattacharya</t>
  </si>
  <si>
    <t xml:space="preserve">Osi Engineering</t>
  </si>
  <si>
    <t xml:space="preserve">Blucarat</t>
  </si>
  <si>
    <t xml:space="preserve">@blucaratNYC</t>
  </si>
  <si>
    <t xml:space="preserve">Tom Kwon</t>
  </si>
  <si>
    <t xml:space="preserve">@KwonTom (suspended)</t>
  </si>
  <si>
    <t xml:space="preserve">Wesley Ketchum</t>
  </si>
  <si>
    <t xml:space="preserve">Spree Commerce</t>
  </si>
  <si>
    <t xml:space="preserve">Wazzat Fashion</t>
  </si>
  <si>
    <t xml:space="preserve">No twitter</t>
  </si>
  <si>
    <t xml:space="preserve">Jay Guru Panda</t>
  </si>
  <si>
    <t xml:space="preserve">@jaypanda16</t>
  </si>
  <si>
    <t xml:space="preserve">Preya Patel</t>
  </si>
  <si>
    <t xml:space="preserve">KalArt Studios</t>
  </si>
  <si>
    <t xml:space="preserve">Wayblazer</t>
  </si>
  <si>
    <t xml:space="preserve">@WayBlazer</t>
  </si>
  <si>
    <t xml:space="preserve">Felix Laboy and Terry Jones</t>
  </si>
  <si>
    <t xml:space="preserve">@terrellbjones</t>
  </si>
  <si>
    <t xml:space="preserve">Infinite Analytics</t>
  </si>
  <si>
    <t xml:space="preserve">@infanatweets</t>
  </si>
  <si>
    <t xml:space="preserve">Akash Bhatia</t>
  </si>
  <si>
    <t xml:space="preserve">@akashbhatia</t>
  </si>
  <si>
    <t xml:space="preserve">Honey</t>
  </si>
  <si>
    <t xml:space="preserve">@savehoney</t>
  </si>
  <si>
    <t xml:space="preserve">Ryan Hudson</t>
  </si>
  <si>
    <t xml:space="preserve">@ketau</t>
  </si>
  <si>
    <t xml:space="preserve">Optoro</t>
  </si>
  <si>
    <t xml:space="preserve">@optoroinc</t>
  </si>
  <si>
    <t xml:space="preserve">Tobin Moore</t>
  </si>
  <si>
    <t xml:space="preserve">@tobin__moore</t>
  </si>
  <si>
    <t xml:space="preserve">Bloomreach</t>
  </si>
  <si>
    <t xml:space="preserve">@bloomreachinc</t>
  </si>
  <si>
    <t xml:space="preserve">Raj De Datta</t>
  </si>
  <si>
    <t xml:space="preserve">@rdedatta</t>
  </si>
  <si>
    <t xml:space="preserve">2Checkout</t>
  </si>
  <si>
    <t xml:space="preserve">@2checkout</t>
  </si>
  <si>
    <t xml:space="preserve">Alex Hart</t>
  </si>
  <si>
    <t xml:space="preserve">Hollar</t>
  </si>
  <si>
    <t xml:space="preserve">@HOLLAR</t>
  </si>
  <si>
    <t xml:space="preserve">David Yeom</t>
  </si>
  <si>
    <t xml:space="preserve">@dyeomucr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</si>
</sst>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\$#,##0"/>
    <numFmt numFmtId="167" formatCode="\$#,##0.00"/>
    <numFmt numFmtId="168" formatCode="#,##0"/>
    <numFmt numFmtId="169" formatCode="@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FFFFFF"/>
      <name val="Cambria"/>
      <family val="1"/>
      <charset val="1"/>
    </font>
    <font>
      <sz val="11"/>
      <name val="Cambria"/>
      <family val="1"/>
      <charset val="1"/>
    </font>
    <font>
      <b val="true"/>
      <u val="single"/>
      <sz val="11"/>
      <color rgb="FF3078CA"/>
      <name val="&quot;helvetica neue&quot;"/>
      <family val="0"/>
      <charset val="1"/>
    </font>
    <font>
      <b val="true"/>
      <sz val="12"/>
      <name val="Times New Roman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1"/>
      <color rgb="FF3078CA"/>
      <name val="Inherit"/>
      <family val="0"/>
      <charset val="1"/>
    </font>
    <font>
      <b val="true"/>
      <sz val="11"/>
      <color rgb="FF3078CA"/>
      <name val="&quot;helvetica neue&quot;"/>
      <family val="0"/>
      <charset val="1"/>
    </font>
    <font>
      <b val="true"/>
      <sz val="12"/>
      <color rgb="FF3078CA"/>
      <name val="Inherit"/>
      <family val="0"/>
      <charset val="1"/>
    </font>
    <font>
      <sz val="11"/>
      <color rgb="FF666666"/>
      <name val="&quot;helvetica neue&quot;"/>
      <family val="0"/>
      <charset val="1"/>
    </font>
    <font>
      <sz val="9"/>
      <color rgb="FF999999"/>
      <name val="&quot;helvetica neue&quot;"/>
      <family val="0"/>
      <charset val="1"/>
    </font>
    <font>
      <sz val="10"/>
      <name val="Times New Roman"/>
      <family val="1"/>
      <charset val="1"/>
    </font>
    <font>
      <b val="true"/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9"/>
      <color rgb="FF999999"/>
      <name val="Helvetica neue"/>
      <family val="0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color rgb="FF555555"/>
      <name val="&quot;Source Sans Pro&quot;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DFCF9"/>
      </patternFill>
    </fill>
    <fill>
      <patternFill patternType="solid">
        <fgColor rgb="FF00FF66"/>
        <bgColor rgb="FF00FFFF"/>
      </patternFill>
    </fill>
    <fill>
      <patternFill patternType="solid">
        <fgColor rgb="FFFDFC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C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078CA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5555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gel.co/skilljar/jobs/103913-software-development-engineer" TargetMode="External"/><Relationship Id="rId2" Type="http://schemas.openxmlformats.org/officeDocument/2006/relationships/hyperlink" Target="https://angel.co/skilljar/jobs/103913-software-development-engineer" TargetMode="External"/><Relationship Id="rId3" Type="http://schemas.openxmlformats.org/officeDocument/2006/relationships/hyperlink" Target="https://angel.co/big-data-exchange/jobs/228064-full-stack-ui-developer" TargetMode="External"/><Relationship Id="rId4" Type="http://schemas.openxmlformats.org/officeDocument/2006/relationships/hyperlink" Target="https://angel.co/masonamerica/jobs/151118-platform-engineer" TargetMode="External"/><Relationship Id="rId5" Type="http://schemas.openxmlformats.org/officeDocument/2006/relationships/hyperlink" Target="https://angel.co/masonamerica/jobs/171409-frontend-developer-ui-ux" TargetMode="External"/><Relationship Id="rId6" Type="http://schemas.openxmlformats.org/officeDocument/2006/relationships/hyperlink" Target="https://angel.co/cakecodes/jobs/150832-senior-software-developer" TargetMode="External"/><Relationship Id="rId7" Type="http://schemas.openxmlformats.org/officeDocument/2006/relationships/hyperlink" Target="https://angel.co/marketly/jobs/79750-sr-full-stack-engineer" TargetMode="External"/><Relationship Id="rId8" Type="http://schemas.openxmlformats.org/officeDocument/2006/relationships/hyperlink" Target="https://angel.co/marketly/jobs/246289-sr-software-engineer" TargetMode="External"/><Relationship Id="rId9" Type="http://schemas.openxmlformats.org/officeDocument/2006/relationships/hyperlink" Target="https://angel.co/boundless-3/jobs/219402-senior-software-engineer-front-end" TargetMode="External"/><Relationship Id="rId10" Type="http://schemas.openxmlformats.org/officeDocument/2006/relationships/hyperlink" Target="https://angel.co/boundless-3/jobs/221026-senior-software-engineer-full-stack" TargetMode="External"/><Relationship Id="rId11" Type="http://schemas.openxmlformats.org/officeDocument/2006/relationships/hyperlink" Target="https://angel.co/axiomzen/jobs/223089-backend-engineers-golang-contract-ok" TargetMode="External"/><Relationship Id="rId12" Type="http://schemas.openxmlformats.org/officeDocument/2006/relationships/hyperlink" Target="http://ROVER.COM/" TargetMode="External"/><Relationship Id="rId13" Type="http://schemas.openxmlformats.org/officeDocument/2006/relationships/hyperlink" Target="http://ROVER.COM/" TargetMode="External"/><Relationship Id="rId14" Type="http://schemas.openxmlformats.org/officeDocument/2006/relationships/hyperlink" Target="https://angel.co/rover-com/jobs/244770-senior-software-engineer-django-or-ruby" TargetMode="External"/><Relationship Id="rId15" Type="http://schemas.openxmlformats.org/officeDocument/2006/relationships/hyperlink" Target="https://angel.co/carto/jobs/247998-developer-or-technical-savvy-professional" TargetMode="External"/><Relationship Id="rId16" Type="http://schemas.openxmlformats.org/officeDocument/2006/relationships/hyperlink" Target="https://angel.co/amazon-prime-now-1/jobs/219025-software-development-engineer-seattle-wa-only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ngel.co/crowdskout/jobs/202399-back-end-engineer" TargetMode="External"/><Relationship Id="rId2" Type="http://schemas.openxmlformats.org/officeDocument/2006/relationships/hyperlink" Target="https://angel.co/crowdskout/jobs/227168-front-end-engineer" TargetMode="External"/><Relationship Id="rId3" Type="http://schemas.openxmlformats.org/officeDocument/2006/relationships/hyperlink" Target="https://angel.co/5g-dispensing-systems/jobs/213980-quality-assurance-engineer" TargetMode="External"/><Relationship Id="rId4" Type="http://schemas.openxmlformats.org/officeDocument/2006/relationships/hyperlink" Target="https://angel.co/nava-3/jobs/140111-infrastructure-engineer" TargetMode="External"/><Relationship Id="rId5" Type="http://schemas.openxmlformats.org/officeDocument/2006/relationships/hyperlink" Target="https://angel.co/spree-commerce/jobs/37749-software-engineer-ruby-rails-react" TargetMode="External"/><Relationship Id="rId6" Type="http://schemas.openxmlformats.org/officeDocument/2006/relationships/hyperlink" Target="https://angel.co/revvco/jobs/212724-sr-frontend-developer" TargetMode="External"/><Relationship Id="rId7" Type="http://schemas.openxmlformats.org/officeDocument/2006/relationships/hyperlink" Target="https://angel.co/pegasystems/jobs/235703-senior-system-architect-mobility" TargetMode="External"/><Relationship Id="rId8" Type="http://schemas.openxmlformats.org/officeDocument/2006/relationships/hyperlink" Target="https://angel.co/localist/jobs/68030-senior-rails-engineer" TargetMode="External"/><Relationship Id="rId9" Type="http://schemas.openxmlformats.org/officeDocument/2006/relationships/hyperlink" Target="https://angel.co/ad-hoc-2/jobs/216924-front-end-web-developer" TargetMode="External"/><Relationship Id="rId10" Type="http://schemas.openxmlformats.org/officeDocument/2006/relationships/hyperlink" Target="https://angel.co/flock-12/jobs/233499-frontend-engineer-at-mapping-location-startup" TargetMode="External"/><Relationship Id="rId11" Type="http://schemas.openxmlformats.org/officeDocument/2006/relationships/hyperlink" Target="https://angel.co/flock-12/jobs/239642-security-engineer" TargetMode="External"/><Relationship Id="rId12" Type="http://schemas.openxmlformats.org/officeDocument/2006/relationships/hyperlink" Target="https://angel.co/flock-12/jobs/242856-android-or-java-c-developer" TargetMode="External"/><Relationship Id="rId13" Type="http://schemas.openxmlformats.org/officeDocument/2006/relationships/hyperlink" Target="https://angel.co/flock-12/jobs/245760-react-native-mobile-developer" TargetMode="External"/><Relationship Id="rId14" Type="http://schemas.openxmlformats.org/officeDocument/2006/relationships/hyperlink" Target="https://angel.co/trackmaven/jobs/248500-vp-of-engineerin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ngel.co/skilljar/jobs/103913-software-development-engineer" TargetMode="External"/><Relationship Id="rId2" Type="http://schemas.openxmlformats.org/officeDocument/2006/relationships/hyperlink" Target="https://angel.co/skilljar/jobs/103913-software-development-engineer" TargetMode="External"/><Relationship Id="rId3" Type="http://schemas.openxmlformats.org/officeDocument/2006/relationships/hyperlink" Target="https://angel.co/big-data-exchange/jobs/228064-full-stack-ui-developer" TargetMode="External"/><Relationship Id="rId4" Type="http://schemas.openxmlformats.org/officeDocument/2006/relationships/hyperlink" Target="https://angel.co/masonamerica/jobs/151118-platform-engineer" TargetMode="External"/><Relationship Id="rId5" Type="http://schemas.openxmlformats.org/officeDocument/2006/relationships/hyperlink" Target="https://angel.co/masonamerica/jobs/171409-frontend-developer-ui-ux" TargetMode="External"/><Relationship Id="rId6" Type="http://schemas.openxmlformats.org/officeDocument/2006/relationships/hyperlink" Target="https://angel.co/cakecodes/jobs/150832-senior-software-developer" TargetMode="External"/><Relationship Id="rId7" Type="http://schemas.openxmlformats.org/officeDocument/2006/relationships/hyperlink" Target="https://angel.co/marketly/jobs/79750-sr-full-stack-engineer" TargetMode="External"/><Relationship Id="rId8" Type="http://schemas.openxmlformats.org/officeDocument/2006/relationships/hyperlink" Target="https://angel.co/marketly/jobs/246289-sr-software-engineer" TargetMode="External"/><Relationship Id="rId9" Type="http://schemas.openxmlformats.org/officeDocument/2006/relationships/hyperlink" Target="https://angel.co/boundless-3/jobs/219402-senior-software-engineer-front-end" TargetMode="External"/><Relationship Id="rId10" Type="http://schemas.openxmlformats.org/officeDocument/2006/relationships/hyperlink" Target="https://angel.co/boundless-3/jobs/221026-senior-software-engineer-full-stack" TargetMode="External"/><Relationship Id="rId11" Type="http://schemas.openxmlformats.org/officeDocument/2006/relationships/hyperlink" Target="https://angel.co/axiomzen/jobs/223089-backend-engineers-golang-contract-ok" TargetMode="External"/><Relationship Id="rId12" Type="http://schemas.openxmlformats.org/officeDocument/2006/relationships/hyperlink" Target="http://ROVER.COM/" TargetMode="External"/><Relationship Id="rId13" Type="http://schemas.openxmlformats.org/officeDocument/2006/relationships/hyperlink" Target="http://ROVER.COM/" TargetMode="External"/><Relationship Id="rId14" Type="http://schemas.openxmlformats.org/officeDocument/2006/relationships/hyperlink" Target="https://angel.co/rover-com/jobs/244770-senior-software-engineer-django-or-ruby" TargetMode="External"/><Relationship Id="rId15" Type="http://schemas.openxmlformats.org/officeDocument/2006/relationships/hyperlink" Target="https://angel.co/carto/jobs/247998-developer-or-technical-savvy-professional" TargetMode="External"/><Relationship Id="rId16" Type="http://schemas.openxmlformats.org/officeDocument/2006/relationships/hyperlink" Target="https://angel.co/amazon-prime-now-1/jobs/219025-software-development-engineer-seattle-wa-only" TargetMode="External"/><Relationship Id="rId17" Type="http://schemas.openxmlformats.org/officeDocument/2006/relationships/hyperlink" Target="https://angel.co/crowdskout/jobs/202399-back-end-engineer" TargetMode="External"/><Relationship Id="rId18" Type="http://schemas.openxmlformats.org/officeDocument/2006/relationships/hyperlink" Target="https://angel.co/crowdskout/jobs/227168-front-end-engineer" TargetMode="External"/><Relationship Id="rId19" Type="http://schemas.openxmlformats.org/officeDocument/2006/relationships/hyperlink" Target="https://angel.co/5g-dispensing-systems/jobs/213980-quality-assurance-engineer" TargetMode="External"/><Relationship Id="rId20" Type="http://schemas.openxmlformats.org/officeDocument/2006/relationships/hyperlink" Target="https://angel.co/nava-3/jobs/140111-infrastructure-engineer" TargetMode="External"/><Relationship Id="rId21" Type="http://schemas.openxmlformats.org/officeDocument/2006/relationships/hyperlink" Target="https://angel.co/spree-commerce/jobs/37749-software-engineer-ruby-rails-react" TargetMode="External"/><Relationship Id="rId22" Type="http://schemas.openxmlformats.org/officeDocument/2006/relationships/hyperlink" Target="https://angel.co/revvco/jobs/212724-sr-frontend-developer" TargetMode="External"/><Relationship Id="rId23" Type="http://schemas.openxmlformats.org/officeDocument/2006/relationships/hyperlink" Target="https://angel.co/pegasystems/jobs/235703-senior-system-architect-mobility" TargetMode="External"/><Relationship Id="rId24" Type="http://schemas.openxmlformats.org/officeDocument/2006/relationships/hyperlink" Target="https://angel.co/localist/jobs/68030-senior-rails-engineer" TargetMode="External"/><Relationship Id="rId25" Type="http://schemas.openxmlformats.org/officeDocument/2006/relationships/hyperlink" Target="https://angel.co/ad-hoc-2/jobs/216924-front-end-web-developer" TargetMode="External"/><Relationship Id="rId26" Type="http://schemas.openxmlformats.org/officeDocument/2006/relationships/hyperlink" Target="https://angel.co/flock-12/jobs/233499-frontend-engineer-at-mapping-location-startup" TargetMode="External"/><Relationship Id="rId27" Type="http://schemas.openxmlformats.org/officeDocument/2006/relationships/hyperlink" Target="https://angel.co/flock-12/jobs/239642-security-engineer" TargetMode="External"/><Relationship Id="rId28" Type="http://schemas.openxmlformats.org/officeDocument/2006/relationships/hyperlink" Target="https://angel.co/flock-12/jobs/242856-android-or-java-c-developer" TargetMode="External"/><Relationship Id="rId29" Type="http://schemas.openxmlformats.org/officeDocument/2006/relationships/hyperlink" Target="https://angel.co/flock-12/jobs/245760-react-native-mobile-developer" TargetMode="External"/><Relationship Id="rId30" Type="http://schemas.openxmlformats.org/officeDocument/2006/relationships/hyperlink" Target="https://angel.co/trackmaven/jobs/248500-vp-of-engineering" TargetMode="External"/><Relationship Id="rId31" Type="http://schemas.openxmlformats.org/officeDocument/2006/relationships/hyperlink" Target="https://angel.co/partnership-employment/jobs/265032-sr-software-engineer-ruby-rails" TargetMode="External"/><Relationship Id="rId32" Type="http://schemas.openxmlformats.org/officeDocument/2006/relationships/hyperlink" Target="https://angel.co/catercow/jobs/275845-software-engineer-full-stack" TargetMode="External"/><Relationship Id="rId33" Type="http://schemas.openxmlformats.org/officeDocument/2006/relationships/hyperlink" Target="https://angel.co/fame-co/jobs/280656-super-full-stack-software-enginee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angel.co/skilljar/jobs/103913-software-development-engineer" TargetMode="External"/><Relationship Id="rId2" Type="http://schemas.openxmlformats.org/officeDocument/2006/relationships/hyperlink" Target="https://angel.co/skilljar/jobs/103913-software-development-engineer" TargetMode="External"/><Relationship Id="rId3" Type="http://schemas.openxmlformats.org/officeDocument/2006/relationships/hyperlink" Target="https://angel.co/big-data-exchange/jobs/228064-full-stack-ui-developer" TargetMode="External"/><Relationship Id="rId4" Type="http://schemas.openxmlformats.org/officeDocument/2006/relationships/hyperlink" Target="https://angel.co/masonamerica/jobs/151118-platform-engineer" TargetMode="External"/><Relationship Id="rId5" Type="http://schemas.openxmlformats.org/officeDocument/2006/relationships/hyperlink" Target="https://angel.co/masonamerica/jobs/171409-frontend-developer-ui-ux" TargetMode="External"/><Relationship Id="rId6" Type="http://schemas.openxmlformats.org/officeDocument/2006/relationships/hyperlink" Target="https://angel.co/cakecodes/jobs/150832-senior-software-developer" TargetMode="External"/><Relationship Id="rId7" Type="http://schemas.openxmlformats.org/officeDocument/2006/relationships/hyperlink" Target="https://angel.co/marketly/jobs/79750-sr-full-stack-engineer" TargetMode="External"/><Relationship Id="rId8" Type="http://schemas.openxmlformats.org/officeDocument/2006/relationships/hyperlink" Target="https://angel.co/marketly/jobs/246289-sr-software-engineer" TargetMode="External"/><Relationship Id="rId9" Type="http://schemas.openxmlformats.org/officeDocument/2006/relationships/hyperlink" Target="https://angel.co/boundless-3/jobs/219402-senior-software-engineer-front-end" TargetMode="External"/><Relationship Id="rId10" Type="http://schemas.openxmlformats.org/officeDocument/2006/relationships/hyperlink" Target="https://angel.co/boundless-3/jobs/221026-senior-software-engineer-full-stack" TargetMode="External"/><Relationship Id="rId11" Type="http://schemas.openxmlformats.org/officeDocument/2006/relationships/hyperlink" Target="https://angel.co/axiomzen/jobs/223089-backend-engineers-golang-contract-ok" TargetMode="External"/><Relationship Id="rId12" Type="http://schemas.openxmlformats.org/officeDocument/2006/relationships/hyperlink" Target="http://ROVER.COM/" TargetMode="External"/><Relationship Id="rId13" Type="http://schemas.openxmlformats.org/officeDocument/2006/relationships/hyperlink" Target="http://ROVER.COM/" TargetMode="External"/><Relationship Id="rId14" Type="http://schemas.openxmlformats.org/officeDocument/2006/relationships/hyperlink" Target="https://angel.co/rover-com/jobs/244770-senior-software-engineer-django-or-ruby" TargetMode="External"/><Relationship Id="rId15" Type="http://schemas.openxmlformats.org/officeDocument/2006/relationships/hyperlink" Target="https://angel.co/carto/jobs/247998-developer-or-technical-savvy-professional" TargetMode="External"/><Relationship Id="rId16" Type="http://schemas.openxmlformats.org/officeDocument/2006/relationships/hyperlink" Target="https://angel.co/amazon-prime-now-1/jobs/219025-software-development-engineer-seattle-wa-only" TargetMode="External"/><Relationship Id="rId17" Type="http://schemas.openxmlformats.org/officeDocument/2006/relationships/hyperlink" Target="https://angel.co/crowdskout/jobs/202399-back-end-engineer" TargetMode="External"/><Relationship Id="rId18" Type="http://schemas.openxmlformats.org/officeDocument/2006/relationships/hyperlink" Target="https://angel.co/crowdskout/jobs/227168-front-end-engineer" TargetMode="External"/><Relationship Id="rId19" Type="http://schemas.openxmlformats.org/officeDocument/2006/relationships/hyperlink" Target="https://angel.co/5g-dispensing-systems/jobs/213980-quality-assurance-engineer" TargetMode="External"/><Relationship Id="rId20" Type="http://schemas.openxmlformats.org/officeDocument/2006/relationships/hyperlink" Target="https://angel.co/nava-3/jobs/140111-infrastructure-engineer" TargetMode="External"/><Relationship Id="rId21" Type="http://schemas.openxmlformats.org/officeDocument/2006/relationships/hyperlink" Target="https://angel.co/spree-commerce/jobs/37749-software-engineer-ruby-rails-react" TargetMode="External"/><Relationship Id="rId22" Type="http://schemas.openxmlformats.org/officeDocument/2006/relationships/hyperlink" Target="https://angel.co/revvco/jobs/212724-sr-frontend-developer" TargetMode="External"/><Relationship Id="rId23" Type="http://schemas.openxmlformats.org/officeDocument/2006/relationships/hyperlink" Target="https://angel.co/pegasystems/jobs/235703-senior-system-architect-mobility" TargetMode="External"/><Relationship Id="rId24" Type="http://schemas.openxmlformats.org/officeDocument/2006/relationships/hyperlink" Target="https://angel.co/localist/jobs/68030-senior-rails-engineer" TargetMode="External"/><Relationship Id="rId25" Type="http://schemas.openxmlformats.org/officeDocument/2006/relationships/hyperlink" Target="https://angel.co/ad-hoc-2/jobs/216924-front-end-web-developer" TargetMode="External"/><Relationship Id="rId26" Type="http://schemas.openxmlformats.org/officeDocument/2006/relationships/hyperlink" Target="https://angel.co/flock-12/jobs/233499-frontend-engineer-at-mapping-location-startup" TargetMode="External"/><Relationship Id="rId27" Type="http://schemas.openxmlformats.org/officeDocument/2006/relationships/hyperlink" Target="https://angel.co/flock-12/jobs/239642-security-engineer" TargetMode="External"/><Relationship Id="rId28" Type="http://schemas.openxmlformats.org/officeDocument/2006/relationships/hyperlink" Target="https://angel.co/flock-12/jobs/242856-android-or-java-c-developer" TargetMode="External"/><Relationship Id="rId29" Type="http://schemas.openxmlformats.org/officeDocument/2006/relationships/hyperlink" Target="https://angel.co/flock-12/jobs/245760-react-native-mobile-developer" TargetMode="External"/><Relationship Id="rId30" Type="http://schemas.openxmlformats.org/officeDocument/2006/relationships/hyperlink" Target="https://angel.co/trackmaven/jobs/248500-vp-of-engineering" TargetMode="External"/><Relationship Id="rId31" Type="http://schemas.openxmlformats.org/officeDocument/2006/relationships/hyperlink" Target="mailto:careers@skilljar.com" TargetMode="External"/><Relationship Id="rId32" Type="http://schemas.openxmlformats.org/officeDocument/2006/relationships/hyperlink" Target="http://ROVER.COM/" TargetMode="External"/><Relationship Id="rId33" Type="http://schemas.openxmlformats.org/officeDocument/2006/relationships/hyperlink" Target="https://www.rover.com/about-us/?ref=footer" TargetMode="External"/><Relationship Id="rId34" Type="http://schemas.openxmlformats.org/officeDocument/2006/relationships/hyperlink" Target="https://www.rover.com/partners/?ref=footer" TargetMode="External"/><Relationship Id="rId35" Type="http://schemas.openxmlformats.org/officeDocument/2006/relationships/hyperlink" Target="https://www.revv.co.in/faq" TargetMode="External"/><Relationship Id="rId36" Type="http://schemas.openxmlformats.org/officeDocument/2006/relationships/hyperlink" Target="http://www.osiengineering.com/about.php" TargetMode="External"/><Relationship Id="rId37" Type="http://schemas.openxmlformats.org/officeDocument/2006/relationships/hyperlink" Target="https://angel.co/productschool/jobs" TargetMode="External"/><Relationship Id="rId3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/>
  <cols>
    <col collapsed="false" hidden="false" max="4" min="1" style="0" width="7.56122448979592"/>
    <col collapsed="false" hidden="false" max="5" min="5" style="0" width="108.454081632653"/>
    <col collapsed="false" hidden="false" max="6" min="6" style="1" width="12.030612244898"/>
    <col collapsed="false" hidden="false" max="8" min="7" style="0" width="7.56122448979592"/>
    <col collapsed="false" hidden="false" max="9" min="9" style="2" width="2.61734693877551"/>
    <col collapsed="false" hidden="false" max="13" min="10" style="0" width="7.56122448979592"/>
    <col collapsed="false" hidden="false" max="14" min="14" style="2" width="4.47448979591837"/>
    <col collapsed="false" hidden="false" max="1025" min="15" style="0" width="7.5612244897959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5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6" t="s">
        <v>10</v>
      </c>
      <c r="C2" s="7" t="s">
        <v>11</v>
      </c>
      <c r="D2" s="7" t="s">
        <v>11</v>
      </c>
      <c r="E2" s="6" t="s">
        <v>12</v>
      </c>
      <c r="F2" s="8" t="s">
        <v>13</v>
      </c>
      <c r="G2" s="9" t="s">
        <v>14</v>
      </c>
      <c r="H2" s="6" t="n">
        <v>100</v>
      </c>
      <c r="I2" s="10"/>
      <c r="J2" s="11" t="str">
        <f aca="false">LEFT(CONCATENATE(IF(WA!H2&lt;WA!$M$9=TRUE(),1,""),IF(WA!H2&lt;WA!$M$10=TRUE(),2,""),IF(WA!H2&lt;WA!$M$11=TRUE(),3,"")),1)</f>
        <v>1</v>
      </c>
      <c r="L2" s="0" t="n">
        <f aca="false">AVERAGE(WA!H2:H25)</f>
        <v>116.888888888889</v>
      </c>
    </row>
    <row r="3" customFormat="false" ht="15" hidden="false" customHeight="false" outlineLevel="0" collapsed="false">
      <c r="A3" s="6" t="s">
        <v>15</v>
      </c>
      <c r="B3" s="6" t="s">
        <v>16</v>
      </c>
      <c r="C3" s="6" t="s">
        <v>17</v>
      </c>
      <c r="D3" s="7" t="s">
        <v>18</v>
      </c>
      <c r="E3" s="6" t="s">
        <v>19</v>
      </c>
      <c r="F3" s="1" t="s">
        <v>13</v>
      </c>
      <c r="G3" s="9" t="s">
        <v>20</v>
      </c>
      <c r="H3" s="6" t="n">
        <v>105</v>
      </c>
      <c r="I3" s="10"/>
      <c r="J3" s="11" t="str">
        <f aca="false">LEFT(CONCATENATE(IF(WA!H3&lt;WA!$M$9=TRUE(),1,""),IF(WA!H3&lt;WA!$M$10=TRUE(),2,""),IF(WA!H3&lt;WA!$M$11=TRUE(),3,"")),1)</f>
        <v>1</v>
      </c>
      <c r="L3" s="0" t="n">
        <f aca="false">MIN(WA!H2:H25)</f>
        <v>92.5</v>
      </c>
    </row>
    <row r="4" customFormat="false" ht="25.7" hidden="false" customHeight="false" outlineLevel="0" collapsed="false">
      <c r="B4" s="6" t="s">
        <v>21</v>
      </c>
      <c r="C4" s="6" t="s">
        <v>22</v>
      </c>
      <c r="D4" s="12" t="s">
        <v>23</v>
      </c>
      <c r="E4" s="13" t="s">
        <v>24</v>
      </c>
      <c r="F4" s="1" t="s">
        <v>13</v>
      </c>
      <c r="G4" s="9" t="s">
        <v>25</v>
      </c>
      <c r="H4" s="6" t="n">
        <v>100</v>
      </c>
      <c r="I4" s="10"/>
      <c r="J4" s="11" t="str">
        <f aca="false">LEFT(CONCATENATE(IF(WA!H4&lt;WA!$M$9=TRUE(),1,""),IF(WA!H4&lt;WA!$M$10=TRUE(),2,""),IF(WA!H4&lt;WA!$M$11=TRUE(),3,"")),1)</f>
        <v>1</v>
      </c>
      <c r="L4" s="0" t="n">
        <f aca="false">MAX(WA!H2:H25)</f>
        <v>165</v>
      </c>
    </row>
    <row r="5" customFormat="false" ht="15" hidden="false" customHeight="false" outlineLevel="0" collapsed="false">
      <c r="B5" s="6" t="s">
        <v>21</v>
      </c>
      <c r="C5" s="6" t="s">
        <v>26</v>
      </c>
      <c r="D5" s="7" t="s">
        <v>26</v>
      </c>
      <c r="E5" s="6" t="s">
        <v>27</v>
      </c>
      <c r="F5" s="1" t="s">
        <v>13</v>
      </c>
      <c r="G5" s="9" t="s">
        <v>25</v>
      </c>
      <c r="H5" s="6" t="n">
        <v>100</v>
      </c>
      <c r="I5" s="0"/>
      <c r="J5" s="11" t="str">
        <f aca="false">LEFT(CONCATENATE(IF(WA!H5&lt;WA!$M$9=TRUE(),1,""),IF(WA!H5&lt;WA!$M$10=TRUE(),2,""),IF(WA!H5&lt;WA!$M$11=TRUE(),3,"")),1)</f>
        <v>1</v>
      </c>
      <c r="L5" s="0" t="n">
        <f aca="false">MAX(WA!H2:H25)-MIN(WA!H2:H25)</f>
        <v>72.5</v>
      </c>
    </row>
    <row r="6" customFormat="false" ht="15" hidden="false" customHeight="false" outlineLevel="0" collapsed="false">
      <c r="B6" s="6" t="s">
        <v>28</v>
      </c>
      <c r="C6" s="6" t="s">
        <v>29</v>
      </c>
      <c r="D6" s="12" t="s">
        <v>30</v>
      </c>
      <c r="E6" s="6" t="s">
        <v>31</v>
      </c>
      <c r="F6" s="1" t="s">
        <v>32</v>
      </c>
      <c r="G6" s="9" t="s">
        <v>33</v>
      </c>
      <c r="H6" s="6" t="n">
        <v>125</v>
      </c>
      <c r="I6" s="10"/>
      <c r="J6" s="11" t="str">
        <f aca="false">LEFT(CONCATENATE(IF(WA!H6&lt;WA!$M$9=TRUE(),1,""),IF(WA!H6&lt;WA!$M$10=TRUE(),2,""),IF(WA!H6&lt;WA!$M$11=TRUE(),3,"")),1)</f>
        <v>2</v>
      </c>
      <c r="L6" s="0" t="n">
        <f aca="false">(MAX(WA!H2:H25)-MIN(WA!H2:H25))/3</f>
        <v>24.1666666666667</v>
      </c>
    </row>
    <row r="7" customFormat="false" ht="15" hidden="false" customHeight="false" outlineLevel="0" collapsed="false">
      <c r="B7" s="6" t="s">
        <v>34</v>
      </c>
      <c r="C7" s="6" t="s">
        <v>35</v>
      </c>
      <c r="D7" s="14" t="s">
        <v>35</v>
      </c>
      <c r="E7" s="6" t="s">
        <v>36</v>
      </c>
      <c r="F7" s="1" t="s">
        <v>13</v>
      </c>
      <c r="G7" s="9" t="s">
        <v>37</v>
      </c>
      <c r="H7" s="6" t="n">
        <v>100</v>
      </c>
      <c r="I7" s="10"/>
      <c r="J7" s="11" t="str">
        <f aca="false">LEFT(CONCATENATE(IF(WA!H7&lt;WA!$M$9=TRUE(),1,""),IF(WA!H7&lt;WA!$M$10=TRUE(),2,""),IF(WA!H7&lt;WA!$M$11=TRUE(),3,"")),1)</f>
        <v>1</v>
      </c>
      <c r="L7" s="0" t="n">
        <f aca="false">(MAX(WA!H2:H25)-MIN(WA!H2:H25))/3+AVERAGE(WA!H2:H25)</f>
        <v>141.055555555556</v>
      </c>
    </row>
    <row r="8" customFormat="false" ht="15" hidden="false" customHeight="false" outlineLevel="0" collapsed="false">
      <c r="B8" s="6" t="s">
        <v>34</v>
      </c>
      <c r="C8" s="6" t="s">
        <v>38</v>
      </c>
      <c r="D8" s="7" t="s">
        <v>38</v>
      </c>
      <c r="E8" s="6" t="s">
        <v>39</v>
      </c>
      <c r="F8" s="1" t="s">
        <v>13</v>
      </c>
      <c r="G8" s="9" t="s">
        <v>37</v>
      </c>
      <c r="H8" s="6" t="n">
        <v>105</v>
      </c>
      <c r="I8" s="10"/>
      <c r="J8" s="11" t="str">
        <f aca="false">LEFT(CONCATENATE(IF(WA!H8&lt;WA!$M$9=TRUE(),1,""),IF(WA!H8&lt;WA!$M$10=TRUE(),2,""),IF(WA!H8&lt;WA!$M$11=TRUE(),3,"")),1)</f>
        <v>1</v>
      </c>
      <c r="K8" s="0" t="s">
        <v>40</v>
      </c>
      <c r="L8" s="0" t="s">
        <v>41</v>
      </c>
    </row>
    <row r="9" customFormat="false" ht="25.7" hidden="false" customHeight="false" outlineLevel="0" collapsed="false">
      <c r="B9" s="6" t="s">
        <v>42</v>
      </c>
      <c r="C9" s="13" t="s">
        <v>43</v>
      </c>
      <c r="D9" s="14" t="s">
        <v>44</v>
      </c>
      <c r="E9" s="6" t="s">
        <v>45</v>
      </c>
      <c r="F9" s="1" t="s">
        <v>32</v>
      </c>
      <c r="G9" s="9" t="s">
        <v>20</v>
      </c>
      <c r="H9" s="6" t="n">
        <v>135</v>
      </c>
      <c r="I9" s="10"/>
      <c r="J9" s="11" t="str">
        <f aca="false">LEFT(CONCATENATE(IF(WA!H9&lt;WA!$M$9=TRUE(),1,""),IF(WA!H9&lt;WA!$M$10=TRUE(),2,""),IF(WA!H9&lt;WA!$M$11=TRUE(),3,"")),1)</f>
        <v>2</v>
      </c>
      <c r="K9" s="0" t="n">
        <v>1</v>
      </c>
      <c r="L9" s="0" t="n">
        <f aca="false">WA!L3</f>
        <v>92.5</v>
      </c>
      <c r="M9" s="0" t="n">
        <f aca="false">MIN(WA!H2:H25)+(MAX(WA!H2:H25)-MIN(WA!H2:H25))/3</f>
        <v>116.666666666667</v>
      </c>
    </row>
    <row r="10" customFormat="false" ht="15" hidden="false" customHeight="false" outlineLevel="0" collapsed="false">
      <c r="B10" s="6" t="s">
        <v>42</v>
      </c>
      <c r="C10" s="6" t="s">
        <v>46</v>
      </c>
      <c r="D10" s="7" t="s">
        <v>46</v>
      </c>
      <c r="E10" s="6" t="s">
        <v>47</v>
      </c>
      <c r="F10" s="1" t="s">
        <v>32</v>
      </c>
      <c r="G10" s="9" t="s">
        <v>20</v>
      </c>
      <c r="H10" s="6" t="n">
        <v>135</v>
      </c>
      <c r="I10" s="10"/>
      <c r="J10" s="11" t="str">
        <f aca="false">LEFT(CONCATENATE(IF(WA!H10&lt;WA!$M$9=TRUE(),1,""),IF(WA!H10&lt;WA!$M$10=TRUE(),2,""),IF(WA!H10&lt;WA!$M$11=TRUE(),3,"")),1)</f>
        <v>2</v>
      </c>
      <c r="K10" s="0" t="n">
        <v>2</v>
      </c>
      <c r="L10" s="0" t="n">
        <f aca="false">MIN(WA!H2:H25)+(MAX(WA!H2:H25)-MIN(WA!H2:H25))/3</f>
        <v>116.666666666667</v>
      </c>
      <c r="M10" s="0" t="n">
        <f aca="false">MIN(WA!H2:H25)+(MAX(WA!H2:H25)-MIN(WA!H2:H25))/3+(MAX(WA!H2:H25)-MIN(WA!H2:H25))/3</f>
        <v>140.833333333333</v>
      </c>
    </row>
    <row r="11" customFormat="false" ht="25.7" hidden="false" customHeight="false" outlineLevel="0" collapsed="false">
      <c r="B11" s="6" t="s">
        <v>48</v>
      </c>
      <c r="C11" s="6" t="s">
        <v>49</v>
      </c>
      <c r="D11" s="7" t="s">
        <v>49</v>
      </c>
      <c r="E11" s="13" t="s">
        <v>50</v>
      </c>
      <c r="F11" s="1" t="s">
        <v>13</v>
      </c>
      <c r="G11" s="6" t="s">
        <v>51</v>
      </c>
      <c r="H11" s="6" t="n">
        <v>110</v>
      </c>
      <c r="I11" s="10"/>
      <c r="J11" s="11" t="str">
        <f aca="false">LEFT(CONCATENATE(IF(WA!H11&lt;WA!$M$9=TRUE(),1,""),IF(WA!H11&lt;WA!$M$10=TRUE(),2,""),IF(WA!H11&lt;WA!$M$11=TRUE(),3,"")),1)</f>
        <v>1</v>
      </c>
      <c r="K11" s="0" t="n">
        <v>3</v>
      </c>
      <c r="L11" s="0" t="n">
        <f aca="false">WA!M10</f>
        <v>140.833333333333</v>
      </c>
      <c r="M11" s="0" t="n">
        <f aca="false">MIN(WA!H2:H25)+(MAX(WA!H2:H25)-MIN(WA!H2:H25))/3+(MAX(WA!H2:H25)-MIN(WA!H2:H25))/3+(MAX(WA!H2:H25)-MIN(WA!H2:H25))/3</f>
        <v>165</v>
      </c>
    </row>
    <row r="12" customFormat="false" ht="25.7" hidden="false" customHeight="false" outlineLevel="0" collapsed="false">
      <c r="B12" s="6" t="s">
        <v>52</v>
      </c>
      <c r="C12" s="6" t="s">
        <v>53</v>
      </c>
      <c r="D12" s="15" t="s">
        <v>53</v>
      </c>
      <c r="E12" s="6" t="s">
        <v>54</v>
      </c>
      <c r="F12" s="1" t="s">
        <v>13</v>
      </c>
      <c r="G12" s="9" t="s">
        <v>55</v>
      </c>
      <c r="H12" s="6" t="n">
        <v>100</v>
      </c>
      <c r="I12" s="10"/>
      <c r="J12" s="11" t="str">
        <f aca="false">LEFT(CONCATENATE(IF(WA!H12&lt;WA!$M$9=TRUE(),1,""),IF(WA!H12&lt;WA!$M$10=TRUE(),2,""),IF(WA!H12&lt;WA!$M$11=TRUE(),3,"")),1)</f>
        <v>1</v>
      </c>
    </row>
    <row r="13" customFormat="false" ht="15" hidden="false" customHeight="false" outlineLevel="0" collapsed="false">
      <c r="B13" s="12" t="s">
        <v>56</v>
      </c>
      <c r="C13" s="6" t="s">
        <v>57</v>
      </c>
      <c r="D13" s="15" t="s">
        <v>57</v>
      </c>
      <c r="E13" s="6" t="s">
        <v>54</v>
      </c>
      <c r="F13" s="1" t="s">
        <v>32</v>
      </c>
      <c r="G13" s="9" t="s">
        <v>14</v>
      </c>
      <c r="H13" s="6" t="n">
        <v>137</v>
      </c>
      <c r="I13" s="10"/>
      <c r="J13" s="11" t="str">
        <f aca="false">LEFT(CONCATENATE(IF(WA!H13&lt;WA!$M$9=TRUE(),1,""),IF(WA!H13&lt;WA!$M$10=TRUE(),2,""),IF(WA!H13&lt;WA!$M$11=TRUE(),3,"")),1)</f>
        <v>2</v>
      </c>
    </row>
    <row r="14" customFormat="false" ht="15" hidden="false" customHeight="false" outlineLevel="0" collapsed="false">
      <c r="B14" s="12" t="s">
        <v>56</v>
      </c>
      <c r="C14" s="6" t="s">
        <v>58</v>
      </c>
      <c r="D14" s="7" t="s">
        <v>58</v>
      </c>
      <c r="E14" s="6" t="s">
        <v>59</v>
      </c>
      <c r="F14" s="1" t="s">
        <v>32</v>
      </c>
      <c r="G14" s="9" t="s">
        <v>14</v>
      </c>
      <c r="H14" s="6" t="n">
        <v>130</v>
      </c>
      <c r="I14" s="0"/>
      <c r="J14" s="11" t="str">
        <f aca="false">LEFT(CONCATENATE(IF(WA!H14&lt;WA!$M$9=TRUE(),1,""),IF(WA!H14&lt;WA!$M$10=TRUE(),2,""),IF(WA!H14&lt;WA!$M$11=TRUE(),3,"")),1)</f>
        <v>2</v>
      </c>
    </row>
    <row r="15" customFormat="false" ht="15" hidden="false" customHeight="false" outlineLevel="0" collapsed="false">
      <c r="B15" s="6" t="s">
        <v>60</v>
      </c>
      <c r="C15" s="6" t="s">
        <v>61</v>
      </c>
      <c r="D15" s="15" t="s">
        <v>61</v>
      </c>
      <c r="E15" s="6" t="s">
        <v>61</v>
      </c>
      <c r="F15" s="1" t="s">
        <v>32</v>
      </c>
      <c r="G15" s="9" t="s">
        <v>25</v>
      </c>
      <c r="H15" s="6" t="n">
        <v>137</v>
      </c>
      <c r="I15" s="10"/>
      <c r="J15" s="11" t="str">
        <f aca="false">LEFT(CONCATENATE(IF(WA!H15&lt;WA!$M$9=TRUE(),1,""),IF(WA!H15&lt;WA!$M$10=TRUE(),2,""),IF(WA!H15&lt;WA!$M$11=TRUE(),3,"")),1)</f>
        <v>2</v>
      </c>
    </row>
    <row r="16" customFormat="false" ht="13.8" hidden="false" customHeight="false" outlineLevel="0" collapsed="false">
      <c r="B16" s="6" t="s">
        <v>62</v>
      </c>
      <c r="C16" s="6" t="s">
        <v>63</v>
      </c>
      <c r="D16" s="15" t="s">
        <v>63</v>
      </c>
      <c r="E16" s="6" t="s">
        <v>61</v>
      </c>
      <c r="F16" s="1" t="s">
        <v>13</v>
      </c>
      <c r="G16" s="6" t="s">
        <v>15</v>
      </c>
      <c r="H16" s="6" t="n">
        <v>92.5</v>
      </c>
      <c r="I16" s="10"/>
      <c r="J16" s="11" t="str">
        <f aca="false">LEFT(CONCATENATE(IF(WA!H16&lt;WA!$M$9=TRUE(),1,""),IF(WA!H16&lt;WA!$M$10=TRUE(),2,""),IF(WA!H16&lt;WA!$M$11=TRUE(),3,"")),1)</f>
        <v>1</v>
      </c>
    </row>
    <row r="17" customFormat="false" ht="13.8" hidden="false" customHeight="false" outlineLevel="0" collapsed="false">
      <c r="B17" s="6" t="s">
        <v>64</v>
      </c>
      <c r="C17" s="6" t="s">
        <v>65</v>
      </c>
      <c r="D17" s="7" t="s">
        <v>65</v>
      </c>
      <c r="E17" s="6" t="s">
        <v>66</v>
      </c>
      <c r="F17" s="1" t="s">
        <v>32</v>
      </c>
      <c r="G17" s="6" t="s">
        <v>20</v>
      </c>
      <c r="H17" s="6" t="n">
        <v>120</v>
      </c>
      <c r="I17" s="10"/>
      <c r="J17" s="11" t="str">
        <f aca="false">LEFT(CONCATENATE(IF(WA!H17&lt;WA!$M$9=TRUE(),1,""),IF(WA!H17&lt;WA!$M$10=TRUE(),2,""),IF(WA!H17&lt;WA!$M$11=TRUE(),3,"")),1)</f>
        <v>2</v>
      </c>
    </row>
    <row r="18" customFormat="false" ht="15" hidden="false" customHeight="false" outlineLevel="0" collapsed="false">
      <c r="B18" s="6" t="s">
        <v>67</v>
      </c>
      <c r="C18" s="6" t="s">
        <v>68</v>
      </c>
      <c r="D18" s="15" t="s">
        <v>68</v>
      </c>
      <c r="E18" s="6" t="s">
        <v>69</v>
      </c>
      <c r="F18" s="1" t="s">
        <v>13</v>
      </c>
      <c r="G18" s="9" t="s">
        <v>33</v>
      </c>
      <c r="H18" s="6" t="n">
        <v>107.5</v>
      </c>
      <c r="I18" s="10"/>
      <c r="J18" s="11" t="str">
        <f aca="false">LEFT(CONCATENATE(IF(WA!H18&lt;WA!$M$9=TRUE(),1,""),IF(WA!H18&lt;WA!$M$10=TRUE(),2,""),IF(WA!H18&lt;WA!$M$11=TRUE(),3,"")),1)</f>
        <v>1</v>
      </c>
    </row>
    <row r="19" customFormat="false" ht="25.7" hidden="false" customHeight="false" outlineLevel="0" collapsed="false">
      <c r="B19" s="6" t="s">
        <v>70</v>
      </c>
      <c r="C19" s="6" t="s">
        <v>71</v>
      </c>
      <c r="D19" s="7" t="s">
        <v>71</v>
      </c>
      <c r="E19" s="6" t="s">
        <v>72</v>
      </c>
      <c r="F19" s="1" t="s">
        <v>73</v>
      </c>
      <c r="G19" s="9" t="s">
        <v>55</v>
      </c>
      <c r="H19" s="6" t="n">
        <v>165</v>
      </c>
      <c r="I19" s="10"/>
      <c r="J19" s="11" t="s">
        <v>73</v>
      </c>
    </row>
  </sheetData>
  <hyperlinks>
    <hyperlink ref="C2" r:id="rId1" display="Software Development Engineer"/>
    <hyperlink ref="D2" r:id="rId2" display="Software Development Engineer"/>
    <hyperlink ref="D3" r:id="rId3" display="https://angel.co/big-data-exchange/jobs/228064-full-stack-ui-developer"/>
    <hyperlink ref="D4" r:id="rId4" display="https://angel.co/masonamerica/jobs/151118-platform-engineer"/>
    <hyperlink ref="D5" r:id="rId5" display="Frontend Developer - UI/UX"/>
    <hyperlink ref="D6" r:id="rId6" display="https://angel.co/cakecodes/jobs/150832-senior-software-developer"/>
    <hyperlink ref="D7" r:id="rId7" display="Sr. Full Stack Engineer"/>
    <hyperlink ref="D8" r:id="rId8" display="Sr. Software Engineer"/>
    <hyperlink ref="D9" r:id="rId9" display="Senior Software Engineer (Front End)"/>
    <hyperlink ref="D10" r:id="rId10" display="Senior Software Engineer (Full Stack)"/>
    <hyperlink ref="D11" r:id="rId11" display="Backend Engineers - Golang (Contract OK)"/>
    <hyperlink ref="B13" r:id="rId12" display="ROVER.COM"/>
    <hyperlink ref="B14" r:id="rId13" display="ROVER.COM"/>
    <hyperlink ref="D14" r:id="rId14" display="Senior Software Engineer- Django or Ruby"/>
    <hyperlink ref="D17" r:id="rId15" display="Developer or technical savvy professional."/>
    <hyperlink ref="D19" r:id="rId16" display="Software Development Engineer (Seattle, WA only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5"/>
  <sheetData>
    <row r="1" customFormat="false" ht="12.85" hidden="false" customHeight="false" outlineLevel="0" collapsed="false">
      <c r="A1" s="0" t="s">
        <v>511</v>
      </c>
      <c r="B1" s="0" t="s">
        <v>512</v>
      </c>
      <c r="C1" s="0" t="s">
        <v>513</v>
      </c>
      <c r="D1" s="0" t="s">
        <v>514</v>
      </c>
      <c r="E1" s="0" t="s">
        <v>515</v>
      </c>
      <c r="F1" s="0" t="s">
        <v>516</v>
      </c>
      <c r="G1" s="0" t="s">
        <v>517</v>
      </c>
      <c r="H1" s="0" t="s">
        <v>518</v>
      </c>
      <c r="I1" s="0" t="s">
        <v>1</v>
      </c>
      <c r="J1" s="0" t="s">
        <v>519</v>
      </c>
    </row>
    <row r="2" customFormat="false" ht="12.85" hidden="false" customHeight="false" outlineLevel="0" collapsed="false">
      <c r="A2" s="0" t="s">
        <v>10</v>
      </c>
      <c r="B2" s="11" t="s">
        <v>520</v>
      </c>
      <c r="C2" s="0" t="s">
        <v>521</v>
      </c>
      <c r="D2" s="0" t="s">
        <v>522</v>
      </c>
      <c r="E2" s="0" t="s">
        <v>523</v>
      </c>
      <c r="F2" s="0" t="s">
        <v>524</v>
      </c>
      <c r="G2" s="0" t="s">
        <v>525</v>
      </c>
      <c r="H2" s="0" t="s">
        <v>526</v>
      </c>
      <c r="I2" s="0" t="s">
        <v>527</v>
      </c>
      <c r="J2" s="0" t="s">
        <v>521</v>
      </c>
    </row>
    <row r="3" customFormat="false" ht="12.85" hidden="false" customHeight="false" outlineLevel="0" collapsed="false">
      <c r="A3" s="0" t="s">
        <v>56</v>
      </c>
      <c r="B3" s="0" t="s">
        <v>528</v>
      </c>
      <c r="C3" s="0" t="s">
        <v>521</v>
      </c>
      <c r="D3" s="0" t="s">
        <v>529</v>
      </c>
      <c r="E3" s="0" t="s">
        <v>530</v>
      </c>
      <c r="F3" s="11" t="s">
        <v>531</v>
      </c>
      <c r="G3" s="0" t="s">
        <v>525</v>
      </c>
      <c r="H3" s="11" t="s">
        <v>532</v>
      </c>
      <c r="I3" s="0" t="s">
        <v>533</v>
      </c>
    </row>
    <row r="4" customFormat="false" ht="12.85" hidden="false" customHeight="false" outlineLevel="0" collapsed="false">
      <c r="A4" s="0" t="s">
        <v>89</v>
      </c>
      <c r="B4" s="0" t="s">
        <v>534</v>
      </c>
      <c r="C4" s="0" t="s">
        <v>535</v>
      </c>
      <c r="E4" s="0" t="s">
        <v>536</v>
      </c>
      <c r="F4" s="0" t="s">
        <v>537</v>
      </c>
      <c r="G4" s="0" t="s">
        <v>525</v>
      </c>
      <c r="H4" s="0" t="s">
        <v>538</v>
      </c>
      <c r="I4" s="0" t="s">
        <v>539</v>
      </c>
      <c r="J4" s="0" t="s">
        <v>521</v>
      </c>
    </row>
    <row r="5" customFormat="false" ht="12.85" hidden="false" customHeight="false" outlineLevel="0" collapsed="false">
      <c r="A5" s="0" t="s">
        <v>98</v>
      </c>
      <c r="B5" s="0" t="s">
        <v>540</v>
      </c>
      <c r="C5" s="0" t="s">
        <v>521</v>
      </c>
      <c r="D5" s="11" t="s">
        <v>541</v>
      </c>
      <c r="E5" s="0" t="s">
        <v>542</v>
      </c>
      <c r="F5" s="0" t="s">
        <v>543</v>
      </c>
      <c r="G5" s="0" t="s">
        <v>525</v>
      </c>
    </row>
    <row r="6" customFormat="false" ht="12.85" hidden="false" customHeight="false" outlineLevel="0" collapsed="false">
      <c r="A6" s="0" t="s">
        <v>101</v>
      </c>
      <c r="B6" s="0" t="s">
        <v>544</v>
      </c>
      <c r="C6" s="0" t="s">
        <v>521</v>
      </c>
      <c r="D6" s="0" t="s">
        <v>545</v>
      </c>
      <c r="E6" s="0" t="s">
        <v>546</v>
      </c>
      <c r="F6" s="44" t="s">
        <v>547</v>
      </c>
      <c r="G6" s="0" t="s">
        <v>525</v>
      </c>
    </row>
    <row r="7" customFormat="false" ht="12.85" hidden="false" customHeight="false" outlineLevel="0" collapsed="false">
      <c r="A7" s="0" t="s">
        <v>180</v>
      </c>
      <c r="B7" s="0" t="s">
        <v>548</v>
      </c>
      <c r="C7" s="0" t="s">
        <v>521</v>
      </c>
      <c r="D7" s="0" t="s">
        <v>549</v>
      </c>
      <c r="E7" s="0" t="s">
        <v>550</v>
      </c>
      <c r="F7" s="0" t="s">
        <v>551</v>
      </c>
      <c r="G7" s="0" t="s">
        <v>525</v>
      </c>
    </row>
    <row r="8" customFormat="false" ht="12.85" hidden="false" customHeight="false" outlineLevel="0" collapsed="false">
      <c r="A8" s="0" t="s">
        <v>149</v>
      </c>
      <c r="B8" s="0" t="s">
        <v>552</v>
      </c>
      <c r="C8" s="0" t="s">
        <v>525</v>
      </c>
      <c r="D8" s="0" t="s">
        <v>553</v>
      </c>
      <c r="E8" s="0" t="s">
        <v>554</v>
      </c>
      <c r="F8" s="0" t="s">
        <v>555</v>
      </c>
      <c r="G8" s="0" t="s">
        <v>525</v>
      </c>
    </row>
    <row r="9" customFormat="false" ht="12.85" hidden="false" customHeight="false" outlineLevel="0" collapsed="false">
      <c r="A9" s="0" t="s">
        <v>388</v>
      </c>
      <c r="B9" s="0" t="s">
        <v>556</v>
      </c>
      <c r="C9" s="0" t="s">
        <v>521</v>
      </c>
      <c r="D9" s="0" t="s">
        <v>557</v>
      </c>
      <c r="E9" s="0" t="s">
        <v>558</v>
      </c>
      <c r="F9" s="0" t="s">
        <v>559</v>
      </c>
      <c r="G9" s="0" t="s">
        <v>525</v>
      </c>
    </row>
    <row r="10" customFormat="false" ht="12.85" hidden="false" customHeight="false" outlineLevel="0" collapsed="false">
      <c r="A10" s="0" t="s">
        <v>394</v>
      </c>
      <c r="B10" s="0" t="s">
        <v>560</v>
      </c>
      <c r="C10" s="0" t="s">
        <v>525</v>
      </c>
      <c r="D10" s="0" t="s">
        <v>561</v>
      </c>
      <c r="E10" s="0" t="s">
        <v>562</v>
      </c>
      <c r="F10" s="0" t="s">
        <v>535</v>
      </c>
    </row>
    <row r="11" customFormat="false" ht="12.85" hidden="false" customHeight="false" outlineLevel="0" collapsed="false">
      <c r="A11" s="0" t="s">
        <v>401</v>
      </c>
      <c r="B11" s="0" t="s">
        <v>563</v>
      </c>
      <c r="C11" s="0" t="s">
        <v>525</v>
      </c>
      <c r="D11" s="0" t="s">
        <v>564</v>
      </c>
      <c r="E11" s="0" t="s">
        <v>565</v>
      </c>
      <c r="F11" s="0" t="s">
        <v>566</v>
      </c>
      <c r="G11" s="0" t="s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/>
  <cols>
    <col collapsed="false" hidden="false" max="4" min="1" style="0" width="7.56122448979592"/>
    <col collapsed="false" hidden="false" max="5" min="5" style="0" width="15.5765306122449"/>
    <col collapsed="false" hidden="false" max="6" min="6" style="1" width="12.030612244898"/>
    <col collapsed="false" hidden="false" max="8" min="7" style="0" width="7.56122448979592"/>
    <col collapsed="false" hidden="false" max="9" min="9" style="2" width="2.61734693877551"/>
    <col collapsed="false" hidden="false" max="13" min="10" style="0" width="7.56122448979592"/>
    <col collapsed="false" hidden="false" max="14" min="14" style="2" width="4.47448979591837"/>
    <col collapsed="false" hidden="false" max="1025" min="15" style="0" width="7.56122448979592"/>
  </cols>
  <sheetData>
    <row r="1" customFormat="false" ht="13.8" hidden="false" customHeight="false" outlineLevel="0" collapsed="false">
      <c r="A1" s="3" t="s">
        <v>74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5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/>
      <c r="B2" s="6" t="s">
        <v>75</v>
      </c>
      <c r="C2" s="6" t="s">
        <v>76</v>
      </c>
      <c r="D2" s="15" t="s">
        <v>76</v>
      </c>
      <c r="E2" s="6" t="s">
        <v>66</v>
      </c>
      <c r="G2" s="9" t="s">
        <v>20</v>
      </c>
      <c r="H2" s="0" t="n">
        <v>80000</v>
      </c>
      <c r="I2" s="10"/>
      <c r="J2" s="11" t="str">
        <f aca="false">LEFT(CONCATENATE(IF(MA!H2&lt;MA!$M$9=TRUE(),1,""),IF(MA!H2&lt;MA!$M$10=TRUE(),2,""),IF(MA!H2&lt;MA!$M$11=TRUE(),3,"")),1)</f>
        <v/>
      </c>
      <c r="L2" s="0" t="n">
        <f aca="false">AVERAGE(MA!H2:H25)</f>
        <v>80000</v>
      </c>
    </row>
    <row r="3" customFormat="false" ht="15" hidden="false" customHeight="false" outlineLevel="0" collapsed="false">
      <c r="C3" s="15"/>
      <c r="I3" s="10"/>
      <c r="J3" s="11" t="str">
        <f aca="false">LEFT(CONCATENATE(IF(MA!H3&lt;MA!$M$9=TRUE(),1,""),IF(MA!H3&lt;MA!$M$10=TRUE(),2,""),IF(MA!H3&lt;MA!$M$11=TRUE(),3,"")),1)</f>
        <v>1</v>
      </c>
      <c r="L3" s="0" t="n">
        <f aca="false">MIN(MA!H2:H25)</f>
        <v>80000</v>
      </c>
    </row>
    <row r="4" customFormat="false" ht="15.75" hidden="false" customHeight="true" outlineLevel="0" collapsed="false">
      <c r="I4" s="10"/>
      <c r="J4" s="11" t="str">
        <f aca="false">LEFT(CONCATENATE(IF(MA!H4&lt;MA!$M$9=TRUE(),1,""),IF(MA!H4&lt;MA!$M$10=TRUE(),2,""),IF(MA!H4&lt;MA!$M$11=TRUE(),3,"")),1)</f>
        <v>1</v>
      </c>
      <c r="L4" s="0" t="n">
        <f aca="false">MAX(MA!H2:H25)</f>
        <v>80000</v>
      </c>
    </row>
    <row r="5" customFormat="false" ht="15.75" hidden="false" customHeight="true" outlineLevel="0" collapsed="false">
      <c r="I5" s="0"/>
      <c r="J5" s="11" t="str">
        <f aca="false">LEFT(CONCATENATE(IF(MA!H5&lt;MA!$M$9=TRUE(),1,""),IF(MA!H5&lt;MA!$M$10=TRUE(),2,""),IF(MA!H5&lt;MA!$M$11=TRUE(),3,"")),1)</f>
        <v>1</v>
      </c>
      <c r="L5" s="0" t="n">
        <f aca="false">MAX(MA!H2:H25)-MIN(MA!H2:H25)</f>
        <v>0</v>
      </c>
    </row>
    <row r="6" customFormat="false" ht="15.75" hidden="false" customHeight="true" outlineLevel="0" collapsed="false">
      <c r="I6" s="10"/>
      <c r="J6" s="11" t="str">
        <f aca="false">LEFT(CONCATENATE(IF(MA!H6&lt;MA!$M$9=TRUE(),1,""),IF(MA!H6&lt;MA!$M$10=TRUE(),2,""),IF(MA!H6&lt;MA!$M$11=TRUE(),3,"")),1)</f>
        <v>1</v>
      </c>
      <c r="L6" s="0" t="n">
        <f aca="false">(MAX(MA!H2:H25)-MIN(MA!H2:H25))/3</f>
        <v>0</v>
      </c>
    </row>
    <row r="7" customFormat="false" ht="15.75" hidden="false" customHeight="true" outlineLevel="0" collapsed="false">
      <c r="I7" s="10"/>
      <c r="J7" s="11" t="str">
        <f aca="false">LEFT(CONCATENATE(IF(MA!H7&lt;MA!$M$9=TRUE(),1,""),IF(MA!H7&lt;MA!$M$10=TRUE(),2,""),IF(MA!H7&lt;MA!$M$11=TRUE(),3,"")),1)</f>
        <v>1</v>
      </c>
      <c r="L7" s="0" t="n">
        <f aca="false">(MAX(MA!H2:H25)-MIN(MA!H2:H25))/3+AVERAGE(MA!H2:H25)</f>
        <v>80000</v>
      </c>
    </row>
    <row r="8" customFormat="false" ht="15.75" hidden="false" customHeight="true" outlineLevel="0" collapsed="false">
      <c r="I8" s="10"/>
      <c r="J8" s="11" t="str">
        <f aca="false">LEFT(CONCATENATE(IF(MA!H8&lt;MA!$M$9=TRUE(),1,""),IF(MA!H8&lt;MA!$M$10=TRUE(),2,""),IF(MA!H8&lt;MA!$M$11=TRUE(),3,"")),1)</f>
        <v>1</v>
      </c>
      <c r="K8" s="0" t="s">
        <v>40</v>
      </c>
      <c r="L8" s="0" t="s">
        <v>41</v>
      </c>
    </row>
    <row r="9" customFormat="false" ht="15.75" hidden="false" customHeight="true" outlineLevel="0" collapsed="false">
      <c r="I9" s="10"/>
      <c r="J9" s="11" t="str">
        <f aca="false">LEFT(CONCATENATE(IF(MA!H9&lt;MA!$M$9=TRUE(),1,""),IF(MA!H9&lt;MA!$M$10=TRUE(),2,""),IF(MA!H9&lt;MA!$M$11=TRUE(),3,"")),1)</f>
        <v>1</v>
      </c>
      <c r="K9" s="0" t="n">
        <v>1</v>
      </c>
      <c r="L9" s="0" t="n">
        <f aca="false">MA!L3</f>
        <v>80000</v>
      </c>
      <c r="M9" s="0" t="n">
        <f aca="false">MIN(MA!H2:H25)+(MAX(MA!H2:H25)-MIN(MA!H2:H25))/3</f>
        <v>80000</v>
      </c>
    </row>
    <row r="10" customFormat="false" ht="15.75" hidden="false" customHeight="true" outlineLevel="0" collapsed="false">
      <c r="I10" s="10"/>
      <c r="J10" s="11" t="str">
        <f aca="false">LEFT(CONCATENATE(IF(MA!H10&lt;MA!$M$9=TRUE(),1,""),IF(MA!H10&lt;MA!$M$10=TRUE(),2,""),IF(MA!H10&lt;MA!$M$11=TRUE(),3,"")),1)</f>
        <v>1</v>
      </c>
      <c r="K10" s="0" t="n">
        <v>2</v>
      </c>
      <c r="L10" s="0" t="n">
        <f aca="false">MIN(MA!H2:H25)+(MAX(MA!H2:H25)-MIN(MA!H2:H25))/3</f>
        <v>80000</v>
      </c>
      <c r="M10" s="0" t="n">
        <f aca="false">MIN(MA!H2:H25)+(MAX(MA!H2:H25)-MIN(MA!H2:H25))/3+(MAX(MA!H2:H25)-MIN(MA!H2:H25))/3</f>
        <v>80000</v>
      </c>
    </row>
    <row r="11" customFormat="false" ht="15.75" hidden="false" customHeight="true" outlineLevel="0" collapsed="false">
      <c r="I11" s="10"/>
      <c r="J11" s="11" t="str">
        <f aca="false">LEFT(CONCATENATE(IF(MA!H11&lt;MA!$M$9=TRUE(),1,""),IF(MA!H11&lt;MA!$M$10=TRUE(),2,""),IF(MA!H11&lt;MA!$M$11=TRUE(),3,"")),1)</f>
        <v>1</v>
      </c>
      <c r="K11" s="0" t="n">
        <v>3</v>
      </c>
      <c r="L11" s="0" t="n">
        <f aca="false">MA!M10</f>
        <v>80000</v>
      </c>
      <c r="M11" s="0" t="n">
        <f aca="false">MIN(MA!H2:H25)+(MAX(MA!H2:H25)-MIN(MA!H2:H25))/3+(MAX(MA!H2:H25)-MIN(MA!H2:H25))/3+(MAX(MA!H2:H25)-MIN(MA!H2:H25))/3</f>
        <v>80000</v>
      </c>
    </row>
    <row r="12" customFormat="false" ht="15.75" hidden="false" customHeight="true" outlineLevel="0" collapsed="false">
      <c r="I12" s="10"/>
      <c r="J12" s="11" t="str">
        <f aca="false">LEFT(CONCATENATE(IF(MA!H12&lt;MA!$M$9=TRUE(),1,""),IF(MA!H12&lt;MA!$M$10=TRUE(),2,""),IF(MA!H12&lt;MA!$M$11=TRUE(),3,"")),1)</f>
        <v>1</v>
      </c>
    </row>
    <row r="13" customFormat="false" ht="15.75" hidden="false" customHeight="true" outlineLevel="0" collapsed="false">
      <c r="I13" s="10"/>
      <c r="J13" s="11" t="str">
        <f aca="false">LEFT(CONCATENATE(IF(MA!H13&lt;MA!$M$9=TRUE(),1,""),IF(MA!H13&lt;MA!$M$10=TRUE(),2,""),IF(MA!H13&lt;MA!$M$11=TRUE(),3,"")),1)</f>
        <v>1</v>
      </c>
    </row>
    <row r="14" customFormat="false" ht="15.75" hidden="false" customHeight="true" outlineLevel="0" collapsed="false">
      <c r="I14" s="0"/>
      <c r="J14" s="11" t="str">
        <f aca="false">LEFT(CONCATENATE(IF(MA!H14&lt;MA!$M$9=TRUE(),1,""),IF(MA!H14&lt;MA!$M$10=TRUE(),2,""),IF(MA!H14&lt;MA!$M$11=TRUE(),3,"")),1)</f>
        <v>1</v>
      </c>
    </row>
    <row r="15" customFormat="false" ht="15.75" hidden="false" customHeight="true" outlineLevel="0" collapsed="false">
      <c r="I15" s="10"/>
      <c r="J15" s="11" t="str">
        <f aca="false">LEFT(CONCATENATE(IF(MA!H15&lt;MA!$M$9=TRUE(),1,""),IF(MA!H15&lt;MA!$M$10=TRUE(),2,""),IF(MA!H15&lt;MA!$M$11=TRUE(),3,"")),1)</f>
        <v>1</v>
      </c>
    </row>
    <row r="16" customFormat="false" ht="15.75" hidden="false" customHeight="true" outlineLevel="0" collapsed="false">
      <c r="I16" s="10"/>
      <c r="J16" s="11" t="str">
        <f aca="false">LEFT(CONCATENATE(IF(MA!H16&lt;MA!$M$9=TRUE(),1,""),IF(MA!H16&lt;MA!$M$10=TRUE(),2,""),IF(MA!H16&lt;MA!$M$11=TRUE(),3,"")),1)</f>
        <v>1</v>
      </c>
    </row>
    <row r="17" customFormat="false" ht="15.75" hidden="false" customHeight="true" outlineLevel="0" collapsed="false">
      <c r="I17" s="10"/>
      <c r="J17" s="11" t="str">
        <f aca="false">LEFT(CONCATENATE(IF(MA!H17&lt;MA!$M$9=TRUE(),1,""),IF(MA!H17&lt;MA!$M$10=TRUE(),2,""),IF(MA!H17&lt;MA!$M$11=TRUE(),3,"")),1)</f>
        <v>1</v>
      </c>
    </row>
    <row r="18" customFormat="false" ht="15.75" hidden="false" customHeight="true" outlineLevel="0" collapsed="false">
      <c r="I18" s="10"/>
      <c r="J18" s="11" t="str">
        <f aca="false">LEFT(CONCATENATE(IF(MA!H18&lt;MA!$M$9=TRUE(),1,""),IF(MA!H18&lt;MA!$M$10=TRUE(),2,""),IF(MA!H18&lt;MA!$M$11=TRUE(),3,"")),1)</f>
        <v>1</v>
      </c>
    </row>
    <row r="19" customFormat="false" ht="15.75" hidden="false" customHeight="true" outlineLevel="0" collapsed="false">
      <c r="I19" s="10"/>
      <c r="J19" s="11" t="str">
        <f aca="false">LEFT(CONCATENATE(IF(MA!H19&lt;MA!$M$9=TRUE(),1,""),IF(MA!H19&lt;MA!$M$10=TRUE(),2,""),IF(MA!H19&lt;MA!$M$11=TRUE(),3,"")),1)</f>
        <v>1</v>
      </c>
    </row>
    <row r="20" customFormat="false" ht="15.75" hidden="false" customHeight="true" outlineLevel="0" collapsed="false">
      <c r="I20" s="10"/>
      <c r="J20" s="11" t="str">
        <f aca="false">LEFT(CONCATENATE(IF(MA!H20&lt;MA!$M$9=TRUE(),1,""),IF(MA!H20&lt;MA!$M$10=TRUE(),2,""),IF(MA!H20&lt;MA!$M$11=TRUE(),3,"")),1)</f>
        <v>1</v>
      </c>
    </row>
    <row r="21" customFormat="false" ht="15.75" hidden="false" customHeight="true" outlineLevel="0" collapsed="false">
      <c r="I21" s="10"/>
      <c r="J21" s="11" t="str">
        <f aca="false">LEFT(CONCATENATE(IF(MA!H21&lt;MA!$M$9=TRUE(),1,""),IF(MA!H21&lt;MA!$M$10=TRUE(),2,""),IF(MA!H21&lt;MA!$M$11=TRUE(),3,"")),1)</f>
        <v>1</v>
      </c>
    </row>
    <row r="22" customFormat="false" ht="15.75" hidden="false" customHeight="true" outlineLevel="0" collapsed="false">
      <c r="I22" s="10"/>
      <c r="J22" s="11" t="str">
        <f aca="false">LEFT(CONCATENATE(IF(MA!H22&lt;MA!$M$9=TRUE(),1,""),IF(MA!H22&lt;MA!$M$10=TRUE(),2,""),IF(MA!H22&lt;MA!$M$11=TRUE(),3,"")),1)</f>
        <v>1</v>
      </c>
    </row>
    <row r="23" customFormat="false" ht="15.75" hidden="false" customHeight="true" outlineLevel="0" collapsed="false">
      <c r="I23" s="10"/>
      <c r="J23" s="11" t="str">
        <f aca="false">LEFT(CONCATENATE(IF(MA!H23&lt;MA!$M$9=TRUE(),1,""),IF(MA!H23&lt;MA!$M$10=TRUE(),2,""),IF(MA!H23&lt;MA!$M$11=TRUE(),3,"")),1)</f>
        <v>1</v>
      </c>
    </row>
    <row r="24" customFormat="false" ht="15.75" hidden="false" customHeight="true" outlineLevel="0" collapsed="false">
      <c r="I24" s="10"/>
      <c r="J24" s="11" t="str">
        <f aca="false">LEFT(CONCATENATE(IF(MA!H24&lt;MA!$M$9=TRUE(),1,""),IF(MA!H24&lt;MA!$M$10=TRUE(),2,""),IF(MA!H24&lt;MA!$M$11=TRUE(),3,"")),1)</f>
        <v>1</v>
      </c>
    </row>
    <row r="25" customFormat="false" ht="15.75" hidden="false" customHeight="true" outlineLevel="0" collapsed="false">
      <c r="J25" s="11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5" activeCellId="0" sqref="A25"/>
    </sheetView>
  </sheetViews>
  <sheetFormatPr defaultRowHeight="15.75"/>
  <cols>
    <col collapsed="false" hidden="false" max="1" min="1" style="0" width="15.5765306122449"/>
    <col collapsed="false" hidden="false" max="4" min="2" style="0" width="7.56122448979592"/>
    <col collapsed="false" hidden="false" max="5" min="5" style="0" width="94.1071428571429"/>
    <col collapsed="false" hidden="false" max="6" min="6" style="1" width="10.6479591836735"/>
    <col collapsed="false" hidden="false" max="8" min="7" style="0" width="7.56122448979592"/>
    <col collapsed="false" hidden="false" max="9" min="9" style="2" width="2.61734693877551"/>
    <col collapsed="false" hidden="false" max="13" min="10" style="0" width="7.56122448979592"/>
    <col collapsed="false" hidden="false" max="14" min="14" style="2" width="4.47448979591837"/>
    <col collapsed="false" hidden="false" max="1025" min="15" style="0" width="7.56122448979592"/>
  </cols>
  <sheetData>
    <row r="1" customFormat="false" ht="13.8" hidden="false" customHeight="false" outlineLevel="0" collapsed="false">
      <c r="A1" s="3" t="s">
        <v>77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5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6"/>
      <c r="B2" s="16" t="s">
        <v>78</v>
      </c>
      <c r="C2" s="17" t="s">
        <v>79</v>
      </c>
      <c r="D2" s="15" t="s">
        <v>79</v>
      </c>
      <c r="E2" s="18" t="s">
        <v>80</v>
      </c>
      <c r="F2" s="1" t="s">
        <v>32</v>
      </c>
      <c r="G2" s="9" t="s">
        <v>25</v>
      </c>
      <c r="H2" s="6" t="n">
        <v>135</v>
      </c>
      <c r="I2" s="10"/>
      <c r="J2" s="11" t="str">
        <f aca="false">LEFT(CONCATENATE(IF(DC!H2&lt;DC!$M$9=TRUE(),1,""),IF(DC!H2&lt;DC!$M$10=TRUE(),2,""),IF(DC!H2&lt;DC!$M$11=TRUE(),3,"")),1)</f>
        <v>2</v>
      </c>
      <c r="L2" s="0" t="n">
        <f aca="false">AVERAGE(DC!H2:H25)</f>
        <v>114.0625</v>
      </c>
    </row>
    <row r="3" customFormat="false" ht="15" hidden="false" customHeight="false" outlineLevel="0" collapsed="false">
      <c r="B3" s="6" t="s">
        <v>81</v>
      </c>
      <c r="C3" s="6" t="s">
        <v>82</v>
      </c>
      <c r="D3" s="15" t="s">
        <v>82</v>
      </c>
      <c r="E3" s="6" t="s">
        <v>83</v>
      </c>
      <c r="F3" s="1" t="s">
        <v>13</v>
      </c>
      <c r="G3" s="9" t="s">
        <v>25</v>
      </c>
      <c r="H3" s="6" t="n">
        <v>107.5</v>
      </c>
      <c r="I3" s="10"/>
      <c r="J3" s="11" t="str">
        <f aca="false">LEFT(CONCATENATE(IF(DC!H3&lt;DC!$M$9=TRUE(),1,""),IF(DC!H3&lt;DC!$M$10=TRUE(),2,""),IF(DC!H3&lt;DC!$M$11=TRUE(),3,"")),1)</f>
        <v>1</v>
      </c>
      <c r="L3" s="0" t="n">
        <f aca="false">MIN(DC!H2:H25)</f>
        <v>75</v>
      </c>
    </row>
    <row r="4" customFormat="false" ht="25.7" hidden="false" customHeight="false" outlineLevel="0" collapsed="false">
      <c r="B4" s="6" t="s">
        <v>84</v>
      </c>
      <c r="C4" s="6" t="s">
        <v>85</v>
      </c>
      <c r="D4" s="7" t="s">
        <v>85</v>
      </c>
      <c r="E4" s="6" t="s">
        <v>86</v>
      </c>
      <c r="F4" s="1" t="s">
        <v>13</v>
      </c>
      <c r="G4" s="9" t="s">
        <v>33</v>
      </c>
      <c r="H4" s="6" t="n">
        <v>100</v>
      </c>
      <c r="I4" s="10"/>
      <c r="J4" s="11" t="str">
        <f aca="false">LEFT(CONCATENATE(IF(DC!H4&lt;DC!$M$9=TRUE(),1,""),IF(DC!H4&lt;DC!$M$10=TRUE(),2,""),IF(DC!H4&lt;DC!$M$11=TRUE(),3,"")),1)</f>
        <v>1</v>
      </c>
      <c r="L4" s="0" t="n">
        <f aca="false">MAX(DC!H2:H25)</f>
        <v>180</v>
      </c>
    </row>
    <row r="5" customFormat="false" ht="15" hidden="false" customHeight="false" outlineLevel="0" collapsed="false">
      <c r="B5" s="6" t="s">
        <v>84</v>
      </c>
      <c r="C5" s="6" t="s">
        <v>87</v>
      </c>
      <c r="D5" s="7" t="s">
        <v>87</v>
      </c>
      <c r="E5" s="6" t="s">
        <v>88</v>
      </c>
      <c r="F5" s="1" t="s">
        <v>13</v>
      </c>
      <c r="G5" s="9" t="s">
        <v>33</v>
      </c>
      <c r="H5" s="0" t="n">
        <f aca="false">175/2</f>
        <v>87.5</v>
      </c>
      <c r="I5" s="0"/>
      <c r="J5" s="11" t="str">
        <f aca="false">LEFT(CONCATENATE(IF(DC!H5&lt;DC!$M$9=TRUE(),1,""),IF(DC!H5&lt;DC!$M$10=TRUE(),2,""),IF(DC!H5&lt;DC!$M$11=TRUE(),3,"")),1)</f>
        <v>1</v>
      </c>
      <c r="L5" s="0" t="n">
        <f aca="false">MAX(DC!H2:H25)-MIN(DC!H2:H25)</f>
        <v>105</v>
      </c>
    </row>
    <row r="6" customFormat="false" ht="15" hidden="false" customHeight="false" outlineLevel="0" collapsed="false">
      <c r="B6" s="6" t="s">
        <v>89</v>
      </c>
      <c r="C6" s="6" t="s">
        <v>90</v>
      </c>
      <c r="D6" s="15" t="s">
        <v>90</v>
      </c>
      <c r="E6" s="6" t="s">
        <v>91</v>
      </c>
      <c r="F6" s="1" t="s">
        <v>13</v>
      </c>
      <c r="G6" s="6" t="s">
        <v>14</v>
      </c>
      <c r="H6" s="6" t="n">
        <v>75</v>
      </c>
      <c r="I6" s="10"/>
      <c r="J6" s="11" t="str">
        <f aca="false">LEFT(CONCATENATE(IF(DC!H6&lt;DC!$M$9=TRUE(),1,""),IF(DC!H6&lt;DC!$M$10=TRUE(),2,""),IF(DC!H6&lt;DC!$M$11=TRUE(),3,"")),1)</f>
        <v>1</v>
      </c>
      <c r="L6" s="0" t="n">
        <f aca="false">(MAX(DC!H2:H25)-MIN(DC!H2:H25))/3</f>
        <v>35</v>
      </c>
    </row>
    <row r="7" customFormat="false" ht="15" hidden="false" customHeight="true" outlineLevel="0" collapsed="false">
      <c r="B7" s="6" t="s">
        <v>89</v>
      </c>
      <c r="C7" s="6" t="s">
        <v>92</v>
      </c>
      <c r="D7" s="7" t="s">
        <v>92</v>
      </c>
      <c r="E7" s="6" t="s">
        <v>93</v>
      </c>
      <c r="F7" s="1" t="s">
        <v>13</v>
      </c>
      <c r="G7" s="6" t="s">
        <v>14</v>
      </c>
      <c r="H7" s="6" t="n">
        <v>85</v>
      </c>
      <c r="I7" s="10"/>
      <c r="J7" s="11" t="str">
        <f aca="false">LEFT(CONCATENATE(IF(DC!H7&lt;DC!$M$9=TRUE(),1,""),IF(DC!H7&lt;DC!$M$10=TRUE(),2,""),IF(DC!H7&lt;DC!$M$11=TRUE(),3,"")),1)</f>
        <v>1</v>
      </c>
      <c r="L7" s="0" t="n">
        <f aca="false">(MAX(DC!H2:H25)-MIN(DC!H2:H25))/3+AVERAGE(DC!H2:H25)</f>
        <v>149.0625</v>
      </c>
    </row>
    <row r="8" customFormat="false" ht="15" hidden="false" customHeight="true" outlineLevel="0" collapsed="false">
      <c r="B8" s="6" t="s">
        <v>94</v>
      </c>
      <c r="C8" s="6" t="s">
        <v>53</v>
      </c>
      <c r="D8" s="7" t="s">
        <v>53</v>
      </c>
      <c r="E8" s="6" t="s">
        <v>95</v>
      </c>
      <c r="F8" s="1" t="s">
        <v>32</v>
      </c>
      <c r="G8" s="9" t="s">
        <v>25</v>
      </c>
      <c r="H8" s="6" t="n">
        <v>130</v>
      </c>
      <c r="I8" s="10"/>
      <c r="J8" s="11" t="str">
        <f aca="false">LEFT(CONCATENATE(IF(DC!H8&lt;DC!$M$9=TRUE(),1,""),IF(DC!H8&lt;DC!$M$10=TRUE(),2,""),IF(DC!H8&lt;DC!$M$11=TRUE(),3,"")),1)</f>
        <v>2</v>
      </c>
      <c r="K8" s="0" t="s">
        <v>40</v>
      </c>
      <c r="L8" s="0" t="s">
        <v>41</v>
      </c>
    </row>
    <row r="9" customFormat="false" ht="25.7" hidden="false" customHeight="false" outlineLevel="0" collapsed="false">
      <c r="B9" s="6" t="s">
        <v>94</v>
      </c>
      <c r="C9" s="6" t="s">
        <v>96</v>
      </c>
      <c r="D9" s="14" t="s">
        <v>96</v>
      </c>
      <c r="E9" s="6" t="s">
        <v>97</v>
      </c>
      <c r="F9" s="1" t="s">
        <v>32</v>
      </c>
      <c r="G9" s="9" t="s">
        <v>25</v>
      </c>
      <c r="H9" s="6" t="n">
        <v>130</v>
      </c>
      <c r="I9" s="10"/>
      <c r="J9" s="11" t="str">
        <f aca="false">LEFT(CONCATENATE(IF(DC!H9&lt;DC!$M$9=TRUE(),1,""),IF(DC!H9&lt;DC!$M$10=TRUE(),2,""),IF(DC!H9&lt;DC!$M$11=TRUE(),3,"")),1)</f>
        <v>2</v>
      </c>
      <c r="K9" s="0" t="n">
        <v>1</v>
      </c>
      <c r="L9" s="0" t="n">
        <f aca="false">DC!L3</f>
        <v>75</v>
      </c>
      <c r="M9" s="0" t="n">
        <f aca="false">MIN(DC!H2:H25)+(MAX(DC!H2:H25)-MIN(DC!H2:H25))/3</f>
        <v>110</v>
      </c>
    </row>
    <row r="10" customFormat="false" ht="15" hidden="false" customHeight="false" outlineLevel="0" collapsed="false">
      <c r="B10" s="6" t="s">
        <v>98</v>
      </c>
      <c r="C10" s="6" t="s">
        <v>99</v>
      </c>
      <c r="D10" s="7" t="s">
        <v>99</v>
      </c>
      <c r="E10" s="6" t="s">
        <v>100</v>
      </c>
      <c r="F10" s="1" t="s">
        <v>13</v>
      </c>
      <c r="G10" s="9" t="s">
        <v>14</v>
      </c>
      <c r="H10" s="6" t="n">
        <v>90</v>
      </c>
      <c r="I10" s="10"/>
      <c r="J10" s="11" t="str">
        <f aca="false">LEFT(CONCATENATE(IF(DC!H10&lt;DC!$M$9=TRUE(),1,""),IF(DC!H10&lt;DC!$M$10=TRUE(),2,""),IF(DC!H10&lt;DC!$M$11=TRUE(),3,"")),1)</f>
        <v>1</v>
      </c>
      <c r="K10" s="0" t="n">
        <v>2</v>
      </c>
      <c r="L10" s="0" t="n">
        <f aca="false">MIN(DC!H2:H25)+(MAX(DC!H2:H25)-MIN(DC!H2:H25))/3</f>
        <v>110</v>
      </c>
      <c r="M10" s="0" t="n">
        <f aca="false">MIN(DC!H2:H25)+(MAX(DC!H2:H25)-MIN(DC!H2:H25))/3+(MAX(DC!H2:H25)-MIN(DC!H2:H25))/3</f>
        <v>145</v>
      </c>
    </row>
    <row r="11" customFormat="false" ht="25.7" hidden="false" customHeight="false" outlineLevel="0" collapsed="false">
      <c r="B11" s="6" t="s">
        <v>101</v>
      </c>
      <c r="C11" s="6" t="s">
        <v>102</v>
      </c>
      <c r="D11" s="15" t="s">
        <v>102</v>
      </c>
      <c r="E11" s="6" t="s">
        <v>103</v>
      </c>
      <c r="F11" s="1" t="s">
        <v>32</v>
      </c>
      <c r="G11" s="9" t="s">
        <v>14</v>
      </c>
      <c r="H11" s="6" t="n">
        <v>110</v>
      </c>
      <c r="I11" s="10"/>
      <c r="J11" s="11" t="str">
        <f aca="false">LEFT(CONCATENATE(IF(DC!H11&lt;DC!$M$9=TRUE(),1,""),IF(DC!H11&lt;DC!$M$10=TRUE(),2,""),IF(DC!H11&lt;DC!$M$11=TRUE(),3,"")),1)</f>
        <v>2</v>
      </c>
      <c r="K11" s="0" t="n">
        <v>3</v>
      </c>
      <c r="L11" s="0" t="n">
        <f aca="false">DC!M10</f>
        <v>145</v>
      </c>
      <c r="M11" s="0" t="n">
        <f aca="false">MIN(DC!H2:H25)+(MAX(DC!H2:H25)-MIN(DC!H2:H25))/3+(MAX(DC!H2:H25)-MIN(DC!H2:H25))/3+(MAX(DC!H2:H25)-MIN(DC!H2:H25))/3</f>
        <v>180</v>
      </c>
    </row>
    <row r="12" customFormat="false" ht="25.7" hidden="false" customHeight="false" outlineLevel="0" collapsed="false">
      <c r="B12" s="6" t="s">
        <v>101</v>
      </c>
      <c r="C12" s="6" t="s">
        <v>104</v>
      </c>
      <c r="D12" s="7" t="s">
        <v>104</v>
      </c>
      <c r="E12" s="6" t="s">
        <v>105</v>
      </c>
      <c r="F12" s="1" t="s">
        <v>32</v>
      </c>
      <c r="G12" s="9" t="s">
        <v>14</v>
      </c>
      <c r="H12" s="6" t="n">
        <v>110</v>
      </c>
      <c r="I12" s="10"/>
      <c r="J12" s="11" t="str">
        <f aca="false">LEFT(CONCATENATE(IF(DC!H12&lt;DC!$M$9=TRUE(),1,""),IF(DC!H12&lt;DC!$M$10=TRUE(),2,""),IF(DC!H12&lt;DC!$M$11=TRUE(),3,"")),1)</f>
        <v>2</v>
      </c>
    </row>
    <row r="13" customFormat="false" ht="15" hidden="false" customHeight="false" outlineLevel="0" collapsed="false">
      <c r="B13" s="6" t="s">
        <v>106</v>
      </c>
      <c r="C13" s="6" t="s">
        <v>107</v>
      </c>
      <c r="D13" s="15" t="s">
        <v>107</v>
      </c>
      <c r="E13" s="6" t="s">
        <v>54</v>
      </c>
      <c r="F13" s="1" t="s">
        <v>13</v>
      </c>
      <c r="G13" s="9" t="s">
        <v>20</v>
      </c>
      <c r="H13" s="6" t="n">
        <v>100</v>
      </c>
      <c r="I13" s="10"/>
      <c r="J13" s="11" t="str">
        <f aca="false">LEFT(CONCATENATE(IF(DC!H13&lt;DC!$M$9=TRUE(),1,""),IF(DC!H13&lt;DC!$M$10=TRUE(),2,""),IF(DC!H13&lt;DC!$M$11=TRUE(),3,"")),1)</f>
        <v>1</v>
      </c>
    </row>
    <row r="14" customFormat="false" ht="15" hidden="false" customHeight="false" outlineLevel="0" collapsed="false">
      <c r="B14" s="6" t="n">
        <v>540</v>
      </c>
      <c r="C14" s="6" t="s">
        <v>108</v>
      </c>
      <c r="D14" s="15" t="s">
        <v>108</v>
      </c>
      <c r="E14" s="6" t="s">
        <v>97</v>
      </c>
      <c r="F14" s="1" t="s">
        <v>32</v>
      </c>
      <c r="G14" s="9" t="s">
        <v>20</v>
      </c>
      <c r="H14" s="0" t="n">
        <f aca="false">225/2</f>
        <v>112.5</v>
      </c>
      <c r="I14" s="0"/>
      <c r="J14" s="11" t="str">
        <f aca="false">LEFT(CONCATENATE(IF(DC!H14&lt;DC!$M$9=TRUE(),1,""),IF(DC!H14&lt;DC!$M$10=TRUE(),2,""),IF(DC!H14&lt;DC!$M$11=TRUE(),3,"")),1)</f>
        <v>2</v>
      </c>
    </row>
    <row r="15" customFormat="false" ht="15" hidden="false" customHeight="false" outlineLevel="0" collapsed="false">
      <c r="B15" s="6" t="s">
        <v>109</v>
      </c>
      <c r="C15" s="6" t="s">
        <v>110</v>
      </c>
      <c r="D15" s="7" t="s">
        <v>110</v>
      </c>
      <c r="E15" s="6" t="s">
        <v>111</v>
      </c>
      <c r="F15" s="1" t="s">
        <v>32</v>
      </c>
      <c r="G15" s="9" t="s">
        <v>25</v>
      </c>
      <c r="H15" s="6" t="n">
        <v>117.5</v>
      </c>
      <c r="I15" s="10"/>
      <c r="J15" s="11" t="str">
        <f aca="false">LEFT(CONCATENATE(IF(DC!H15&lt;DC!$M$9=TRUE(),1,""),IF(DC!H15&lt;DC!$M$10=TRUE(),2,""),IF(DC!H15&lt;DC!$M$11=TRUE(),3,"")),1)</f>
        <v>2</v>
      </c>
    </row>
    <row r="16" customFormat="false" ht="15" hidden="false" customHeight="false" outlineLevel="0" collapsed="false">
      <c r="B16" s="6" t="s">
        <v>112</v>
      </c>
      <c r="C16" s="6" t="s">
        <v>113</v>
      </c>
      <c r="D16" s="15" t="s">
        <v>113</v>
      </c>
      <c r="E16" s="6" t="s">
        <v>114</v>
      </c>
      <c r="F16" s="1" t="s">
        <v>13</v>
      </c>
      <c r="G16" s="9" t="s">
        <v>25</v>
      </c>
      <c r="H16" s="6" t="n">
        <v>100</v>
      </c>
      <c r="I16" s="10"/>
      <c r="J16" s="11" t="str">
        <f aca="false">LEFT(CONCATENATE(IF(DC!H16&lt;DC!$M$9=TRUE(),1,""),IF(DC!H16&lt;DC!$M$10=TRUE(),2,""),IF(DC!H16&lt;DC!$M$11=TRUE(),3,"")),1)</f>
        <v>1</v>
      </c>
    </row>
    <row r="17" customFormat="false" ht="15" hidden="false" customHeight="false" outlineLevel="0" collapsed="false">
      <c r="B17" s="6" t="s">
        <v>115</v>
      </c>
      <c r="C17" s="6" t="s">
        <v>116</v>
      </c>
      <c r="D17" s="7" t="s">
        <v>116</v>
      </c>
      <c r="E17" s="6" t="s">
        <v>117</v>
      </c>
      <c r="F17" s="1" t="s">
        <v>32</v>
      </c>
      <c r="G17" s="9" t="s">
        <v>33</v>
      </c>
      <c r="H17" s="6" t="n">
        <v>120</v>
      </c>
      <c r="I17" s="10"/>
      <c r="J17" s="11" t="str">
        <f aca="false">LEFT(CONCATENATE(IF(DC!H17&lt;DC!$M$9=TRUE(),1,""),IF(DC!H17&lt;DC!$M$10=TRUE(),2,""),IF(DC!H17&lt;DC!$M$11=TRUE(),3,"")),1)</f>
        <v>2</v>
      </c>
    </row>
    <row r="18" customFormat="false" ht="15" hidden="false" customHeight="false" outlineLevel="0" collapsed="false">
      <c r="B18" s="6" t="s">
        <v>118</v>
      </c>
      <c r="C18" s="6" t="s">
        <v>119</v>
      </c>
      <c r="D18" s="7" t="s">
        <v>119</v>
      </c>
      <c r="E18" s="6" t="s">
        <v>88</v>
      </c>
      <c r="F18" s="1" t="s">
        <v>32</v>
      </c>
      <c r="G18" s="9" t="s">
        <v>25</v>
      </c>
      <c r="H18" s="6" t="n">
        <v>110</v>
      </c>
      <c r="I18" s="10"/>
      <c r="J18" s="11" t="str">
        <f aca="false">LEFT(CONCATENATE(IF(DC!H18&lt;DC!$M$9=TRUE(),1,""),IF(DC!H18&lt;DC!$M$10=TRUE(),2,""),IF(DC!H18&lt;DC!$M$11=TRUE(),3,"")),1)</f>
        <v>2</v>
      </c>
    </row>
    <row r="19" customFormat="false" ht="25.7" hidden="false" customHeight="false" outlineLevel="0" collapsed="false">
      <c r="B19" s="6" t="s">
        <v>120</v>
      </c>
      <c r="C19" s="6" t="s">
        <v>121</v>
      </c>
      <c r="D19" s="15" t="s">
        <v>121</v>
      </c>
      <c r="E19" s="6" t="s">
        <v>122</v>
      </c>
      <c r="F19" s="1" t="s">
        <v>13</v>
      </c>
      <c r="G19" s="9" t="s">
        <v>55</v>
      </c>
      <c r="H19" s="6" t="n">
        <v>105</v>
      </c>
      <c r="I19" s="10"/>
      <c r="J19" s="11" t="str">
        <f aca="false">LEFT(CONCATENATE(IF(DC!H19&lt;DC!$M$9=TRUE(),1,""),IF(DC!H19&lt;DC!$M$10=TRUE(),2,""),IF(DC!H19&lt;DC!$M$11=TRUE(),3,"")),1)</f>
        <v>1</v>
      </c>
    </row>
    <row r="20" customFormat="false" ht="25.7" hidden="false" customHeight="false" outlineLevel="0" collapsed="false">
      <c r="B20" s="6" t="s">
        <v>120</v>
      </c>
      <c r="C20" s="6" t="s">
        <v>123</v>
      </c>
      <c r="D20" s="7" t="s">
        <v>123</v>
      </c>
      <c r="E20" s="6" t="s">
        <v>124</v>
      </c>
      <c r="F20" s="1" t="s">
        <v>13</v>
      </c>
      <c r="G20" s="9" t="s">
        <v>55</v>
      </c>
      <c r="H20" s="6" t="n">
        <v>105</v>
      </c>
      <c r="I20" s="10"/>
      <c r="J20" s="11" t="str">
        <f aca="false">LEFT(CONCATENATE(IF(DC!H20&lt;DC!$M$9=TRUE(),1,""),IF(DC!H20&lt;DC!$M$10=TRUE(),2,""),IF(DC!H20&lt;DC!$M$11=TRUE(),3,"")),1)</f>
        <v>1</v>
      </c>
    </row>
    <row r="21" customFormat="false" ht="25.7" hidden="false" customHeight="false" outlineLevel="0" collapsed="false">
      <c r="B21" s="6" t="s">
        <v>120</v>
      </c>
      <c r="C21" s="6" t="s">
        <v>125</v>
      </c>
      <c r="D21" s="7" t="s">
        <v>125</v>
      </c>
      <c r="E21" s="6" t="s">
        <v>126</v>
      </c>
      <c r="F21" s="1" t="s">
        <v>32</v>
      </c>
      <c r="G21" s="9" t="s">
        <v>55</v>
      </c>
      <c r="H21" s="6" t="n">
        <v>125</v>
      </c>
      <c r="I21" s="10"/>
      <c r="J21" s="11" t="str">
        <f aca="false">LEFT(CONCATENATE(IF(DC!H21&lt;DC!$M$9=TRUE(),1,""),IF(DC!H21&lt;DC!$M$10=TRUE(),2,""),IF(DC!H21&lt;DC!$M$11=TRUE(),3,"")),1)</f>
        <v>2</v>
      </c>
    </row>
    <row r="22" customFormat="false" ht="25.7" hidden="false" customHeight="false" outlineLevel="0" collapsed="false">
      <c r="B22" s="6" t="s">
        <v>120</v>
      </c>
      <c r="C22" s="6" t="s">
        <v>127</v>
      </c>
      <c r="D22" s="7" t="s">
        <v>127</v>
      </c>
      <c r="E22" s="6" t="s">
        <v>128</v>
      </c>
      <c r="F22" s="1" t="s">
        <v>73</v>
      </c>
      <c r="G22" s="9" t="s">
        <v>55</v>
      </c>
      <c r="H22" s="6" t="n">
        <v>145</v>
      </c>
      <c r="I22" s="10"/>
      <c r="J22" s="11" t="str">
        <f aca="false">LEFT(CONCATENATE(IF(DC!H22&lt;DC!$M$9=TRUE(),1,""),IF(DC!H22&lt;DC!$M$10=TRUE(),2,""),IF(DC!H22&lt;DC!$M$11=TRUE(),3,"")),1)</f>
        <v>3</v>
      </c>
    </row>
    <row r="23" customFormat="false" ht="25.7" hidden="false" customHeight="false" outlineLevel="0" collapsed="false">
      <c r="B23" s="6" t="s">
        <v>120</v>
      </c>
      <c r="C23" s="6" t="s">
        <v>129</v>
      </c>
      <c r="D23" s="7" t="s">
        <v>129</v>
      </c>
      <c r="E23" s="6" t="s">
        <v>130</v>
      </c>
      <c r="F23" s="1" t="s">
        <v>73</v>
      </c>
      <c r="G23" s="9" t="s">
        <v>55</v>
      </c>
      <c r="H23" s="6" t="n">
        <v>155</v>
      </c>
      <c r="I23" s="10"/>
      <c r="J23" s="11" t="str">
        <f aca="false">LEFT(CONCATENATE(IF(DC!H23&lt;DC!$M$9=TRUE(),1,""),IF(DC!H23&lt;DC!$M$10=TRUE(),2,""),IF(DC!H23&lt;DC!$M$11=TRUE(),3,"")),1)</f>
        <v>3</v>
      </c>
    </row>
    <row r="24" customFormat="false" ht="15" hidden="false" customHeight="false" outlineLevel="0" collapsed="false">
      <c r="B24" s="6" t="s">
        <v>131</v>
      </c>
      <c r="C24" s="6" t="s">
        <v>53</v>
      </c>
      <c r="D24" s="15" t="s">
        <v>53</v>
      </c>
      <c r="E24" s="6" t="s">
        <v>132</v>
      </c>
      <c r="F24" s="1" t="s">
        <v>13</v>
      </c>
      <c r="G24" s="9" t="s">
        <v>33</v>
      </c>
      <c r="H24" s="6" t="n">
        <v>102.5</v>
      </c>
      <c r="I24" s="10"/>
      <c r="J24" s="11" t="str">
        <f aca="false">LEFT(CONCATENATE(IF(DC!H24&lt;DC!$M$9=TRUE(),1,""),IF(DC!H24&lt;DC!$M$10=TRUE(),2,""),IF(DC!H24&lt;DC!$M$11=TRUE(),3,"")),1)</f>
        <v>1</v>
      </c>
    </row>
    <row r="25" customFormat="false" ht="15" hidden="false" customHeight="false" outlineLevel="0" collapsed="false">
      <c r="B25" s="6" t="s">
        <v>131</v>
      </c>
      <c r="C25" s="15" t="s">
        <v>133</v>
      </c>
      <c r="D25" s="7" t="s">
        <v>133</v>
      </c>
      <c r="E25" s="6" t="s">
        <v>134</v>
      </c>
      <c r="F25" s="1" t="s">
        <v>73</v>
      </c>
      <c r="G25" s="9" t="s">
        <v>33</v>
      </c>
      <c r="H25" s="0" t="n">
        <f aca="false">360/2</f>
        <v>180</v>
      </c>
      <c r="J25" s="11" t="s">
        <v>73</v>
      </c>
    </row>
  </sheetData>
  <hyperlinks>
    <hyperlink ref="D4" r:id="rId1" display="Back End Engineer"/>
    <hyperlink ref="D5" r:id="rId2" display="Front End Engineer"/>
    <hyperlink ref="D7" r:id="rId3" display="Quality Assurance Engineer"/>
    <hyperlink ref="D9" r:id="rId4" display="Infrastructure Engineer"/>
    <hyperlink ref="D10" r:id="rId5" display="Software Engineer (Ruby, Rails, React)"/>
    <hyperlink ref="D12" r:id="rId6" display="Sr. Frontend Developer"/>
    <hyperlink ref="D15" r:id="rId7" display="Senior System Architect - Mobility"/>
    <hyperlink ref="D17" r:id="rId8" display="Senior Rails Engineer"/>
    <hyperlink ref="D18" r:id="rId9" display="Front End Web Developer"/>
    <hyperlink ref="D20" r:id="rId10" display="Frontend Engineer at Mapping / Location Startup"/>
    <hyperlink ref="D21" r:id="rId11" display="Security Engineer"/>
    <hyperlink ref="D22" r:id="rId12" display="Android (or Java / C++) Developer"/>
    <hyperlink ref="D23" r:id="rId13" display="React Native Mobile Developer"/>
    <hyperlink ref="D25" r:id="rId14" display="VP of Enginee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RowHeight="15.75"/>
  <cols>
    <col collapsed="false" hidden="false" max="1" min="1" style="0" width="43.0459183673469"/>
    <col collapsed="false" hidden="false" max="4" min="2" style="0" width="7.56122448979592"/>
    <col collapsed="false" hidden="false" max="5" min="5" style="0" width="10.0255102040816"/>
    <col collapsed="false" hidden="false" max="6" min="6" style="1" width="12.030612244898"/>
    <col collapsed="false" hidden="false" max="8" min="7" style="0" width="7.56122448979592"/>
    <col collapsed="false" hidden="false" max="9" min="9" style="2" width="2.61734693877551"/>
    <col collapsed="false" hidden="false" max="13" min="10" style="0" width="7.56122448979592"/>
    <col collapsed="false" hidden="false" max="14" min="14" style="2" width="4.47448979591837"/>
    <col collapsed="false" hidden="false" max="1025" min="15" style="0" width="7.56122448979592"/>
  </cols>
  <sheetData>
    <row r="1" customFormat="false" ht="13.8" hidden="false" customHeight="false" outlineLevel="0" collapsed="false">
      <c r="A1" s="3" t="s">
        <v>135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5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5.7" hidden="false" customHeight="false" outlineLevel="0" collapsed="false">
      <c r="A2" s="6" t="s">
        <v>136</v>
      </c>
      <c r="B2" s="19" t="s">
        <v>137</v>
      </c>
      <c r="C2" s="7" t="s">
        <v>138</v>
      </c>
      <c r="D2" s="7" t="s">
        <v>139</v>
      </c>
      <c r="E2" s="6" t="s">
        <v>140</v>
      </c>
      <c r="F2" s="20" t="s">
        <v>13</v>
      </c>
      <c r="G2" s="9" t="s">
        <v>55</v>
      </c>
      <c r="H2" s="6" t="s">
        <v>141</v>
      </c>
      <c r="I2" s="10"/>
      <c r="J2" s="11" t="s">
        <v>13</v>
      </c>
      <c r="L2" s="0" t="n">
        <f aca="false">AVERAGE(H2:H25)</f>
        <v>114.3</v>
      </c>
    </row>
    <row r="3" customFormat="false" ht="15" hidden="false" customHeight="false" outlineLevel="0" collapsed="false">
      <c r="A3" s="6"/>
      <c r="B3" s="19" t="s">
        <v>142</v>
      </c>
      <c r="C3" s="6" t="s">
        <v>143</v>
      </c>
      <c r="D3" s="7" t="s">
        <v>144</v>
      </c>
      <c r="E3" s="6" t="s">
        <v>145</v>
      </c>
      <c r="F3" s="1" t="s">
        <v>73</v>
      </c>
      <c r="G3" s="9" t="s">
        <v>25</v>
      </c>
      <c r="H3" s="6" t="n">
        <v>180</v>
      </c>
      <c r="I3" s="10"/>
      <c r="J3" s="11" t="s">
        <v>73</v>
      </c>
      <c r="L3" s="0" t="n">
        <f aca="false">MIN(H2:H25)</f>
        <v>78</v>
      </c>
    </row>
    <row r="4" customFormat="false" ht="25.7" hidden="false" customHeight="false" outlineLevel="0" collapsed="false">
      <c r="B4" s="19" t="s">
        <v>146</v>
      </c>
      <c r="C4" s="6" t="s">
        <v>147</v>
      </c>
      <c r="D4" s="12" t="s">
        <v>148</v>
      </c>
      <c r="E4" s="6" t="s">
        <v>54</v>
      </c>
      <c r="F4" s="1" t="s">
        <v>13</v>
      </c>
      <c r="G4" s="9" t="s">
        <v>25</v>
      </c>
      <c r="H4" s="6" t="n">
        <f aca="false">195/2</f>
        <v>97.5</v>
      </c>
      <c r="I4" s="10"/>
      <c r="J4" s="11" t="str">
        <f aca="false">LEFT(CONCATENATE(IF(H4&lt;$M$9=TRUE(),1,""),IF(H4&lt;$M$10=TRUE(),2,""),IF(H4&lt;$M$11=TRUE(),3,"")),1)</f>
        <v>1</v>
      </c>
      <c r="L4" s="0" t="n">
        <f aca="false">MAX(H2:H25)</f>
        <v>180</v>
      </c>
    </row>
    <row r="5" customFormat="false" ht="15" hidden="false" customHeight="false" outlineLevel="0" collapsed="false">
      <c r="B5" s="19" t="s">
        <v>149</v>
      </c>
      <c r="C5" s="6" t="s">
        <v>150</v>
      </c>
      <c r="D5" s="7" t="s">
        <v>151</v>
      </c>
      <c r="E5" s="6" t="s">
        <v>152</v>
      </c>
      <c r="F5" s="1" t="s">
        <v>32</v>
      </c>
      <c r="G5" s="9" t="s">
        <v>14</v>
      </c>
      <c r="H5" s="6" t="n">
        <v>120</v>
      </c>
      <c r="I5" s="0"/>
      <c r="J5" s="11" t="str">
        <f aca="false">LEFT(CONCATENATE(IF(H5&lt;$M$9=TRUE(),1,""),IF(H5&lt;$M$10=TRUE(),2,""),IF(H5&lt;$M$11=TRUE(),3,"")),1)</f>
        <v>2</v>
      </c>
      <c r="L5" s="0" t="n">
        <f aca="false">MAX(H2:H25)-MIN(H2:H25)</f>
        <v>102</v>
      </c>
    </row>
    <row r="6" customFormat="false" ht="15" hidden="false" customHeight="false" outlineLevel="0" collapsed="false">
      <c r="B6" s="19" t="s">
        <v>153</v>
      </c>
      <c r="C6" s="6" t="s">
        <v>154</v>
      </c>
      <c r="D6" s="12" t="s">
        <v>155</v>
      </c>
      <c r="E6" s="6" t="s">
        <v>156</v>
      </c>
      <c r="F6" s="1" t="s">
        <v>13</v>
      </c>
      <c r="G6" s="9" t="s">
        <v>25</v>
      </c>
      <c r="H6" s="6" t="n">
        <v>78</v>
      </c>
      <c r="I6" s="10"/>
      <c r="J6" s="11" t="str">
        <f aca="false">LEFT(CONCATENATE(IF(H6&lt;$M$9=TRUE(),1,""),IF(H6&lt;$M$10=TRUE(),2,""),IF(H6&lt;$M$11=TRUE(),3,"")),1)</f>
        <v>1</v>
      </c>
      <c r="L6" s="0" t="n">
        <f aca="false">(MAX(H2:H25)-MIN(H2:H25))/3</f>
        <v>34</v>
      </c>
    </row>
    <row r="7" customFormat="false" ht="15" hidden="false" customHeight="false" outlineLevel="0" collapsed="false">
      <c r="B7" s="19" t="s">
        <v>157</v>
      </c>
      <c r="C7" s="6" t="s">
        <v>158</v>
      </c>
      <c r="D7" s="14" t="s">
        <v>159</v>
      </c>
      <c r="E7" s="6" t="s">
        <v>160</v>
      </c>
      <c r="F7" s="1" t="s">
        <v>13</v>
      </c>
      <c r="G7" s="9" t="s">
        <v>25</v>
      </c>
      <c r="H7" s="6" t="n">
        <v>100</v>
      </c>
      <c r="I7" s="10"/>
      <c r="J7" s="11" t="str">
        <f aca="false">LEFT(CONCATENATE(IF(H7&lt;$M$9=TRUE(),1,""),IF(H7&lt;$M$10=TRUE(),2,""),IF(H7&lt;$M$11=TRUE(),3,"")),1)</f>
        <v>1</v>
      </c>
      <c r="L7" s="0" t="n">
        <f aca="false">(MAX(H2:H25)-MIN(H2:H25))/3+AVERAGE(H2:H25)</f>
        <v>148.3</v>
      </c>
    </row>
    <row r="8" customFormat="false" ht="15" hidden="false" customHeight="false" outlineLevel="0" collapsed="false">
      <c r="B8" s="19" t="s">
        <v>161</v>
      </c>
      <c r="C8" s="6" t="s">
        <v>53</v>
      </c>
      <c r="D8" s="7" t="s">
        <v>162</v>
      </c>
      <c r="E8" s="6" t="s">
        <v>163</v>
      </c>
      <c r="F8" s="1" t="s">
        <v>13</v>
      </c>
      <c r="G8" s="9" t="s">
        <v>51</v>
      </c>
      <c r="H8" s="6" t="n">
        <v>110</v>
      </c>
      <c r="I8" s="10"/>
      <c r="J8" s="11" t="str">
        <f aca="false">LEFT(CONCATENATE(IF(H8&lt;$M$9=TRUE(),1,""),IF(H8&lt;$M$10=TRUE(),2,""),IF(H8&lt;$M$11=TRUE(),3,"")),1)</f>
        <v>1</v>
      </c>
      <c r="K8" s="0" t="s">
        <v>40</v>
      </c>
      <c r="L8" s="0" t="s">
        <v>41</v>
      </c>
    </row>
    <row r="9" customFormat="false" ht="25.7" hidden="false" customHeight="false" outlineLevel="0" collapsed="false">
      <c r="B9" s="19" t="s">
        <v>164</v>
      </c>
      <c r="C9" s="6" t="s">
        <v>165</v>
      </c>
      <c r="D9" s="14" t="s">
        <v>166</v>
      </c>
      <c r="E9" s="6" t="s">
        <v>167</v>
      </c>
      <c r="F9" s="1" t="s">
        <v>32</v>
      </c>
      <c r="G9" s="9" t="s">
        <v>25</v>
      </c>
      <c r="H9" s="6" t="n">
        <f aca="false">270/2</f>
        <v>135</v>
      </c>
      <c r="I9" s="10"/>
      <c r="J9" s="11" t="str">
        <f aca="false">LEFT(CONCATENATE(IF(H9&lt;$M$9=TRUE(),1,""),IF(H9&lt;$M$10=TRUE(),2,""),IF(H9&lt;$M$11=TRUE(),3,"")),1)</f>
        <v>2</v>
      </c>
      <c r="K9" s="0" t="n">
        <v>1</v>
      </c>
      <c r="L9" s="0" t="n">
        <f aca="false">L3</f>
        <v>78</v>
      </c>
      <c r="M9" s="0" t="n">
        <f aca="false">MIN(H2:H25)+(MAX(H2:H25)-MIN(H2:H25))/3</f>
        <v>112</v>
      </c>
    </row>
    <row r="10" customFormat="false" ht="15" hidden="false" customHeight="false" outlineLevel="0" collapsed="false">
      <c r="B10" s="19" t="s">
        <v>168</v>
      </c>
      <c r="C10" s="6" t="s">
        <v>169</v>
      </c>
      <c r="D10" s="7" t="s">
        <v>170</v>
      </c>
      <c r="E10" s="6" t="s">
        <v>171</v>
      </c>
      <c r="F10" s="1" t="s">
        <v>32</v>
      </c>
      <c r="G10" s="9" t="s">
        <v>25</v>
      </c>
      <c r="H10" s="6" t="n">
        <f aca="false">250/2</f>
        <v>125</v>
      </c>
      <c r="I10" s="10"/>
      <c r="J10" s="11" t="str">
        <f aca="false">LEFT(CONCATENATE(IF(H10&lt;$M$9=TRUE(),1,""),IF(H10&lt;$M$10=TRUE(),2,""),IF(H10&lt;$M$11=TRUE(),3,"")),1)</f>
        <v>2</v>
      </c>
      <c r="K10" s="0" t="n">
        <v>2</v>
      </c>
      <c r="L10" s="0" t="n">
        <f aca="false">MIN(H2:H25)+(MAX(H2:H25)-MIN(H2:H25))/3</f>
        <v>112</v>
      </c>
      <c r="M10" s="0" t="n">
        <f aca="false">MIN(H2:H25)+(MAX(H2:H25)-MIN(H2:H25))/3+(MAX(H2:H25)-MIN(H2:H25))/3</f>
        <v>146</v>
      </c>
    </row>
    <row r="11" customFormat="false" ht="25.7" hidden="false" customHeight="false" outlineLevel="0" collapsed="false">
      <c r="B11" s="19" t="s">
        <v>172</v>
      </c>
      <c r="C11" s="6" t="s">
        <v>173</v>
      </c>
      <c r="D11" s="7" t="s">
        <v>174</v>
      </c>
      <c r="E11" s="6" t="s">
        <v>175</v>
      </c>
      <c r="F11" s="1" t="s">
        <v>13</v>
      </c>
      <c r="G11" s="9" t="s">
        <v>25</v>
      </c>
      <c r="H11" s="6" t="n">
        <f aca="false">190/2</f>
        <v>95</v>
      </c>
      <c r="I11" s="10"/>
      <c r="J11" s="11" t="str">
        <f aca="false">LEFT(CONCATENATE(IF(H11&lt;$M$9=TRUE(),1,""),IF(H11&lt;$M$10=TRUE(),2,""),IF(H11&lt;$M$11=TRUE(),3,"")),1)</f>
        <v>1</v>
      </c>
      <c r="K11" s="0" t="n">
        <v>3</v>
      </c>
      <c r="L11" s="0" t="n">
        <f aca="false">M10</f>
        <v>146</v>
      </c>
      <c r="M11" s="0" t="n">
        <f aca="false">MIN(H2:H25)+(MAX(H2:H25)-MIN(H2:H25))/3+(MAX(H2:H25)-MIN(H2:H25))/3+(MAX(H2:H25)-MIN(H2:H25))/3</f>
        <v>180</v>
      </c>
    </row>
    <row r="12" customFormat="false" ht="25.7" hidden="false" customHeight="false" outlineLevel="0" collapsed="false">
      <c r="B12" s="19" t="s">
        <v>176</v>
      </c>
      <c r="C12" s="6" t="s">
        <v>53</v>
      </c>
      <c r="D12" s="15" t="s">
        <v>177</v>
      </c>
      <c r="E12" s="6" t="s">
        <v>178</v>
      </c>
      <c r="F12" s="1" t="s">
        <v>13</v>
      </c>
      <c r="G12" s="9" t="s">
        <v>25</v>
      </c>
      <c r="H12" s="6" t="n">
        <f aca="false">205/2</f>
        <v>102.5</v>
      </c>
      <c r="I12" s="10"/>
      <c r="J12" s="11" t="str">
        <f aca="false">LEFT(CONCATENATE(IF(H12&lt;$M$9=TRUE(),1,""),IF(H12&lt;$M$10=TRUE(),2,""),IF(H12&lt;$M$11=TRUE(),3,"")),1)</f>
        <v>1</v>
      </c>
    </row>
    <row r="13" customFormat="false" ht="15" hidden="false" customHeight="false" outlineLevel="0" collapsed="false">
      <c r="B13" s="12"/>
      <c r="C13" s="6"/>
      <c r="D13" s="15"/>
      <c r="E13" s="6"/>
      <c r="G13" s="6"/>
      <c r="H13" s="6"/>
      <c r="I13" s="10"/>
      <c r="J13" s="11"/>
    </row>
    <row r="14" customFormat="false" ht="15" hidden="false" customHeight="false" outlineLevel="0" collapsed="false">
      <c r="B14" s="12"/>
      <c r="C14" s="6"/>
      <c r="D14" s="7"/>
      <c r="E14" s="6"/>
      <c r="G14" s="6"/>
      <c r="H14" s="6"/>
      <c r="I14" s="0"/>
      <c r="J14" s="11"/>
    </row>
    <row r="15" customFormat="false" ht="15" hidden="false" customHeight="false" outlineLevel="0" collapsed="false">
      <c r="B15" s="6"/>
      <c r="C15" s="6"/>
      <c r="D15" s="15"/>
      <c r="E15" s="6"/>
      <c r="G15" s="6"/>
      <c r="H15" s="6"/>
      <c r="I15" s="10"/>
      <c r="J15" s="11"/>
    </row>
    <row r="16" customFormat="false" ht="15" hidden="false" customHeight="false" outlineLevel="0" collapsed="false">
      <c r="B16" s="6"/>
      <c r="C16" s="6"/>
      <c r="D16" s="15"/>
      <c r="E16" s="6"/>
      <c r="G16" s="6"/>
      <c r="H16" s="6"/>
      <c r="I16" s="10"/>
      <c r="J16" s="11"/>
    </row>
    <row r="17" customFormat="false" ht="15" hidden="false" customHeight="false" outlineLevel="0" collapsed="false">
      <c r="B17" s="6"/>
      <c r="C17" s="6"/>
      <c r="D17" s="7"/>
      <c r="E17" s="6"/>
      <c r="G17" s="6"/>
      <c r="H17" s="6"/>
      <c r="I17" s="10"/>
      <c r="J17" s="11"/>
    </row>
    <row r="18" customFormat="false" ht="15" hidden="false" customHeight="false" outlineLevel="0" collapsed="false">
      <c r="B18" s="6"/>
      <c r="C18" s="6"/>
      <c r="D18" s="15"/>
      <c r="E18" s="6"/>
      <c r="G18" s="6"/>
      <c r="H18" s="6"/>
      <c r="I18" s="10"/>
      <c r="J18" s="11"/>
    </row>
    <row r="19" customFormat="false" ht="25.7" hidden="false" customHeight="false" outlineLevel="0" collapsed="false">
      <c r="B19" s="6"/>
      <c r="C19" s="6"/>
      <c r="D19" s="7"/>
      <c r="E19" s="6"/>
      <c r="G19" s="6"/>
      <c r="H19" s="6"/>
      <c r="I19" s="10"/>
      <c r="J19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5" activeCellId="0" sqref="D25"/>
    </sheetView>
  </sheetViews>
  <sheetFormatPr defaultRowHeight="15.75"/>
  <cols>
    <col collapsed="false" hidden="false" max="1" min="1" style="0" width="43.0459183673469"/>
    <col collapsed="false" hidden="false" max="4" min="2" style="0" width="7.56122448979592"/>
    <col collapsed="false" hidden="false" max="5" min="5" style="0" width="16.9744897959184"/>
    <col collapsed="false" hidden="false" max="6" min="6" style="1" width="12.030612244898"/>
    <col collapsed="false" hidden="false" max="8" min="7" style="0" width="7.56122448979592"/>
    <col collapsed="false" hidden="false" max="9" min="9" style="2" width="2.61734693877551"/>
    <col collapsed="false" hidden="false" max="13" min="10" style="0" width="7.56122448979592"/>
    <col collapsed="false" hidden="false" max="14" min="14" style="2" width="4.47448979591837"/>
    <col collapsed="false" hidden="false" max="1025" min="15" style="0" width="7.56122448979592"/>
  </cols>
  <sheetData>
    <row r="1" customFormat="false" ht="13.8" hidden="false" customHeight="false" outlineLevel="0" collapsed="false">
      <c r="A1" s="3" t="s">
        <v>179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5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5.7" hidden="false" customHeight="false" outlineLevel="0" collapsed="false">
      <c r="A2" s="6"/>
      <c r="B2" s="6" t="s">
        <v>180</v>
      </c>
      <c r="C2" s="6" t="s">
        <v>181</v>
      </c>
      <c r="D2" s="7" t="s">
        <v>182</v>
      </c>
      <c r="E2" s="6" t="s">
        <v>183</v>
      </c>
      <c r="F2" s="1" t="s">
        <v>73</v>
      </c>
      <c r="G2" s="9" t="s">
        <v>14</v>
      </c>
      <c r="H2" s="6" t="n">
        <v>202.5</v>
      </c>
      <c r="I2" s="10"/>
      <c r="J2" s="11" t="s">
        <v>73</v>
      </c>
      <c r="L2" s="0" t="n">
        <f aca="false">AVERAGE(H2:H25)</f>
        <v>123.863636363636</v>
      </c>
    </row>
    <row r="3" customFormat="false" ht="15" hidden="false" customHeight="false" outlineLevel="0" collapsed="false">
      <c r="A3" s="6"/>
      <c r="B3" s="19" t="s">
        <v>176</v>
      </c>
      <c r="C3" s="6" t="s">
        <v>53</v>
      </c>
      <c r="D3" s="15" t="s">
        <v>177</v>
      </c>
      <c r="E3" s="6" t="s">
        <v>178</v>
      </c>
      <c r="F3" s="1" t="s">
        <v>13</v>
      </c>
      <c r="G3" s="9" t="s">
        <v>25</v>
      </c>
      <c r="H3" s="6" t="n">
        <f aca="false">205/2</f>
        <v>102.5</v>
      </c>
      <c r="I3" s="10"/>
      <c r="J3" s="11" t="str">
        <f aca="false">LEFT(CONCATENATE(IF(H3&lt;$M$9=TRUE(),1,""),IF(H3&lt;$M$10=TRUE(),2,""),IF(H3&lt;$M$11=TRUE(),3,"")),1)</f>
        <v>1</v>
      </c>
      <c r="L3" s="0" t="n">
        <f aca="false">MIN(H2:H25)</f>
        <v>85</v>
      </c>
    </row>
    <row r="4" customFormat="false" ht="25.7" hidden="false" customHeight="false" outlineLevel="0" collapsed="false">
      <c r="B4" s="6" t="s">
        <v>184</v>
      </c>
      <c r="C4" s="6" t="s">
        <v>185</v>
      </c>
      <c r="D4" s="7" t="s">
        <v>186</v>
      </c>
      <c r="E4" s="6" t="s">
        <v>187</v>
      </c>
      <c r="F4" s="1" t="s">
        <v>13</v>
      </c>
      <c r="G4" s="9" t="s">
        <v>33</v>
      </c>
      <c r="H4" s="6" t="n">
        <v>105</v>
      </c>
      <c r="I4" s="10"/>
      <c r="J4" s="11" t="str">
        <f aca="false">LEFT(CONCATENATE(IF(H4&lt;$M$9=TRUE(),1,""),IF(H4&lt;$M$10=TRUE(),2,""),IF(H4&lt;$M$11=TRUE(),3,"")),1)</f>
        <v>1</v>
      </c>
      <c r="L4" s="0" t="n">
        <f aca="false">MAX(H2:H25)</f>
        <v>202.5</v>
      </c>
    </row>
    <row r="5" customFormat="false" ht="15" hidden="false" customHeight="false" outlineLevel="0" collapsed="false">
      <c r="B5" s="19" t="s">
        <v>164</v>
      </c>
      <c r="C5" s="6" t="s">
        <v>165</v>
      </c>
      <c r="D5" s="14" t="s">
        <v>166</v>
      </c>
      <c r="E5" s="6" t="s">
        <v>167</v>
      </c>
      <c r="F5" s="1" t="s">
        <v>32</v>
      </c>
      <c r="G5" s="9" t="s">
        <v>25</v>
      </c>
      <c r="H5" s="6" t="n">
        <f aca="false">270/2</f>
        <v>135</v>
      </c>
      <c r="I5" s="0"/>
      <c r="J5" s="11" t="str">
        <f aca="false">LEFT(CONCATENATE(IF(H5&lt;$M$9=TRUE(),1,""),IF(H5&lt;$M$10=TRUE(),2,""),IF(H5&lt;$M$11=TRUE(),3,"")),1)</f>
        <v>2</v>
      </c>
      <c r="L5" s="0" t="n">
        <f aca="false">MAX(H2:H25)-MIN(H2:H25)</f>
        <v>117.5</v>
      </c>
    </row>
    <row r="6" customFormat="false" ht="15" hidden="false" customHeight="false" outlineLevel="0" collapsed="false">
      <c r="B6" s="6" t="s">
        <v>188</v>
      </c>
      <c r="C6" s="6" t="s">
        <v>189</v>
      </c>
      <c r="D6" s="14" t="s">
        <v>190</v>
      </c>
      <c r="E6" s="6" t="s">
        <v>191</v>
      </c>
      <c r="F6" s="1" t="s">
        <v>13</v>
      </c>
      <c r="G6" s="9" t="s">
        <v>37</v>
      </c>
      <c r="H6" s="6" t="n">
        <v>85</v>
      </c>
      <c r="I6" s="10"/>
      <c r="J6" s="11" t="str">
        <f aca="false">LEFT(CONCATENATE(IF(H6&lt;$M$9=TRUE(),1,""),IF(H6&lt;$M$10=TRUE(),2,""),IF(H6&lt;$M$11=TRUE(),3,"")),1)</f>
        <v>1</v>
      </c>
      <c r="L6" s="0" t="n">
        <f aca="false">(MAX(H2:H25)-MIN(H2:H25))/3</f>
        <v>39.1666666666667</v>
      </c>
    </row>
    <row r="7" customFormat="false" ht="15" hidden="false" customHeight="false" outlineLevel="0" collapsed="false">
      <c r="B7" s="19" t="s">
        <v>149</v>
      </c>
      <c r="C7" s="6" t="s">
        <v>150</v>
      </c>
      <c r="D7" s="7" t="s">
        <v>151</v>
      </c>
      <c r="E7" s="6" t="s">
        <v>152</v>
      </c>
      <c r="F7" s="1" t="s">
        <v>13</v>
      </c>
      <c r="G7" s="9" t="s">
        <v>14</v>
      </c>
      <c r="H7" s="6" t="n">
        <v>120</v>
      </c>
      <c r="I7" s="10"/>
      <c r="J7" s="11" t="str">
        <f aca="false">LEFT(CONCATENATE(IF(H7&lt;$M$9=TRUE(),1,""),IF(H7&lt;$M$10=TRUE(),2,""),IF(H7&lt;$M$11=TRUE(),3,"")),1)</f>
        <v>1</v>
      </c>
      <c r="L7" s="0" t="n">
        <f aca="false">(MAX(H2:H25)-MIN(H2:H25))/3+AVERAGE(H2:H25)</f>
        <v>163.030303030303</v>
      </c>
    </row>
    <row r="8" customFormat="false" ht="15" hidden="false" customHeight="false" outlineLevel="0" collapsed="false">
      <c r="B8" s="19" t="s">
        <v>146</v>
      </c>
      <c r="C8" s="6" t="s">
        <v>147</v>
      </c>
      <c r="D8" s="12" t="s">
        <v>148</v>
      </c>
      <c r="E8" s="6" t="s">
        <v>54</v>
      </c>
      <c r="F8" s="1" t="s">
        <v>13</v>
      </c>
      <c r="G8" s="9" t="s">
        <v>25</v>
      </c>
      <c r="H8" s="6" t="n">
        <f aca="false">195/2</f>
        <v>97.5</v>
      </c>
      <c r="I8" s="10"/>
      <c r="J8" s="11" t="str">
        <f aca="false">LEFT(CONCATENATE(IF(H8&lt;$M$9=TRUE(),1,""),IF(H8&lt;$M$10=TRUE(),2,""),IF(H8&lt;$M$11=TRUE(),3,"")),1)</f>
        <v>1</v>
      </c>
      <c r="K8" s="0" t="s">
        <v>40</v>
      </c>
      <c r="L8" s="0" t="s">
        <v>41</v>
      </c>
    </row>
    <row r="9" customFormat="false" ht="25.7" hidden="false" customHeight="false" outlineLevel="0" collapsed="false">
      <c r="B9" s="19" t="s">
        <v>142</v>
      </c>
      <c r="C9" s="6" t="s">
        <v>143</v>
      </c>
      <c r="D9" s="7" t="s">
        <v>144</v>
      </c>
      <c r="E9" s="6" t="s">
        <v>145</v>
      </c>
      <c r="F9" s="1" t="s">
        <v>73</v>
      </c>
      <c r="G9" s="9" t="s">
        <v>25</v>
      </c>
      <c r="H9" s="6" t="n">
        <v>180</v>
      </c>
      <c r="I9" s="10"/>
      <c r="J9" s="11" t="str">
        <f aca="false">LEFT(CONCATENATE(IF(H9&lt;$M$9=TRUE(),1,""),IF(H9&lt;$M$10=TRUE(),2,""),IF(H9&lt;$M$11=TRUE(),3,"")),1)</f>
        <v>3</v>
      </c>
      <c r="K9" s="0" t="n">
        <v>1</v>
      </c>
      <c r="L9" s="0" t="n">
        <f aca="false">L3</f>
        <v>85</v>
      </c>
      <c r="M9" s="0" t="n">
        <f aca="false">MIN(H2:H25)+(MAX(H2:H25)-MIN(H2:H25))/3</f>
        <v>124.166666666667</v>
      </c>
    </row>
    <row r="10" customFormat="false" ht="15" hidden="false" customHeight="false" outlineLevel="0" collapsed="false">
      <c r="B10" s="19" t="s">
        <v>168</v>
      </c>
      <c r="C10" s="6" t="s">
        <v>169</v>
      </c>
      <c r="D10" s="7" t="s">
        <v>170</v>
      </c>
      <c r="E10" s="6" t="s">
        <v>171</v>
      </c>
      <c r="F10" s="1" t="s">
        <v>32</v>
      </c>
      <c r="G10" s="9" t="s">
        <v>25</v>
      </c>
      <c r="H10" s="6" t="n">
        <f aca="false">250/2</f>
        <v>125</v>
      </c>
      <c r="I10" s="10"/>
      <c r="J10" s="11" t="str">
        <f aca="false">LEFT(CONCATENATE(IF(H10&lt;$M$9=TRUE(),1,""),IF(H10&lt;$M$10=TRUE(),2,""),IF(H10&lt;$M$11=TRUE(),3,"")),1)</f>
        <v>2</v>
      </c>
      <c r="K10" s="0" t="n">
        <v>2</v>
      </c>
      <c r="L10" s="0" t="n">
        <f aca="false">MIN(H2:H25)+(MAX(H2:H25)-MIN(H2:H25))/3</f>
        <v>124.166666666667</v>
      </c>
      <c r="M10" s="0" t="n">
        <f aca="false">MIN(H2:H25)+(MAX(H2:H25)-MIN(H2:H25))/3+(MAX(H2:H25)-MIN(H2:H25))/3</f>
        <v>163.333333333333</v>
      </c>
    </row>
    <row r="11" customFormat="false" ht="25.7" hidden="false" customHeight="false" outlineLevel="0" collapsed="false">
      <c r="B11" s="19" t="s">
        <v>161</v>
      </c>
      <c r="C11" s="6" t="s">
        <v>53</v>
      </c>
      <c r="D11" s="7" t="s">
        <v>162</v>
      </c>
      <c r="E11" s="6" t="s">
        <v>163</v>
      </c>
      <c r="F11" s="1" t="s">
        <v>13</v>
      </c>
      <c r="G11" s="9" t="s">
        <v>51</v>
      </c>
      <c r="H11" s="6" t="n">
        <v>110</v>
      </c>
      <c r="I11" s="10"/>
      <c r="J11" s="11" t="str">
        <f aca="false">LEFT(CONCATENATE(IF(H11&lt;$M$9=TRUE(),1,""),IF(H11&lt;$M$10=TRUE(),2,""),IF(H11&lt;$M$11=TRUE(),3,"")),1)</f>
        <v>1</v>
      </c>
      <c r="K11" s="0" t="n">
        <v>3</v>
      </c>
      <c r="L11" s="0" t="n">
        <f aca="false">M10</f>
        <v>163.333333333333</v>
      </c>
      <c r="M11" s="0" t="n">
        <f aca="false">MIN(H2:H25)+(MAX(H2:H25)-MIN(H2:H25))/3+(MAX(H2:H25)-MIN(H2:H25))/3+(MAX(H2:H25)-MIN(H2:H25))/3</f>
        <v>202.5</v>
      </c>
    </row>
    <row r="12" customFormat="false" ht="25.7" hidden="false" customHeight="false" outlineLevel="0" collapsed="false">
      <c r="B12" s="19" t="s">
        <v>157</v>
      </c>
      <c r="C12" s="6" t="s">
        <v>158</v>
      </c>
      <c r="D12" s="14" t="s">
        <v>159</v>
      </c>
      <c r="E12" s="6" t="s">
        <v>160</v>
      </c>
      <c r="F12" s="1" t="s">
        <v>13</v>
      </c>
      <c r="G12" s="9" t="s">
        <v>25</v>
      </c>
      <c r="H12" s="6" t="n">
        <v>100</v>
      </c>
      <c r="I12" s="10"/>
      <c r="J12" s="11" t="str">
        <f aca="false">LEFT(CONCATENATE(IF(H12&lt;$M$9=TRUE(),1,""),IF(H12&lt;$M$10=TRUE(),2,""),IF(H12&lt;$M$11=TRUE(),3,"")),1)</f>
        <v>1</v>
      </c>
    </row>
    <row r="13" customFormat="false" ht="15" hidden="false" customHeight="false" outlineLevel="0" collapsed="false">
      <c r="B13" s="19"/>
      <c r="C13" s="6"/>
      <c r="D13" s="14"/>
      <c r="E13" s="6"/>
      <c r="G13" s="9"/>
      <c r="H13" s="6"/>
      <c r="I13" s="10"/>
      <c r="J13" s="11" t="str">
        <f aca="false">LEFT(CONCATENATE(IF(H13&lt;$M$9=TRUE(),1,""),IF(H13&lt;$M$10=TRUE(),2,""),IF(H13&lt;$M$11=TRUE(),3,"")),1)</f>
        <v>1</v>
      </c>
    </row>
    <row r="14" customFormat="false" ht="15" hidden="false" customHeight="false" outlineLevel="0" collapsed="false">
      <c r="B14" s="12"/>
      <c r="C14" s="6"/>
      <c r="D14" s="7"/>
      <c r="E14" s="6"/>
      <c r="G14" s="6"/>
      <c r="H14" s="6"/>
      <c r="I14" s="0"/>
      <c r="J14" s="11" t="str">
        <f aca="false">LEFT(CONCATENATE(IF(H14&lt;$M$9=TRUE(),1,""),IF(H14&lt;$M$10=TRUE(),2,""),IF(H14&lt;$M$11=TRUE(),3,"")),1)</f>
        <v>1</v>
      </c>
    </row>
    <row r="15" customFormat="false" ht="15" hidden="false" customHeight="false" outlineLevel="0" collapsed="false">
      <c r="B15" s="6"/>
      <c r="C15" s="6"/>
      <c r="D15" s="15"/>
      <c r="E15" s="6"/>
      <c r="G15" s="6"/>
      <c r="H15" s="6"/>
      <c r="I15" s="10"/>
      <c r="J15" s="11" t="str">
        <f aca="false">LEFT(CONCATENATE(IF(H15&lt;$M$9=TRUE(),1,""),IF(H15&lt;$M$10=TRUE(),2,""),IF(H15&lt;$M$11=TRUE(),3,"")),1)</f>
        <v>1</v>
      </c>
    </row>
    <row r="16" customFormat="false" ht="15" hidden="false" customHeight="false" outlineLevel="0" collapsed="false">
      <c r="B16" s="6"/>
      <c r="C16" s="6"/>
      <c r="D16" s="15"/>
      <c r="E16" s="6"/>
      <c r="G16" s="6"/>
      <c r="H16" s="6"/>
      <c r="I16" s="10"/>
      <c r="J16" s="11" t="str">
        <f aca="false">LEFT(CONCATENATE(IF(H16&lt;$M$9=TRUE(),1,""),IF(H16&lt;$M$10=TRUE(),2,""),IF(H16&lt;$M$11=TRUE(),3,"")),1)</f>
        <v>1</v>
      </c>
    </row>
    <row r="17" customFormat="false" ht="15" hidden="false" customHeight="false" outlineLevel="0" collapsed="false">
      <c r="B17" s="6"/>
      <c r="C17" s="6"/>
      <c r="D17" s="7"/>
      <c r="E17" s="6"/>
      <c r="G17" s="6"/>
      <c r="H17" s="6"/>
      <c r="I17" s="10"/>
      <c r="J17" s="11" t="str">
        <f aca="false">LEFT(CONCATENATE(IF(H17&lt;$M$9=TRUE(),1,""),IF(H17&lt;$M$10=TRUE(),2,""),IF(H17&lt;$M$11=TRUE(),3,"")),1)</f>
        <v>1</v>
      </c>
    </row>
    <row r="18" customFormat="false" ht="15" hidden="false" customHeight="false" outlineLevel="0" collapsed="false">
      <c r="B18" s="6"/>
      <c r="C18" s="6"/>
      <c r="D18" s="15"/>
      <c r="E18" s="6"/>
      <c r="G18" s="6"/>
      <c r="H18" s="6"/>
      <c r="I18" s="10"/>
      <c r="J18" s="11" t="str">
        <f aca="false">LEFT(CONCATENATE(IF(H18&lt;$M$9=TRUE(),1,""),IF(H18&lt;$M$10=TRUE(),2,""),IF(H18&lt;$M$11=TRUE(),3,"")),1)</f>
        <v>1</v>
      </c>
    </row>
    <row r="19" customFormat="false" ht="25.7" hidden="false" customHeight="false" outlineLevel="0" collapsed="false">
      <c r="B19" s="6"/>
      <c r="C19" s="6"/>
      <c r="D19" s="7"/>
      <c r="E19" s="6"/>
      <c r="G19" s="6"/>
      <c r="H19" s="6"/>
      <c r="I19" s="10"/>
      <c r="J19" s="11" t="str">
        <f aca="false">LEFT(CONCATENATE(IF(H19&lt;$M$9=TRUE(),1,""),IF(H19&lt;$M$10=TRUE(),2,""),IF(H19&lt;$M$11=TRUE(),3,"")),1)</f>
        <v>1</v>
      </c>
    </row>
    <row r="20" customFormat="false" ht="15.75" hidden="false" customHeight="true" outlineLevel="0" collapsed="false">
      <c r="I20" s="10"/>
      <c r="J20" s="11" t="str">
        <f aca="false">LEFT(CONCATENATE(IF(H20&lt;$M$9=TRUE(),1,""),IF(H20&lt;$M$10=TRUE(),2,""),IF(H20&lt;$M$11=TRUE(),3,"")),1)</f>
        <v>1</v>
      </c>
    </row>
    <row r="21" customFormat="false" ht="15.75" hidden="false" customHeight="true" outlineLevel="0" collapsed="false">
      <c r="I21" s="10"/>
      <c r="J21" s="11" t="str">
        <f aca="false">LEFT(CONCATENATE(IF(H21&lt;$M$9=TRUE(),1,""),IF(H21&lt;$M$10=TRUE(),2,""),IF(H21&lt;$M$11=TRUE(),3,"")),1)</f>
        <v>1</v>
      </c>
    </row>
    <row r="22" customFormat="false" ht="15.75" hidden="false" customHeight="true" outlineLevel="0" collapsed="false">
      <c r="I22" s="10"/>
      <c r="J22" s="11" t="str">
        <f aca="false">LEFT(CONCATENATE(IF(H22&lt;$M$9=TRUE(),1,""),IF(H22&lt;$M$10=TRUE(),2,""),IF(H22&lt;$M$11=TRUE(),3,"")),1)</f>
        <v>1</v>
      </c>
    </row>
    <row r="23" customFormat="false" ht="15.75" hidden="false" customHeight="true" outlineLevel="0" collapsed="false">
      <c r="I23" s="10"/>
      <c r="J23" s="11" t="str">
        <f aca="false">LEFT(CONCATENATE(IF(H23&lt;$M$9=TRUE(),1,""),IF(H23&lt;$M$10=TRUE(),2,""),IF(H23&lt;$M$11=TRUE(),3,"")),1)</f>
        <v>1</v>
      </c>
    </row>
    <row r="24" customFormat="false" ht="15.75" hidden="false" customHeight="true" outlineLevel="0" collapsed="false">
      <c r="I24" s="10"/>
      <c r="J24" s="11" t="str">
        <f aca="false">LEFT(CONCATENATE(IF(H24&lt;$M$9=TRUE(),1,""),IF(H24&lt;$M$10=TRUE(),2,""),IF(H24&lt;$M$11=TRUE(),3,"")),1)</f>
        <v>1</v>
      </c>
    </row>
    <row r="25" customFormat="false" ht="15.75" hidden="false" customHeight="true" outlineLevel="0" collapsed="false">
      <c r="J25" s="1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2.85"/>
  <cols>
    <col collapsed="false" hidden="false" max="1" min="1" style="0" width="32.8673469387755"/>
    <col collapsed="false" hidden="false" max="2" min="2" style="0" width="32.5510204081633"/>
    <col collapsed="false" hidden="false" max="3" min="3" style="0" width="35.1683673469388"/>
    <col collapsed="false" hidden="false" max="4" min="4" style="0" width="36.2602040816326"/>
    <col collapsed="false" hidden="false" max="5" min="5" style="0" width="31.7755102040816"/>
    <col collapsed="false" hidden="false" max="6" min="6" style="0" width="29.6275510204082"/>
    <col collapsed="false" hidden="false" max="7" min="7" style="0" width="30.0867346938776"/>
    <col collapsed="false" hidden="false" max="8" min="8" style="0" width="34.7091836734694"/>
    <col collapsed="false" hidden="false" max="1025" min="9" style="0" width="7.86734693877551"/>
  </cols>
  <sheetData>
    <row r="1" customFormat="false" ht="15" hidden="false" customHeight="false" outlineLevel="0" collapsed="false">
      <c r="A1" s="9" t="s">
        <v>33</v>
      </c>
      <c r="B1" s="9" t="s">
        <v>14</v>
      </c>
      <c r="C1" s="9" t="s">
        <v>25</v>
      </c>
      <c r="D1" s="9" t="s">
        <v>55</v>
      </c>
      <c r="E1" s="9" t="s">
        <v>37</v>
      </c>
      <c r="F1" s="9" t="s">
        <v>20</v>
      </c>
      <c r="G1" s="9" t="s">
        <v>51</v>
      </c>
      <c r="H1" s="9" t="s">
        <v>192</v>
      </c>
    </row>
    <row r="2" customFormat="false" ht="25.7" hidden="false" customHeight="false" outlineLevel="0" collapsed="false">
      <c r="A2" s="21" t="s">
        <v>193</v>
      </c>
      <c r="B2" s="21" t="s">
        <v>194</v>
      </c>
      <c r="C2" s="21" t="s">
        <v>195</v>
      </c>
      <c r="D2" s="21" t="s">
        <v>196</v>
      </c>
      <c r="E2" s="21" t="s">
        <v>197</v>
      </c>
      <c r="F2" s="21" t="s">
        <v>198</v>
      </c>
      <c r="G2" s="21" t="s">
        <v>199</v>
      </c>
      <c r="H2" s="21" t="s">
        <v>200</v>
      </c>
    </row>
    <row r="3" customFormat="false" ht="13.7" hidden="false" customHeight="false" outlineLevel="0" collapsed="false">
      <c r="A3" s="21" t="s">
        <v>201</v>
      </c>
      <c r="B3" s="21" t="s">
        <v>202</v>
      </c>
      <c r="C3" s="21" t="s">
        <v>203</v>
      </c>
      <c r="D3" s="21" t="s">
        <v>204</v>
      </c>
      <c r="E3" s="21" t="s">
        <v>205</v>
      </c>
      <c r="F3" s="21" t="s">
        <v>206</v>
      </c>
      <c r="G3" s="21" t="s">
        <v>207</v>
      </c>
      <c r="H3" s="21" t="s">
        <v>208</v>
      </c>
    </row>
    <row r="4" customFormat="false" ht="13.7" hidden="false" customHeight="false" outlineLevel="0" collapsed="false">
      <c r="A4" s="21" t="s">
        <v>209</v>
      </c>
      <c r="B4" s="21" t="s">
        <v>210</v>
      </c>
      <c r="C4" s="21" t="s">
        <v>211</v>
      </c>
      <c r="D4" s="21" t="s">
        <v>212</v>
      </c>
      <c r="E4" s="21" t="s">
        <v>213</v>
      </c>
      <c r="F4" s="21" t="s">
        <v>214</v>
      </c>
      <c r="G4" s="21" t="s">
        <v>215</v>
      </c>
      <c r="H4" s="21" t="s">
        <v>216</v>
      </c>
    </row>
    <row r="5" customFormat="false" ht="25.7" hidden="false" customHeight="false" outlineLevel="0" collapsed="false">
      <c r="A5" s="21" t="s">
        <v>217</v>
      </c>
      <c r="B5" s="21" t="s">
        <v>218</v>
      </c>
      <c r="C5" s="21" t="s">
        <v>219</v>
      </c>
      <c r="D5" s="21" t="s">
        <v>220</v>
      </c>
      <c r="E5" s="21" t="s">
        <v>221</v>
      </c>
      <c r="F5" s="21" t="s">
        <v>222</v>
      </c>
      <c r="G5" s="21" t="s">
        <v>223</v>
      </c>
      <c r="H5" s="21" t="s">
        <v>224</v>
      </c>
    </row>
    <row r="6" customFormat="false" ht="25.7" hidden="false" customHeight="false" outlineLevel="0" collapsed="false">
      <c r="A6" s="21" t="s">
        <v>225</v>
      </c>
      <c r="B6" s="21" t="s">
        <v>226</v>
      </c>
      <c r="C6" s="21" t="s">
        <v>227</v>
      </c>
      <c r="D6" s="21" t="s">
        <v>228</v>
      </c>
      <c r="E6" s="21" t="s">
        <v>229</v>
      </c>
      <c r="F6" s="21" t="s">
        <v>230</v>
      </c>
      <c r="G6" s="21" t="s">
        <v>231</v>
      </c>
      <c r="H6" s="21" t="s">
        <v>232</v>
      </c>
    </row>
    <row r="7" customFormat="false" ht="25.7" hidden="false" customHeight="false" outlineLevel="0" collapsed="false">
      <c r="A7" s="21" t="s">
        <v>233</v>
      </c>
      <c r="B7" s="21" t="s">
        <v>234</v>
      </c>
      <c r="C7" s="21" t="s">
        <v>235</v>
      </c>
      <c r="D7" s="21" t="s">
        <v>236</v>
      </c>
      <c r="E7" s="21" t="s">
        <v>237</v>
      </c>
      <c r="F7" s="21" t="s">
        <v>238</v>
      </c>
      <c r="G7" s="21" t="s">
        <v>239</v>
      </c>
    </row>
    <row r="8" customFormat="false" ht="13.7" hidden="false" customHeight="false" outlineLevel="0" collapsed="false">
      <c r="A8" s="21" t="s">
        <v>240</v>
      </c>
      <c r="B8" s="21" t="s">
        <v>241</v>
      </c>
      <c r="C8" s="21" t="s">
        <v>242</v>
      </c>
      <c r="D8" s="21" t="s">
        <v>243</v>
      </c>
      <c r="E8" s="21" t="s">
        <v>244</v>
      </c>
      <c r="F8" s="21" t="s">
        <v>245</v>
      </c>
    </row>
    <row r="9" customFormat="false" ht="13.7" hidden="false" customHeight="false" outlineLevel="0" collapsed="false">
      <c r="A9" s="21" t="s">
        <v>246</v>
      </c>
      <c r="B9" s="21" t="s">
        <v>247</v>
      </c>
      <c r="C9" s="21" t="s">
        <v>248</v>
      </c>
      <c r="D9" s="21" t="s">
        <v>249</v>
      </c>
    </row>
    <row r="10" customFormat="false" ht="25.7" hidden="false" customHeight="false" outlineLevel="0" collapsed="false">
      <c r="A10" s="21" t="s">
        <v>250</v>
      </c>
      <c r="B10" s="21" t="s">
        <v>251</v>
      </c>
      <c r="C10" s="21" t="s">
        <v>252</v>
      </c>
      <c r="D10" s="21" t="s">
        <v>253</v>
      </c>
    </row>
    <row r="11" customFormat="false" ht="25.7" hidden="false" customHeight="false" outlineLevel="0" collapsed="false">
      <c r="A11" s="21" t="s">
        <v>254</v>
      </c>
      <c r="B11" s="21" t="s">
        <v>255</v>
      </c>
      <c r="C11" s="21" t="s">
        <v>256</v>
      </c>
      <c r="D11" s="21" t="s">
        <v>257</v>
      </c>
    </row>
    <row r="12" customFormat="false" ht="13.7" hidden="false" customHeight="false" outlineLevel="0" collapsed="false">
      <c r="A12" s="21" t="s">
        <v>258</v>
      </c>
      <c r="B12" s="21" t="s">
        <v>259</v>
      </c>
      <c r="C12" s="21" t="s">
        <v>260</v>
      </c>
      <c r="D12" s="21" t="s">
        <v>261</v>
      </c>
    </row>
    <row r="13" customFormat="false" ht="25.7" hidden="false" customHeight="false" outlineLevel="0" collapsed="false">
      <c r="A13" s="21" t="s">
        <v>262</v>
      </c>
      <c r="B13" s="21" t="s">
        <v>263</v>
      </c>
      <c r="C13" s="21" t="s">
        <v>264</v>
      </c>
      <c r="D13" s="21" t="s">
        <v>265</v>
      </c>
    </row>
    <row r="14" customFormat="false" ht="13.7" hidden="false" customHeight="false" outlineLevel="0" collapsed="false">
      <c r="A14" s="21" t="s">
        <v>266</v>
      </c>
      <c r="B14" s="21" t="s">
        <v>267</v>
      </c>
      <c r="C14" s="21" t="s">
        <v>268</v>
      </c>
    </row>
    <row r="15" customFormat="false" ht="13.7" hidden="false" customHeight="false" outlineLevel="0" collapsed="false">
      <c r="A15" s="21" t="s">
        <v>269</v>
      </c>
      <c r="B15" s="21" t="s">
        <v>270</v>
      </c>
      <c r="C15" s="21" t="s">
        <v>271</v>
      </c>
    </row>
    <row r="16" customFormat="false" ht="13.7" hidden="false" customHeight="false" outlineLevel="0" collapsed="false">
      <c r="A16" s="21" t="s">
        <v>272</v>
      </c>
      <c r="B16" s="21" t="s">
        <v>273</v>
      </c>
      <c r="C16" s="21" t="s">
        <v>274</v>
      </c>
    </row>
    <row r="17" customFormat="false" ht="13.7" hidden="false" customHeight="false" outlineLevel="0" collapsed="false">
      <c r="A17" s="21" t="s">
        <v>275</v>
      </c>
      <c r="B17" s="21" t="s">
        <v>276</v>
      </c>
      <c r="C17" s="21" t="s">
        <v>277</v>
      </c>
    </row>
    <row r="18" customFormat="false" ht="25.7" hidden="false" customHeight="false" outlineLevel="0" collapsed="false">
      <c r="A18" s="21" t="s">
        <v>278</v>
      </c>
      <c r="B18" s="21" t="s">
        <v>279</v>
      </c>
      <c r="C18" s="21" t="s">
        <v>280</v>
      </c>
    </row>
    <row r="19" customFormat="false" ht="13.7" hidden="false" customHeight="false" outlineLevel="0" collapsed="false">
      <c r="C19" s="21" t="s">
        <v>281</v>
      </c>
    </row>
    <row r="20" customFormat="false" ht="13.7" hidden="false" customHeight="false" outlineLevel="0" collapsed="false">
      <c r="C20" s="21" t="s">
        <v>282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Q1" activeCellId="0" sqref="Q1"/>
    </sheetView>
  </sheetViews>
  <sheetFormatPr defaultRowHeight="15.75"/>
  <cols>
    <col collapsed="false" hidden="false" max="2" min="1" style="0" width="10.0255102040816"/>
    <col collapsed="false" hidden="false" max="3" min="3" style="2" width="2.61734693877551"/>
    <col collapsed="false" hidden="false" max="4" min="4" style="0" width="14.9642857142857"/>
    <col collapsed="false" hidden="false" max="5" min="5" style="0" width="16.1989795918367"/>
    <col collapsed="false" hidden="false" max="6" min="6" style="2" width="2.61734693877551"/>
    <col collapsed="false" hidden="false" max="9" min="7" style="0" width="10.0255102040816"/>
    <col collapsed="false" hidden="false" max="10" min="10" style="0" width="13.4285714285714"/>
    <col collapsed="false" hidden="false" max="11" min="11" style="0" width="2.93367346938775"/>
    <col collapsed="false" hidden="false" max="18" min="12" style="0" width="10.0255102040816"/>
    <col collapsed="false" hidden="false" max="19" min="19" style="0" width="2.93367346938775"/>
    <col collapsed="false" hidden="false" max="20" min="20" style="0" width="26.2244897959184"/>
    <col collapsed="false" hidden="false" max="21" min="21" style="0" width="7.56122448979592"/>
    <col collapsed="false" hidden="false" max="22" min="22" style="0" width="2.93367346938775"/>
    <col collapsed="false" hidden="false" max="26" min="23" style="0" width="7.56122448979592"/>
    <col collapsed="false" hidden="false" max="27" min="27" style="0" width="2.93367346938775"/>
    <col collapsed="false" hidden="false" max="1025" min="28" style="0" width="7.56122448979592"/>
  </cols>
  <sheetData>
    <row r="1" customFormat="false" ht="13.8" hidden="false" customHeight="false" outlineLevel="0" collapsed="false">
      <c r="A1" s="5" t="s">
        <v>283</v>
      </c>
      <c r="B1" s="5"/>
      <c r="C1" s="5"/>
      <c r="D1" s="5" t="s">
        <v>284</v>
      </c>
      <c r="E1" s="5"/>
      <c r="F1" s="5"/>
      <c r="G1" s="5" t="s">
        <v>285</v>
      </c>
      <c r="H1" s="5"/>
      <c r="I1" s="5"/>
      <c r="J1" s="5"/>
      <c r="K1" s="22"/>
      <c r="L1" s="3" t="s">
        <v>1</v>
      </c>
      <c r="M1" s="3" t="s">
        <v>2</v>
      </c>
      <c r="N1" s="3" t="s">
        <v>3</v>
      </c>
      <c r="O1" s="3" t="s">
        <v>4</v>
      </c>
      <c r="P1" s="4" t="s">
        <v>5</v>
      </c>
      <c r="Q1" s="3" t="s">
        <v>6</v>
      </c>
      <c r="R1" s="3" t="s">
        <v>7</v>
      </c>
      <c r="S1" s="22"/>
      <c r="T1" s="23" t="s">
        <v>286</v>
      </c>
      <c r="U1" s="23" t="s">
        <v>287</v>
      </c>
      <c r="V1" s="22"/>
      <c r="W1" s="24" t="s">
        <v>288</v>
      </c>
      <c r="X1" s="24"/>
      <c r="AA1" s="22"/>
    </row>
    <row r="2" customFormat="false" ht="27.55" hidden="false" customHeight="false" outlineLevel="0" collapsed="false">
      <c r="A2" s="9" t="s">
        <v>25</v>
      </c>
      <c r="B2" s="0" t="n">
        <f aca="false">COUNTIF('TechsbyFreq bef CA'!$Q$2:$Q$59,'TechsbyFreq bef CA'!A2)</f>
        <v>18</v>
      </c>
      <c r="D2" s="0" t="s">
        <v>289</v>
      </c>
      <c r="E2" s="0" t="n">
        <v>22</v>
      </c>
      <c r="H2" s="0" t="s">
        <v>290</v>
      </c>
      <c r="I2" s="0" t="s">
        <v>291</v>
      </c>
      <c r="J2" s="0" t="s">
        <v>292</v>
      </c>
      <c r="K2" s="22"/>
      <c r="L2" s="6" t="s">
        <v>10</v>
      </c>
      <c r="M2" s="7" t="s">
        <v>11</v>
      </c>
      <c r="N2" s="7" t="s">
        <v>11</v>
      </c>
      <c r="O2" s="6" t="s">
        <v>12</v>
      </c>
      <c r="P2" s="8" t="s">
        <v>13</v>
      </c>
      <c r="Q2" s="9" t="s">
        <v>14</v>
      </c>
      <c r="R2" s="6" t="n">
        <v>100</v>
      </c>
      <c r="S2" s="22"/>
      <c r="V2" s="22"/>
      <c r="W2" s="24"/>
      <c r="X2" s="24"/>
      <c r="AA2" s="22"/>
    </row>
    <row r="3" customFormat="false" ht="15" hidden="false" customHeight="false" outlineLevel="0" collapsed="false">
      <c r="A3" s="9" t="s">
        <v>14</v>
      </c>
      <c r="B3" s="0" t="n">
        <f aca="false">COUNTIF('TechsbyFreq bef CA'!$Q$2:$Q$59,'TechsbyFreq bef CA'!A3)</f>
        <v>10</v>
      </c>
      <c r="D3" s="0" t="s">
        <v>289</v>
      </c>
      <c r="E3" s="0" t="n">
        <v>22</v>
      </c>
      <c r="G3" s="9" t="s">
        <v>25</v>
      </c>
      <c r="H3" s="9" t="n">
        <v>18</v>
      </c>
      <c r="I3" s="0" t="n">
        <v>28</v>
      </c>
      <c r="J3" s="25" t="n">
        <v>1.55555555555556</v>
      </c>
      <c r="K3" s="22"/>
      <c r="L3" s="6" t="s">
        <v>16</v>
      </c>
      <c r="M3" s="6" t="s">
        <v>17</v>
      </c>
      <c r="N3" s="7" t="s">
        <v>18</v>
      </c>
      <c r="O3" s="6" t="s">
        <v>19</v>
      </c>
      <c r="P3" s="1" t="s">
        <v>13</v>
      </c>
      <c r="Q3" s="9" t="s">
        <v>20</v>
      </c>
      <c r="R3" s="6" t="n">
        <v>105</v>
      </c>
      <c r="S3" s="22"/>
      <c r="T3" s="0" t="s">
        <v>293</v>
      </c>
      <c r="U3" s="0" t="n">
        <v>12</v>
      </c>
      <c r="V3" s="22"/>
      <c r="W3" s="24" t="s">
        <v>294</v>
      </c>
      <c r="X3" s="24" t="s">
        <v>294</v>
      </c>
      <c r="Y3" s="0" t="s">
        <v>294</v>
      </c>
      <c r="Z3" s="0" t="n">
        <f aca="false">COUNTIF('TechsbyFreq bef CA'!X:X,'TechsbyFreq bef CA'!Y3)</f>
        <v>1</v>
      </c>
      <c r="AA3" s="22"/>
    </row>
    <row r="4" customFormat="false" ht="25.7" hidden="false" customHeight="false" outlineLevel="0" collapsed="false">
      <c r="A4" s="9" t="s">
        <v>33</v>
      </c>
      <c r="B4" s="0" t="n">
        <f aca="false">COUNTIF('TechsbyFreq bef CA'!$Q$2:$Q$59,'TechsbyFreq bef CA'!A4)</f>
        <v>8</v>
      </c>
      <c r="D4" s="0" t="s">
        <v>293</v>
      </c>
      <c r="E4" s="0" t="n">
        <v>17</v>
      </c>
      <c r="G4" s="9" t="s">
        <v>14</v>
      </c>
      <c r="H4" s="9" t="n">
        <v>10</v>
      </c>
      <c r="I4" s="0" t="n">
        <v>16</v>
      </c>
      <c r="J4" s="25" t="n">
        <v>1.6</v>
      </c>
      <c r="K4" s="22"/>
      <c r="L4" s="6" t="s">
        <v>21</v>
      </c>
      <c r="M4" s="6" t="s">
        <v>22</v>
      </c>
      <c r="N4" s="12" t="s">
        <v>23</v>
      </c>
      <c r="O4" s="13" t="s">
        <v>24</v>
      </c>
      <c r="P4" s="1" t="s">
        <v>13</v>
      </c>
      <c r="Q4" s="9" t="s">
        <v>25</v>
      </c>
      <c r="R4" s="6" t="n">
        <v>100</v>
      </c>
      <c r="S4" s="22"/>
      <c r="T4" s="0" t="s">
        <v>54</v>
      </c>
      <c r="U4" s="0" t="n">
        <v>9</v>
      </c>
      <c r="V4" s="22"/>
      <c r="W4" s="24" t="s">
        <v>295</v>
      </c>
      <c r="X4" s="24" t="s">
        <v>295</v>
      </c>
      <c r="Y4" s="0" t="s">
        <v>295</v>
      </c>
      <c r="Z4" s="0" t="n">
        <f aca="false">COUNTIF('TechsbyFreq bef CA'!X:X,'TechsbyFreq bef CA'!Y4)</f>
        <v>1</v>
      </c>
      <c r="AA4" s="22"/>
    </row>
    <row r="5" customFormat="false" ht="25.7" hidden="false" customHeight="false" outlineLevel="0" collapsed="false">
      <c r="A5" s="9" t="s">
        <v>55</v>
      </c>
      <c r="B5" s="0" t="n">
        <f aca="false">COUNTIF('TechsbyFreq bef CA'!$Q$2:$Q$59,'TechsbyFreq bef CA'!A5)</f>
        <v>8</v>
      </c>
      <c r="D5" s="0" t="s">
        <v>296</v>
      </c>
      <c r="E5" s="0" t="n">
        <v>12</v>
      </c>
      <c r="G5" s="9" t="s">
        <v>55</v>
      </c>
      <c r="H5" s="9" t="n">
        <v>8</v>
      </c>
      <c r="I5" s="0" t="n">
        <v>15</v>
      </c>
      <c r="J5" s="26" t="n">
        <v>1.875</v>
      </c>
      <c r="K5" s="22"/>
      <c r="L5" s="6" t="s">
        <v>21</v>
      </c>
      <c r="M5" s="6" t="s">
        <v>26</v>
      </c>
      <c r="N5" s="7" t="s">
        <v>26</v>
      </c>
      <c r="O5" s="6" t="s">
        <v>27</v>
      </c>
      <c r="P5" s="1" t="s">
        <v>13</v>
      </c>
      <c r="Q5" s="9" t="s">
        <v>25</v>
      </c>
      <c r="R5" s="6" t="n">
        <v>100</v>
      </c>
      <c r="S5" s="22"/>
      <c r="T5" s="0" t="s">
        <v>53</v>
      </c>
      <c r="U5" s="0" t="n">
        <v>9</v>
      </c>
      <c r="V5" s="22"/>
      <c r="W5" s="24" t="s">
        <v>297</v>
      </c>
      <c r="X5" s="24" t="s">
        <v>297</v>
      </c>
      <c r="Y5" s="0" t="s">
        <v>297</v>
      </c>
      <c r="Z5" s="0" t="n">
        <f aca="false">COUNTIF('TechsbyFreq bef CA'!X:X,'TechsbyFreq bef CA'!Y5)</f>
        <v>2</v>
      </c>
      <c r="AA5" s="22"/>
    </row>
    <row r="6" customFormat="false" ht="15" hidden="false" customHeight="false" outlineLevel="0" collapsed="false">
      <c r="A6" s="9" t="s">
        <v>20</v>
      </c>
      <c r="B6" s="0" t="n">
        <f aca="false">COUNTIF('TechsbyFreq bef CA'!$Q$2:$Q$59,'TechsbyFreq bef CA'!A6)</f>
        <v>7</v>
      </c>
      <c r="D6" s="0" t="s">
        <v>298</v>
      </c>
      <c r="E6" s="0" t="n">
        <v>10</v>
      </c>
      <c r="G6" s="9" t="s">
        <v>33</v>
      </c>
      <c r="H6" s="9" t="n">
        <v>8</v>
      </c>
      <c r="I6" s="0" t="n">
        <v>12</v>
      </c>
      <c r="J6" s="25" t="n">
        <v>1.5</v>
      </c>
      <c r="K6" s="22"/>
      <c r="L6" s="6" t="s">
        <v>28</v>
      </c>
      <c r="M6" s="6" t="s">
        <v>29</v>
      </c>
      <c r="N6" s="12" t="s">
        <v>30</v>
      </c>
      <c r="O6" s="6" t="s">
        <v>31</v>
      </c>
      <c r="P6" s="1" t="s">
        <v>32</v>
      </c>
      <c r="Q6" s="9" t="s">
        <v>33</v>
      </c>
      <c r="R6" s="6" t="n">
        <v>125</v>
      </c>
      <c r="S6" s="22"/>
      <c r="T6" s="0" t="s">
        <v>88</v>
      </c>
      <c r="U6" s="0" t="n">
        <v>8</v>
      </c>
      <c r="V6" s="22"/>
      <c r="W6" s="24" t="s">
        <v>297</v>
      </c>
      <c r="X6" s="24" t="s">
        <v>297</v>
      </c>
      <c r="Y6" s="0" t="s">
        <v>299</v>
      </c>
      <c r="Z6" s="0" t="n">
        <f aca="false">COUNTIF('TechsbyFreq bef CA'!X:X,'TechsbyFreq bef CA'!Y6)</f>
        <v>1</v>
      </c>
      <c r="AA6" s="22"/>
    </row>
    <row r="7" customFormat="false" ht="15" hidden="false" customHeight="false" outlineLevel="0" collapsed="false">
      <c r="A7" s="9" t="s">
        <v>37</v>
      </c>
      <c r="B7" s="0" t="n">
        <f aca="false">COUNTIF('TechsbyFreq bef CA'!$Q$2:$Q$59,'TechsbyFreq bef CA'!A7)</f>
        <v>3</v>
      </c>
      <c r="D7" s="0" t="s">
        <v>300</v>
      </c>
      <c r="E7" s="0" t="n">
        <v>9</v>
      </c>
      <c r="G7" s="9" t="s">
        <v>20</v>
      </c>
      <c r="H7" s="9" t="n">
        <v>7</v>
      </c>
      <c r="I7" s="0" t="n">
        <v>11</v>
      </c>
      <c r="J7" s="25" t="n">
        <v>1.57142857142857</v>
      </c>
      <c r="K7" s="22"/>
      <c r="L7" s="6" t="s">
        <v>34</v>
      </c>
      <c r="M7" s="6" t="s">
        <v>35</v>
      </c>
      <c r="N7" s="14" t="s">
        <v>35</v>
      </c>
      <c r="O7" s="6" t="s">
        <v>36</v>
      </c>
      <c r="P7" s="1" t="s">
        <v>13</v>
      </c>
      <c r="Q7" s="9" t="s">
        <v>37</v>
      </c>
      <c r="R7" s="6" t="n">
        <v>100</v>
      </c>
      <c r="S7" s="22"/>
      <c r="T7" s="0" t="s">
        <v>301</v>
      </c>
      <c r="U7" s="0" t="n">
        <v>8</v>
      </c>
      <c r="V7" s="22"/>
      <c r="W7" s="24" t="s">
        <v>299</v>
      </c>
      <c r="X7" s="24" t="s">
        <v>299</v>
      </c>
      <c r="Y7" s="0" t="s">
        <v>302</v>
      </c>
      <c r="Z7" s="0" t="n">
        <f aca="false">COUNTIF('TechsbyFreq bef CA'!X:X,'TechsbyFreq bef CA'!Y7)</f>
        <v>2</v>
      </c>
      <c r="AA7" s="22"/>
    </row>
    <row r="8" customFormat="false" ht="15" hidden="false" customHeight="false" outlineLevel="0" collapsed="false">
      <c r="A8" s="6" t="s">
        <v>51</v>
      </c>
      <c r="B8" s="0" t="n">
        <f aca="false">COUNTIF('TechsbyFreq bef CA'!$Q$2:$Q$59,'TechsbyFreq bef CA'!A8)</f>
        <v>3</v>
      </c>
      <c r="D8" s="0" t="s">
        <v>303</v>
      </c>
      <c r="E8" s="0" t="n">
        <v>7</v>
      </c>
      <c r="G8" s="9" t="s">
        <v>37</v>
      </c>
      <c r="H8" s="9" t="n">
        <v>3</v>
      </c>
      <c r="I8" s="0" t="n">
        <v>3</v>
      </c>
      <c r="J8" s="25" t="n">
        <v>1</v>
      </c>
      <c r="K8" s="22"/>
      <c r="L8" s="6" t="s">
        <v>34</v>
      </c>
      <c r="M8" s="6" t="s">
        <v>38</v>
      </c>
      <c r="N8" s="7" t="s">
        <v>38</v>
      </c>
      <c r="O8" s="6" t="s">
        <v>39</v>
      </c>
      <c r="P8" s="1" t="s">
        <v>13</v>
      </c>
      <c r="Q8" s="9" t="s">
        <v>37</v>
      </c>
      <c r="R8" s="6" t="n">
        <v>105</v>
      </c>
      <c r="S8" s="22"/>
      <c r="T8" s="0" t="s">
        <v>304</v>
      </c>
      <c r="U8" s="0" t="n">
        <v>6</v>
      </c>
      <c r="V8" s="22"/>
      <c r="W8" s="24" t="s">
        <v>302</v>
      </c>
      <c r="X8" s="24" t="s">
        <v>302</v>
      </c>
      <c r="Y8" s="0" t="s">
        <v>304</v>
      </c>
      <c r="Z8" s="0" t="n">
        <f aca="false">COUNTIF('TechsbyFreq bef CA'!X:X,'TechsbyFreq bef CA'!Y8)</f>
        <v>6</v>
      </c>
      <c r="AA8" s="22"/>
    </row>
    <row r="9" customFormat="false" ht="25.7" hidden="false" customHeight="false" outlineLevel="0" collapsed="false">
      <c r="A9" s="6" t="s">
        <v>15</v>
      </c>
      <c r="B9" s="0" t="n">
        <v>1</v>
      </c>
      <c r="D9" s="0" t="s">
        <v>305</v>
      </c>
      <c r="E9" s="0" t="n">
        <v>7</v>
      </c>
      <c r="G9" s="6" t="s">
        <v>51</v>
      </c>
      <c r="H9" s="23" t="n">
        <v>3</v>
      </c>
      <c r="I9" s="0" t="n">
        <v>3</v>
      </c>
      <c r="J9" s="25" t="n">
        <v>1</v>
      </c>
      <c r="K9" s="22"/>
      <c r="L9" s="6" t="s">
        <v>42</v>
      </c>
      <c r="M9" s="13" t="s">
        <v>43</v>
      </c>
      <c r="N9" s="14" t="s">
        <v>44</v>
      </c>
      <c r="O9" s="6" t="s">
        <v>45</v>
      </c>
      <c r="P9" s="1" t="s">
        <v>32</v>
      </c>
      <c r="Q9" s="9" t="s">
        <v>20</v>
      </c>
      <c r="R9" s="6" t="n">
        <v>135</v>
      </c>
      <c r="S9" s="22"/>
      <c r="T9" s="0" t="s">
        <v>306</v>
      </c>
      <c r="U9" s="0" t="n">
        <v>5</v>
      </c>
      <c r="V9" s="22"/>
      <c r="W9" s="24" t="s">
        <v>302</v>
      </c>
      <c r="X9" s="24" t="s">
        <v>302</v>
      </c>
      <c r="Y9" s="0" t="s">
        <v>307</v>
      </c>
      <c r="Z9" s="0" t="n">
        <f aca="false">COUNTIF('TechsbyFreq bef CA'!X:X,'TechsbyFreq bef CA'!Y9)</f>
        <v>1</v>
      </c>
      <c r="AA9" s="22"/>
    </row>
    <row r="10" customFormat="false" ht="15" hidden="true" customHeight="false" outlineLevel="0" collapsed="false">
      <c r="D10" s="0" t="s">
        <v>308</v>
      </c>
      <c r="E10" s="0" t="n">
        <v>7</v>
      </c>
      <c r="G10" s="6" t="s">
        <v>15</v>
      </c>
      <c r="H10" s="23" t="n">
        <v>1</v>
      </c>
      <c r="I10" s="0" t="n">
        <v>1</v>
      </c>
      <c r="J10" s="25" t="n">
        <v>1</v>
      </c>
      <c r="K10" s="22"/>
      <c r="L10" s="6" t="s">
        <v>42</v>
      </c>
      <c r="M10" s="6" t="s">
        <v>46</v>
      </c>
      <c r="N10" s="7" t="s">
        <v>46</v>
      </c>
      <c r="O10" s="6" t="s">
        <v>47</v>
      </c>
      <c r="P10" s="1" t="s">
        <v>32</v>
      </c>
      <c r="Q10" s="9" t="s">
        <v>20</v>
      </c>
      <c r="R10" s="6" t="n">
        <v>135</v>
      </c>
      <c r="S10" s="22"/>
      <c r="T10" s="0" t="s">
        <v>309</v>
      </c>
      <c r="U10" s="0" t="n">
        <v>5</v>
      </c>
      <c r="V10" s="22"/>
      <c r="W10" s="24" t="s">
        <v>304</v>
      </c>
      <c r="X10" s="24" t="s">
        <v>304</v>
      </c>
      <c r="Y10" s="0" t="s">
        <v>310</v>
      </c>
      <c r="Z10" s="0" t="n">
        <f aca="false">COUNTIF('TechsbyFreq bef CA'!X:X,'TechsbyFreq bef CA'!Y10)</f>
        <v>1</v>
      </c>
      <c r="AA10" s="22"/>
    </row>
    <row r="11" customFormat="false" ht="27.55" hidden="true" customHeight="false" outlineLevel="0" collapsed="false">
      <c r="D11" s="0" t="s">
        <v>311</v>
      </c>
      <c r="E11" s="0" t="n">
        <v>6</v>
      </c>
      <c r="K11" s="22"/>
      <c r="L11" s="6" t="s">
        <v>48</v>
      </c>
      <c r="M11" s="6" t="s">
        <v>49</v>
      </c>
      <c r="N11" s="7" t="s">
        <v>49</v>
      </c>
      <c r="O11" s="13" t="s">
        <v>50</v>
      </c>
      <c r="P11" s="1" t="s">
        <v>13</v>
      </c>
      <c r="Q11" s="6" t="s">
        <v>51</v>
      </c>
      <c r="R11" s="6" t="n">
        <v>110</v>
      </c>
      <c r="S11" s="22"/>
      <c r="T11" s="0" t="s">
        <v>312</v>
      </c>
      <c r="U11" s="0" t="n">
        <v>5</v>
      </c>
      <c r="V11" s="22"/>
      <c r="W11" s="24" t="s">
        <v>304</v>
      </c>
      <c r="X11" s="24" t="s">
        <v>304</v>
      </c>
      <c r="Y11" s="0" t="s">
        <v>313</v>
      </c>
      <c r="Z11" s="0" t="n">
        <f aca="false">COUNTIF('TechsbyFreq bef CA'!X:X,'TechsbyFreq bef CA'!Y11)</f>
        <v>1</v>
      </c>
      <c r="AA11" s="22"/>
    </row>
    <row r="12" customFormat="false" ht="27.55" hidden="true" customHeight="false" outlineLevel="0" collapsed="false">
      <c r="D12" s="0" t="s">
        <v>314</v>
      </c>
      <c r="E12" s="0" t="n">
        <v>6</v>
      </c>
      <c r="K12" s="22"/>
      <c r="L12" s="6" t="s">
        <v>52</v>
      </c>
      <c r="M12" s="6" t="s">
        <v>53</v>
      </c>
      <c r="N12" s="15" t="s">
        <v>53</v>
      </c>
      <c r="O12" s="6" t="s">
        <v>54</v>
      </c>
      <c r="P12" s="1" t="s">
        <v>13</v>
      </c>
      <c r="Q12" s="9" t="s">
        <v>55</v>
      </c>
      <c r="R12" s="6" t="n">
        <v>100</v>
      </c>
      <c r="S12" s="22"/>
      <c r="T12" s="27" t="s">
        <v>315</v>
      </c>
      <c r="U12" s="27" t="n">
        <v>4</v>
      </c>
      <c r="V12" s="22"/>
      <c r="W12" s="24" t="s">
        <v>304</v>
      </c>
      <c r="X12" s="24" t="s">
        <v>304</v>
      </c>
      <c r="Y12" s="0" t="s">
        <v>316</v>
      </c>
      <c r="Z12" s="0" t="n">
        <f aca="false">COUNTIF('TechsbyFreq bef CA'!X:X,'TechsbyFreq bef CA'!Y12)</f>
        <v>3</v>
      </c>
      <c r="AA12" s="22"/>
    </row>
    <row r="13" customFormat="false" ht="15" hidden="false" customHeight="false" outlineLevel="0" collapsed="false">
      <c r="D13" s="0" t="s">
        <v>317</v>
      </c>
      <c r="E13" s="0" t="n">
        <v>6</v>
      </c>
      <c r="K13" s="22"/>
      <c r="L13" s="12" t="s">
        <v>56</v>
      </c>
      <c r="M13" s="6" t="s">
        <v>57</v>
      </c>
      <c r="N13" s="15" t="s">
        <v>57</v>
      </c>
      <c r="O13" s="6" t="s">
        <v>54</v>
      </c>
      <c r="P13" s="1" t="s">
        <v>32</v>
      </c>
      <c r="Q13" s="9" t="s">
        <v>14</v>
      </c>
      <c r="R13" s="6" t="n">
        <v>137</v>
      </c>
      <c r="S13" s="22"/>
      <c r="T13" s="0" t="s">
        <v>316</v>
      </c>
      <c r="U13" s="0" t="n">
        <v>3</v>
      </c>
      <c r="V13" s="22"/>
      <c r="W13" s="24" t="s">
        <v>304</v>
      </c>
      <c r="X13" s="24" t="s">
        <v>304</v>
      </c>
      <c r="Y13" s="0" t="s">
        <v>318</v>
      </c>
      <c r="Z13" s="0" t="n">
        <f aca="false">COUNTIF('TechsbyFreq bef CA'!X:X,'TechsbyFreq bef CA'!Y13)</f>
        <v>2</v>
      </c>
      <c r="AA13" s="22"/>
    </row>
    <row r="14" customFormat="false" ht="15" hidden="false" customHeight="false" outlineLevel="0" collapsed="false">
      <c r="D14" s="0" t="s">
        <v>306</v>
      </c>
      <c r="E14" s="0" t="n">
        <v>5</v>
      </c>
      <c r="K14" s="22"/>
      <c r="L14" s="12" t="s">
        <v>56</v>
      </c>
      <c r="M14" s="6" t="s">
        <v>58</v>
      </c>
      <c r="N14" s="7" t="s">
        <v>58</v>
      </c>
      <c r="O14" s="6" t="s">
        <v>59</v>
      </c>
      <c r="P14" s="1" t="s">
        <v>32</v>
      </c>
      <c r="Q14" s="9" t="s">
        <v>14</v>
      </c>
      <c r="R14" s="6" t="n">
        <v>130</v>
      </c>
      <c r="S14" s="22"/>
      <c r="T14" s="0" t="s">
        <v>97</v>
      </c>
      <c r="U14" s="0" t="n">
        <v>3</v>
      </c>
      <c r="V14" s="22"/>
      <c r="W14" s="24" t="s">
        <v>304</v>
      </c>
      <c r="X14" s="24" t="s">
        <v>304</v>
      </c>
      <c r="Y14" s="0" t="s">
        <v>319</v>
      </c>
      <c r="Z14" s="0" t="n">
        <f aca="false">COUNTIF('TechsbyFreq bef CA'!X:X,'TechsbyFreq bef CA'!Y14)</f>
        <v>1</v>
      </c>
      <c r="AA14" s="22"/>
    </row>
    <row r="15" customFormat="false" ht="27.55" hidden="true" customHeight="false" outlineLevel="0" collapsed="false">
      <c r="D15" s="0" t="s">
        <v>320</v>
      </c>
      <c r="E15" s="0" t="n">
        <v>5</v>
      </c>
      <c r="K15" s="22"/>
      <c r="L15" s="6" t="s">
        <v>60</v>
      </c>
      <c r="M15" s="6" t="s">
        <v>61</v>
      </c>
      <c r="N15" s="15" t="s">
        <v>61</v>
      </c>
      <c r="O15" s="6" t="s">
        <v>61</v>
      </c>
      <c r="P15" s="1" t="s">
        <v>32</v>
      </c>
      <c r="Q15" s="9" t="s">
        <v>25</v>
      </c>
      <c r="R15" s="6" t="n">
        <v>137</v>
      </c>
      <c r="S15" s="22"/>
      <c r="T15" s="0" t="s">
        <v>321</v>
      </c>
      <c r="U15" s="0" t="n">
        <v>3</v>
      </c>
      <c r="V15" s="22"/>
      <c r="W15" s="24" t="s">
        <v>304</v>
      </c>
      <c r="X15" s="24" t="s">
        <v>304</v>
      </c>
      <c r="Y15" s="0" t="s">
        <v>322</v>
      </c>
      <c r="Z15" s="0" t="n">
        <f aca="false">COUNTIF('TechsbyFreq bef CA'!X:X,'TechsbyFreq bef CA'!Y15)</f>
        <v>1</v>
      </c>
      <c r="AA15" s="22"/>
    </row>
    <row r="16" customFormat="false" ht="14.65" hidden="true" customHeight="false" outlineLevel="0" collapsed="false">
      <c r="D16" s="0" t="s">
        <v>323</v>
      </c>
      <c r="E16" s="0" t="n">
        <v>5</v>
      </c>
      <c r="K16" s="22"/>
      <c r="L16" s="6" t="s">
        <v>62</v>
      </c>
      <c r="M16" s="6" t="s">
        <v>63</v>
      </c>
      <c r="N16" s="15" t="s">
        <v>63</v>
      </c>
      <c r="O16" s="6" t="s">
        <v>61</v>
      </c>
      <c r="P16" s="1" t="s">
        <v>13</v>
      </c>
      <c r="Q16" s="6" t="s">
        <v>15</v>
      </c>
      <c r="R16" s="6" t="n">
        <v>92.5</v>
      </c>
      <c r="S16" s="22"/>
      <c r="T16" s="0" t="s">
        <v>324</v>
      </c>
      <c r="U16" s="0" t="n">
        <v>3</v>
      </c>
      <c r="V16" s="22"/>
      <c r="W16" s="24" t="s">
        <v>307</v>
      </c>
      <c r="X16" s="24" t="s">
        <v>307</v>
      </c>
      <c r="Y16" s="0" t="s">
        <v>325</v>
      </c>
      <c r="Z16" s="0" t="n">
        <f aca="false">COUNTIF('TechsbyFreq bef CA'!X:X,'TechsbyFreq bef CA'!Y16)</f>
        <v>1</v>
      </c>
      <c r="AA16" s="22"/>
    </row>
    <row r="17" customFormat="false" ht="14.65" hidden="true" customHeight="false" outlineLevel="0" collapsed="false">
      <c r="D17" s="0" t="s">
        <v>326</v>
      </c>
      <c r="E17" s="0" t="n">
        <v>5</v>
      </c>
      <c r="K17" s="22"/>
      <c r="L17" s="6" t="s">
        <v>64</v>
      </c>
      <c r="M17" s="6" t="s">
        <v>65</v>
      </c>
      <c r="N17" s="7" t="s">
        <v>65</v>
      </c>
      <c r="O17" s="6" t="s">
        <v>66</v>
      </c>
      <c r="P17" s="1" t="s">
        <v>32</v>
      </c>
      <c r="Q17" s="6" t="s">
        <v>20</v>
      </c>
      <c r="R17" s="6" t="n">
        <v>120</v>
      </c>
      <c r="S17" s="22"/>
      <c r="T17" s="0" t="s">
        <v>327</v>
      </c>
      <c r="U17" s="0" t="n">
        <v>3</v>
      </c>
      <c r="V17" s="22"/>
      <c r="W17" s="24" t="s">
        <v>310</v>
      </c>
      <c r="X17" s="24" t="s">
        <v>310</v>
      </c>
      <c r="Y17" s="0" t="s">
        <v>328</v>
      </c>
      <c r="Z17" s="0" t="n">
        <f aca="false">COUNTIF('TechsbyFreq bef CA'!X:X,'TechsbyFreq bef CA'!Y17)</f>
        <v>1</v>
      </c>
      <c r="AA17" s="22"/>
    </row>
    <row r="18" customFormat="false" ht="15" hidden="true" customHeight="false" outlineLevel="0" collapsed="false">
      <c r="D18" s="0" t="s">
        <v>321</v>
      </c>
      <c r="E18" s="0" t="n">
        <v>4</v>
      </c>
      <c r="K18" s="22"/>
      <c r="L18" s="6" t="s">
        <v>67</v>
      </c>
      <c r="M18" s="6" t="s">
        <v>68</v>
      </c>
      <c r="N18" s="15" t="s">
        <v>68</v>
      </c>
      <c r="O18" s="6" t="s">
        <v>69</v>
      </c>
      <c r="P18" s="1" t="s">
        <v>13</v>
      </c>
      <c r="Q18" s="9" t="s">
        <v>33</v>
      </c>
      <c r="R18" s="6" t="n">
        <v>107.5</v>
      </c>
      <c r="S18" s="22"/>
      <c r="T18" s="0" t="s">
        <v>297</v>
      </c>
      <c r="U18" s="0" t="n">
        <v>2</v>
      </c>
      <c r="V18" s="22"/>
      <c r="W18" s="24" t="s">
        <v>313</v>
      </c>
      <c r="X18" s="24" t="s">
        <v>313</v>
      </c>
      <c r="Y18" s="0" t="s">
        <v>97</v>
      </c>
      <c r="Z18" s="0" t="n">
        <f aca="false">COUNTIF('TechsbyFreq bef CA'!X:X,'TechsbyFreq bef CA'!Y18)</f>
        <v>3</v>
      </c>
      <c r="AA18" s="22"/>
    </row>
    <row r="19" customFormat="false" ht="27.55" hidden="true" customHeight="false" outlineLevel="0" collapsed="false">
      <c r="D19" s="0" t="s">
        <v>97</v>
      </c>
      <c r="E19" s="0" t="n">
        <v>4</v>
      </c>
      <c r="K19" s="22"/>
      <c r="L19" s="6" t="s">
        <v>70</v>
      </c>
      <c r="M19" s="6" t="s">
        <v>71</v>
      </c>
      <c r="N19" s="7" t="s">
        <v>71</v>
      </c>
      <c r="O19" s="6" t="s">
        <v>72</v>
      </c>
      <c r="P19" s="1" t="s">
        <v>73</v>
      </c>
      <c r="Q19" s="9" t="s">
        <v>55</v>
      </c>
      <c r="R19" s="6" t="n">
        <v>165</v>
      </c>
      <c r="S19" s="22"/>
      <c r="T19" s="0" t="s">
        <v>302</v>
      </c>
      <c r="U19" s="0" t="n">
        <v>2</v>
      </c>
      <c r="V19" s="22"/>
      <c r="W19" s="24" t="s">
        <v>316</v>
      </c>
      <c r="X19" s="24" t="s">
        <v>316</v>
      </c>
      <c r="Y19" s="0" t="s">
        <v>329</v>
      </c>
      <c r="Z19" s="0" t="n">
        <f aca="false">COUNTIF('TechsbyFreq bef CA'!X:X,'TechsbyFreq bef CA'!Y19)</f>
        <v>1</v>
      </c>
      <c r="AA19" s="22"/>
    </row>
    <row r="20" customFormat="false" ht="15" hidden="true" customHeight="false" outlineLevel="0" collapsed="false">
      <c r="D20" s="0" t="s">
        <v>327</v>
      </c>
      <c r="E20" s="0" t="n">
        <v>4</v>
      </c>
      <c r="K20" s="22"/>
      <c r="L20" s="6" t="s">
        <v>75</v>
      </c>
      <c r="M20" s="6" t="s">
        <v>76</v>
      </c>
      <c r="N20" s="15" t="s">
        <v>76</v>
      </c>
      <c r="O20" s="6" t="s">
        <v>66</v>
      </c>
      <c r="P20" s="1" t="n">
        <v>1</v>
      </c>
      <c r="Q20" s="9" t="s">
        <v>20</v>
      </c>
      <c r="R20" s="0" t="n">
        <v>80</v>
      </c>
      <c r="S20" s="22"/>
      <c r="T20" s="0" t="s">
        <v>318</v>
      </c>
      <c r="U20" s="0" t="n">
        <v>2</v>
      </c>
      <c r="V20" s="22"/>
      <c r="W20" s="24" t="s">
        <v>316</v>
      </c>
      <c r="X20" s="24" t="s">
        <v>316</v>
      </c>
      <c r="Y20" s="0" t="s">
        <v>326</v>
      </c>
      <c r="Z20" s="0" t="n">
        <f aca="false">COUNTIF('TechsbyFreq bef CA'!X:X,'TechsbyFreq bef CA'!Y20)</f>
        <v>1</v>
      </c>
      <c r="AA20" s="22"/>
    </row>
    <row r="21" customFormat="false" ht="27.55" hidden="true" customHeight="false" outlineLevel="0" collapsed="false">
      <c r="D21" s="0" t="s">
        <v>315</v>
      </c>
      <c r="E21" s="0" t="n">
        <v>4</v>
      </c>
      <c r="K21" s="22"/>
      <c r="L21" s="16" t="s">
        <v>78</v>
      </c>
      <c r="M21" s="17" t="s">
        <v>79</v>
      </c>
      <c r="N21" s="15" t="s">
        <v>79</v>
      </c>
      <c r="O21" s="18" t="s">
        <v>80</v>
      </c>
      <c r="P21" s="1" t="s">
        <v>32</v>
      </c>
      <c r="Q21" s="9" t="s">
        <v>25</v>
      </c>
      <c r="R21" s="6" t="n">
        <v>135</v>
      </c>
      <c r="S21" s="22"/>
      <c r="T21" s="0" t="s">
        <v>61</v>
      </c>
      <c r="U21" s="0" t="n">
        <v>2</v>
      </c>
      <c r="V21" s="22"/>
      <c r="W21" s="24" t="s">
        <v>316</v>
      </c>
      <c r="X21" s="24" t="s">
        <v>316</v>
      </c>
      <c r="Y21" s="0" t="s">
        <v>330</v>
      </c>
      <c r="Z21" s="0" t="n">
        <f aca="false">COUNTIF('TechsbyFreq bef CA'!X:X,'TechsbyFreq bef CA'!Y21)</f>
        <v>1</v>
      </c>
      <c r="AA21" s="22"/>
    </row>
    <row r="22" customFormat="false" ht="27.55" hidden="true" customHeight="false" outlineLevel="0" collapsed="false">
      <c r="D22" s="0" t="s">
        <v>331</v>
      </c>
      <c r="E22" s="0" t="n">
        <v>4</v>
      </c>
      <c r="K22" s="22"/>
      <c r="L22" s="6" t="s">
        <v>81</v>
      </c>
      <c r="M22" s="6" t="s">
        <v>82</v>
      </c>
      <c r="N22" s="15" t="s">
        <v>82</v>
      </c>
      <c r="O22" s="6" t="s">
        <v>83</v>
      </c>
      <c r="P22" s="1" t="s">
        <v>13</v>
      </c>
      <c r="Q22" s="9" t="s">
        <v>25</v>
      </c>
      <c r="R22" s="6" t="n">
        <v>107.5</v>
      </c>
      <c r="S22" s="22"/>
      <c r="T22" s="0" t="s">
        <v>332</v>
      </c>
      <c r="U22" s="0" t="n">
        <v>2</v>
      </c>
      <c r="V22" s="22"/>
      <c r="W22" s="24" t="s">
        <v>318</v>
      </c>
      <c r="X22" s="24" t="s">
        <v>318</v>
      </c>
      <c r="Y22" s="0" t="s">
        <v>333</v>
      </c>
      <c r="Z22" s="0" t="n">
        <f aca="false">COUNTIF('TechsbyFreq bef CA'!X:X,'TechsbyFreq bef CA'!Y22)</f>
        <v>1</v>
      </c>
      <c r="AA22" s="22"/>
    </row>
    <row r="23" customFormat="false" ht="15" hidden="true" customHeight="false" outlineLevel="0" collapsed="false">
      <c r="D23" s="0" t="s">
        <v>334</v>
      </c>
      <c r="E23" s="0" t="n">
        <v>3</v>
      </c>
      <c r="K23" s="22"/>
      <c r="L23" s="6" t="s">
        <v>84</v>
      </c>
      <c r="M23" s="6" t="s">
        <v>85</v>
      </c>
      <c r="N23" s="7" t="s">
        <v>85</v>
      </c>
      <c r="O23" s="6" t="s">
        <v>86</v>
      </c>
      <c r="P23" s="1" t="s">
        <v>13</v>
      </c>
      <c r="Q23" s="9" t="s">
        <v>33</v>
      </c>
      <c r="R23" s="6" t="n">
        <v>100</v>
      </c>
      <c r="S23" s="22"/>
      <c r="T23" s="0" t="s">
        <v>335</v>
      </c>
      <c r="U23" s="0" t="n">
        <v>2</v>
      </c>
      <c r="V23" s="22"/>
      <c r="W23" s="24" t="s">
        <v>318</v>
      </c>
      <c r="X23" s="24" t="s">
        <v>318</v>
      </c>
      <c r="Y23" s="0" t="s">
        <v>336</v>
      </c>
      <c r="Z23" s="0" t="n">
        <f aca="false">COUNTIF('TechsbyFreq bef CA'!X:X,'TechsbyFreq bef CA'!Y23)</f>
        <v>1</v>
      </c>
      <c r="AA23" s="22"/>
    </row>
    <row r="24" customFormat="false" ht="15" hidden="true" customHeight="false" outlineLevel="0" collapsed="false">
      <c r="D24" s="0" t="s">
        <v>337</v>
      </c>
      <c r="E24" s="0" t="n">
        <v>3</v>
      </c>
      <c r="K24" s="22"/>
      <c r="L24" s="6" t="s">
        <v>84</v>
      </c>
      <c r="M24" s="6" t="s">
        <v>87</v>
      </c>
      <c r="N24" s="7" t="s">
        <v>87</v>
      </c>
      <c r="O24" s="6" t="s">
        <v>88</v>
      </c>
      <c r="P24" s="1" t="s">
        <v>13</v>
      </c>
      <c r="Q24" s="9" t="s">
        <v>33</v>
      </c>
      <c r="R24" s="0" t="n">
        <f aca="false">175/2</f>
        <v>87.5</v>
      </c>
      <c r="S24" s="22"/>
      <c r="T24" s="0" t="s">
        <v>338</v>
      </c>
      <c r="U24" s="0" t="n">
        <v>2</v>
      </c>
      <c r="V24" s="22"/>
      <c r="W24" s="28" t="s">
        <v>319</v>
      </c>
      <c r="X24" s="28" t="s">
        <v>319</v>
      </c>
      <c r="Y24" s="0" t="s">
        <v>339</v>
      </c>
      <c r="Z24" s="0" t="n">
        <f aca="false">COUNTIF('TechsbyFreq bef CA'!X:X,'TechsbyFreq bef CA'!Y24)</f>
        <v>1</v>
      </c>
      <c r="AA24" s="22"/>
    </row>
    <row r="25" customFormat="false" ht="14.65" hidden="false" customHeight="false" outlineLevel="0" collapsed="false">
      <c r="D25" s="0" t="s">
        <v>340</v>
      </c>
      <c r="E25" s="0" t="n">
        <v>3</v>
      </c>
      <c r="K25" s="22"/>
      <c r="L25" s="6" t="s">
        <v>89</v>
      </c>
      <c r="M25" s="6" t="s">
        <v>90</v>
      </c>
      <c r="N25" s="15" t="s">
        <v>90</v>
      </c>
      <c r="O25" s="6" t="s">
        <v>91</v>
      </c>
      <c r="P25" s="1" t="s">
        <v>13</v>
      </c>
      <c r="Q25" s="6" t="s">
        <v>14</v>
      </c>
      <c r="R25" s="6" t="n">
        <v>75</v>
      </c>
      <c r="S25" s="22"/>
      <c r="T25" s="0" t="s">
        <v>334</v>
      </c>
      <c r="U25" s="0" t="n">
        <v>2</v>
      </c>
      <c r="V25" s="22"/>
      <c r="W25" s="24" t="s">
        <v>322</v>
      </c>
      <c r="X25" s="24" t="s">
        <v>322</v>
      </c>
      <c r="Y25" s="0" t="s">
        <v>88</v>
      </c>
      <c r="Z25" s="0" t="n">
        <f aca="false">COUNTIF('TechsbyFreq bef CA'!X:X,'TechsbyFreq bef CA'!Y25)</f>
        <v>8</v>
      </c>
      <c r="AA25" s="22"/>
    </row>
    <row r="26" customFormat="false" ht="14.65" hidden="false" customHeight="false" outlineLevel="0" collapsed="false">
      <c r="D26" s="0" t="s">
        <v>316</v>
      </c>
      <c r="E26" s="0" t="n">
        <v>3</v>
      </c>
      <c r="K26" s="22"/>
      <c r="L26" s="6" t="s">
        <v>89</v>
      </c>
      <c r="M26" s="6" t="s">
        <v>92</v>
      </c>
      <c r="N26" s="7" t="s">
        <v>92</v>
      </c>
      <c r="O26" s="6" t="s">
        <v>93</v>
      </c>
      <c r="P26" s="1" t="s">
        <v>13</v>
      </c>
      <c r="Q26" s="6" t="s">
        <v>14</v>
      </c>
      <c r="R26" s="6" t="n">
        <v>85</v>
      </c>
      <c r="S26" s="22"/>
      <c r="T26" s="0" t="s">
        <v>341</v>
      </c>
      <c r="U26" s="0" t="n">
        <v>2</v>
      </c>
      <c r="V26" s="22"/>
      <c r="W26" s="24" t="s">
        <v>325</v>
      </c>
      <c r="X26" s="24" t="s">
        <v>325</v>
      </c>
      <c r="Y26" s="27" t="s">
        <v>61</v>
      </c>
      <c r="Z26" s="0" t="n">
        <f aca="false">COUNTIF('TechsbyFreq bef CA'!X:X,'TechsbyFreq bef CA'!Y26)</f>
        <v>2</v>
      </c>
      <c r="AA26" s="22"/>
    </row>
    <row r="27" customFormat="false" ht="27.55" hidden="true" customHeight="false" outlineLevel="0" collapsed="false">
      <c r="D27" s="0" t="s">
        <v>310</v>
      </c>
      <c r="E27" s="0" t="n">
        <v>3</v>
      </c>
      <c r="K27" s="22"/>
      <c r="L27" s="6" t="s">
        <v>94</v>
      </c>
      <c r="M27" s="6" t="s">
        <v>53</v>
      </c>
      <c r="N27" s="7" t="s">
        <v>53</v>
      </c>
      <c r="O27" s="6" t="s">
        <v>95</v>
      </c>
      <c r="P27" s="1" t="s">
        <v>32</v>
      </c>
      <c r="Q27" s="9" t="s">
        <v>25</v>
      </c>
      <c r="R27" s="6" t="n">
        <v>130</v>
      </c>
      <c r="S27" s="22"/>
      <c r="T27" s="0" t="s">
        <v>308</v>
      </c>
      <c r="U27" s="0" t="n">
        <v>2</v>
      </c>
      <c r="V27" s="22"/>
      <c r="W27" s="24" t="s">
        <v>328</v>
      </c>
      <c r="X27" s="24" t="s">
        <v>328</v>
      </c>
      <c r="Y27" s="0" t="s">
        <v>332</v>
      </c>
      <c r="Z27" s="0" t="n">
        <f aca="false">COUNTIF('TechsbyFreq bef CA'!X:X,'TechsbyFreq bef CA'!Y27)</f>
        <v>2</v>
      </c>
      <c r="AA27" s="22"/>
    </row>
    <row r="28" customFormat="false" ht="27.55" hidden="true" customHeight="false" outlineLevel="0" collapsed="false">
      <c r="D28" s="0" t="s">
        <v>342</v>
      </c>
      <c r="E28" s="0" t="n">
        <v>3</v>
      </c>
      <c r="K28" s="22"/>
      <c r="L28" s="6" t="s">
        <v>94</v>
      </c>
      <c r="M28" s="6" t="s">
        <v>96</v>
      </c>
      <c r="N28" s="14" t="s">
        <v>96</v>
      </c>
      <c r="O28" s="6" t="s">
        <v>97</v>
      </c>
      <c r="P28" s="1" t="s">
        <v>32</v>
      </c>
      <c r="Q28" s="9" t="s">
        <v>25</v>
      </c>
      <c r="R28" s="6" t="n">
        <v>130</v>
      </c>
      <c r="S28" s="22"/>
      <c r="T28" s="0" t="s">
        <v>343</v>
      </c>
      <c r="U28" s="0" t="n">
        <v>2</v>
      </c>
      <c r="V28" s="22"/>
      <c r="W28" s="24" t="s">
        <v>97</v>
      </c>
      <c r="X28" s="24" t="s">
        <v>97</v>
      </c>
      <c r="Y28" s="0" t="s">
        <v>54</v>
      </c>
      <c r="Z28" s="0" t="n">
        <f aca="false">COUNTIF('TechsbyFreq bef CA'!X:X,'TechsbyFreq bef CA'!Y28)</f>
        <v>9</v>
      </c>
      <c r="AA28" s="22"/>
    </row>
    <row r="29" customFormat="false" ht="15" hidden="false" customHeight="false" outlineLevel="0" collapsed="false">
      <c r="D29" s="0" t="s">
        <v>344</v>
      </c>
      <c r="E29" s="0" t="n">
        <v>3</v>
      </c>
      <c r="K29" s="22"/>
      <c r="L29" s="6" t="s">
        <v>98</v>
      </c>
      <c r="M29" s="6" t="s">
        <v>99</v>
      </c>
      <c r="N29" s="7" t="s">
        <v>99</v>
      </c>
      <c r="O29" s="6" t="s">
        <v>100</v>
      </c>
      <c r="P29" s="1" t="s">
        <v>13</v>
      </c>
      <c r="Q29" s="9" t="s">
        <v>14</v>
      </c>
      <c r="R29" s="6" t="n">
        <v>90</v>
      </c>
      <c r="S29" s="22"/>
      <c r="T29" s="0" t="s">
        <v>294</v>
      </c>
      <c r="U29" s="0" t="n">
        <v>1</v>
      </c>
      <c r="V29" s="22"/>
      <c r="W29" s="24" t="s">
        <v>97</v>
      </c>
      <c r="X29" s="24" t="s">
        <v>97</v>
      </c>
      <c r="Y29" s="0" t="s">
        <v>345</v>
      </c>
      <c r="Z29" s="0" t="n">
        <f aca="false">COUNTIF('TechsbyFreq bef CA'!X:X,'TechsbyFreq bef CA'!Y29)</f>
        <v>1</v>
      </c>
      <c r="AA29" s="22"/>
    </row>
    <row r="30" customFormat="false" ht="15" hidden="false" customHeight="false" outlineLevel="0" collapsed="false">
      <c r="D30" s="0" t="s">
        <v>346</v>
      </c>
      <c r="E30" s="0" t="n">
        <v>2</v>
      </c>
      <c r="K30" s="22"/>
      <c r="L30" s="6" t="s">
        <v>101</v>
      </c>
      <c r="M30" s="6" t="s">
        <v>102</v>
      </c>
      <c r="N30" s="15" t="s">
        <v>102</v>
      </c>
      <c r="O30" s="6" t="s">
        <v>103</v>
      </c>
      <c r="P30" s="1" t="s">
        <v>32</v>
      </c>
      <c r="Q30" s="9" t="s">
        <v>14</v>
      </c>
      <c r="R30" s="6" t="n">
        <v>110</v>
      </c>
      <c r="S30" s="22"/>
      <c r="T30" s="0" t="s">
        <v>295</v>
      </c>
      <c r="U30" s="0" t="n">
        <v>1</v>
      </c>
      <c r="V30" s="22"/>
      <c r="W30" s="28" t="s">
        <v>97</v>
      </c>
      <c r="X30" s="28" t="s">
        <v>97</v>
      </c>
      <c r="Y30" s="0" t="s">
        <v>347</v>
      </c>
      <c r="Z30" s="0" t="n">
        <f aca="false">COUNTIF('TechsbyFreq bef CA'!X:X,'TechsbyFreq bef CA'!Y30)</f>
        <v>1</v>
      </c>
      <c r="AA30" s="22"/>
    </row>
    <row r="31" customFormat="false" ht="15" hidden="false" customHeight="false" outlineLevel="0" collapsed="false">
      <c r="D31" s="0" t="s">
        <v>348</v>
      </c>
      <c r="E31" s="0" t="n">
        <v>2</v>
      </c>
      <c r="K31" s="22"/>
      <c r="L31" s="6" t="s">
        <v>101</v>
      </c>
      <c r="M31" s="6" t="s">
        <v>104</v>
      </c>
      <c r="N31" s="7" t="s">
        <v>104</v>
      </c>
      <c r="O31" s="6" t="s">
        <v>105</v>
      </c>
      <c r="P31" s="1" t="s">
        <v>32</v>
      </c>
      <c r="Q31" s="9" t="s">
        <v>14</v>
      </c>
      <c r="R31" s="6" t="n">
        <v>110</v>
      </c>
      <c r="S31" s="22"/>
      <c r="T31" s="0" t="s">
        <v>299</v>
      </c>
      <c r="U31" s="0" t="n">
        <v>1</v>
      </c>
      <c r="V31" s="22"/>
      <c r="W31" s="24" t="s">
        <v>329</v>
      </c>
      <c r="X31" s="24" t="s">
        <v>329</v>
      </c>
      <c r="Y31" s="0" t="s">
        <v>335</v>
      </c>
      <c r="Z31" s="0" t="n">
        <f aca="false">COUNTIF('TechsbyFreq bef CA'!X:X,'TechsbyFreq bef CA'!Y31)</f>
        <v>2</v>
      </c>
      <c r="AA31" s="22"/>
    </row>
    <row r="32" customFormat="false" ht="15" hidden="true" customHeight="false" outlineLevel="0" collapsed="false">
      <c r="D32" s="0" t="s">
        <v>343</v>
      </c>
      <c r="E32" s="0" t="n">
        <v>2</v>
      </c>
      <c r="K32" s="22"/>
      <c r="L32" s="6" t="s">
        <v>106</v>
      </c>
      <c r="M32" s="6" t="s">
        <v>107</v>
      </c>
      <c r="N32" s="15" t="s">
        <v>107</v>
      </c>
      <c r="O32" s="6" t="s">
        <v>54</v>
      </c>
      <c r="P32" s="1" t="s">
        <v>13</v>
      </c>
      <c r="Q32" s="9" t="s">
        <v>20</v>
      </c>
      <c r="R32" s="6" t="n">
        <v>100</v>
      </c>
      <c r="S32" s="22"/>
      <c r="T32" s="0" t="s">
        <v>307</v>
      </c>
      <c r="U32" s="0" t="n">
        <v>1</v>
      </c>
      <c r="V32" s="22"/>
      <c r="W32" s="24" t="s">
        <v>326</v>
      </c>
      <c r="X32" s="24" t="s">
        <v>326</v>
      </c>
      <c r="Y32" s="0" t="s">
        <v>338</v>
      </c>
      <c r="Z32" s="0" t="n">
        <f aca="false">COUNTIF('TechsbyFreq bef CA'!X:X,'TechsbyFreq bef CA'!Y32)</f>
        <v>2</v>
      </c>
      <c r="AA32" s="22"/>
    </row>
    <row r="33" customFormat="false" ht="15" hidden="true" customHeight="false" outlineLevel="0" collapsed="false">
      <c r="D33" s="0" t="s">
        <v>349</v>
      </c>
      <c r="E33" s="0" t="n">
        <v>2</v>
      </c>
      <c r="K33" s="22"/>
      <c r="L33" s="6" t="n">
        <v>540</v>
      </c>
      <c r="M33" s="6" t="s">
        <v>108</v>
      </c>
      <c r="N33" s="15" t="s">
        <v>108</v>
      </c>
      <c r="O33" s="6" t="s">
        <v>97</v>
      </c>
      <c r="P33" s="1" t="s">
        <v>32</v>
      </c>
      <c r="Q33" s="9" t="s">
        <v>20</v>
      </c>
      <c r="R33" s="0" t="n">
        <f aca="false">225/2</f>
        <v>112.5</v>
      </c>
      <c r="S33" s="22"/>
      <c r="T33" s="0" t="s">
        <v>310</v>
      </c>
      <c r="U33" s="0" t="n">
        <v>1</v>
      </c>
      <c r="V33" s="22"/>
      <c r="W33" s="24" t="s">
        <v>330</v>
      </c>
      <c r="X33" s="24" t="s">
        <v>330</v>
      </c>
      <c r="Y33" s="0" t="s">
        <v>350</v>
      </c>
      <c r="Z33" s="0" t="n">
        <f aca="false">COUNTIF('TechsbyFreq bef CA'!X:X,'TechsbyFreq bef CA'!Y33)</f>
        <v>1</v>
      </c>
      <c r="AA33" s="22"/>
    </row>
    <row r="34" customFormat="false" ht="27.55" hidden="true" customHeight="false" outlineLevel="0" collapsed="false">
      <c r="D34" s="0" t="s">
        <v>351</v>
      </c>
      <c r="E34" s="0" t="n">
        <v>2</v>
      </c>
      <c r="K34" s="22"/>
      <c r="L34" s="6" t="s">
        <v>109</v>
      </c>
      <c r="M34" s="6" t="s">
        <v>110</v>
      </c>
      <c r="N34" s="7" t="s">
        <v>110</v>
      </c>
      <c r="O34" s="6" t="s">
        <v>111</v>
      </c>
      <c r="P34" s="1" t="s">
        <v>32</v>
      </c>
      <c r="Q34" s="9" t="s">
        <v>25</v>
      </c>
      <c r="R34" s="6" t="n">
        <v>117.5</v>
      </c>
      <c r="S34" s="22"/>
      <c r="T34" s="0" t="s">
        <v>313</v>
      </c>
      <c r="U34" s="0" t="n">
        <v>1</v>
      </c>
      <c r="V34" s="22"/>
      <c r="W34" s="24" t="s">
        <v>333</v>
      </c>
      <c r="X34" s="24" t="s">
        <v>333</v>
      </c>
      <c r="Y34" s="0" t="s">
        <v>306</v>
      </c>
      <c r="Z34" s="0" t="n">
        <f aca="false">COUNTIF('TechsbyFreq bef CA'!X:X,'TechsbyFreq bef CA'!Y34)</f>
        <v>5</v>
      </c>
      <c r="AA34" s="22"/>
    </row>
    <row r="35" customFormat="false" ht="27.55" hidden="true" customHeight="false" outlineLevel="0" collapsed="false">
      <c r="D35" s="0" t="s">
        <v>352</v>
      </c>
      <c r="E35" s="0" t="n">
        <v>2</v>
      </c>
      <c r="K35" s="22"/>
      <c r="L35" s="6" t="s">
        <v>112</v>
      </c>
      <c r="M35" s="6" t="s">
        <v>113</v>
      </c>
      <c r="N35" s="15" t="s">
        <v>113</v>
      </c>
      <c r="O35" s="6" t="s">
        <v>114</v>
      </c>
      <c r="P35" s="1" t="s">
        <v>13</v>
      </c>
      <c r="Q35" s="9" t="s">
        <v>25</v>
      </c>
      <c r="R35" s="6" t="n">
        <v>100</v>
      </c>
      <c r="S35" s="22"/>
      <c r="T35" s="0" t="s">
        <v>319</v>
      </c>
      <c r="U35" s="0" t="n">
        <v>1</v>
      </c>
      <c r="V35" s="22"/>
      <c r="W35" s="28" t="s">
        <v>336</v>
      </c>
      <c r="X35" s="28" t="s">
        <v>336</v>
      </c>
      <c r="Y35" s="0" t="s">
        <v>293</v>
      </c>
      <c r="Z35" s="0" t="n">
        <f aca="false">COUNTIF('TechsbyFreq bef CA'!X:X,'TechsbyFreq bef CA'!Y35)</f>
        <v>12</v>
      </c>
      <c r="AA35" s="22"/>
    </row>
    <row r="36" customFormat="false" ht="15" hidden="true" customHeight="false" outlineLevel="0" collapsed="false">
      <c r="D36" s="0" t="s">
        <v>335</v>
      </c>
      <c r="E36" s="0" t="n">
        <v>2</v>
      </c>
      <c r="K36" s="22"/>
      <c r="L36" s="6" t="s">
        <v>115</v>
      </c>
      <c r="M36" s="6" t="s">
        <v>116</v>
      </c>
      <c r="N36" s="7" t="s">
        <v>116</v>
      </c>
      <c r="O36" s="6" t="s">
        <v>117</v>
      </c>
      <c r="P36" s="1" t="s">
        <v>32</v>
      </c>
      <c r="Q36" s="9" t="s">
        <v>33</v>
      </c>
      <c r="R36" s="6" t="n">
        <v>120</v>
      </c>
      <c r="S36" s="22"/>
      <c r="T36" s="0" t="s">
        <v>322</v>
      </c>
      <c r="U36" s="0" t="n">
        <v>1</v>
      </c>
      <c r="V36" s="22"/>
      <c r="W36" s="24" t="s">
        <v>339</v>
      </c>
      <c r="X36" s="24" t="s">
        <v>339</v>
      </c>
      <c r="Y36" s="0" t="s">
        <v>353</v>
      </c>
      <c r="Z36" s="0" t="n">
        <f aca="false">COUNTIF('TechsbyFreq bef CA'!X:X,'TechsbyFreq bef CA'!Y36)</f>
        <v>1</v>
      </c>
      <c r="AA36" s="22"/>
    </row>
    <row r="37" customFormat="false" ht="27.55" hidden="true" customHeight="false" outlineLevel="0" collapsed="false">
      <c r="D37" s="0" t="s">
        <v>354</v>
      </c>
      <c r="E37" s="0" t="n">
        <v>2</v>
      </c>
      <c r="K37" s="22"/>
      <c r="L37" s="6" t="s">
        <v>118</v>
      </c>
      <c r="M37" s="6" t="s">
        <v>119</v>
      </c>
      <c r="N37" s="7" t="s">
        <v>119</v>
      </c>
      <c r="O37" s="6" t="s">
        <v>88</v>
      </c>
      <c r="P37" s="1" t="s">
        <v>32</v>
      </c>
      <c r="Q37" s="9" t="s">
        <v>25</v>
      </c>
      <c r="R37" s="6" t="n">
        <v>110</v>
      </c>
      <c r="S37" s="22"/>
      <c r="T37" s="0" t="s">
        <v>325</v>
      </c>
      <c r="U37" s="0" t="n">
        <v>1</v>
      </c>
      <c r="V37" s="22"/>
      <c r="W37" s="24" t="s">
        <v>88</v>
      </c>
      <c r="X37" s="24" t="s">
        <v>88</v>
      </c>
      <c r="Y37" s="0" t="s">
        <v>334</v>
      </c>
      <c r="Z37" s="0" t="n">
        <f aca="false">COUNTIF('TechsbyFreq bef CA'!X:X,'TechsbyFreq bef CA'!Y37)</f>
        <v>2</v>
      </c>
      <c r="AA37" s="22"/>
    </row>
    <row r="38" customFormat="false" ht="27.55" hidden="true" customHeight="false" outlineLevel="0" collapsed="false">
      <c r="D38" s="0" t="s">
        <v>355</v>
      </c>
      <c r="E38" s="0" t="n">
        <v>2</v>
      </c>
      <c r="K38" s="22"/>
      <c r="L38" s="6" t="s">
        <v>120</v>
      </c>
      <c r="M38" s="6" t="s">
        <v>121</v>
      </c>
      <c r="N38" s="15" t="s">
        <v>121</v>
      </c>
      <c r="O38" s="6" t="s">
        <v>122</v>
      </c>
      <c r="P38" s="1" t="s">
        <v>13</v>
      </c>
      <c r="Q38" s="9" t="s">
        <v>55</v>
      </c>
      <c r="R38" s="6" t="n">
        <v>105</v>
      </c>
      <c r="S38" s="22"/>
      <c r="T38" s="0" t="s">
        <v>328</v>
      </c>
      <c r="U38" s="0" t="n">
        <v>1</v>
      </c>
      <c r="V38" s="22"/>
      <c r="W38" s="24" t="s">
        <v>88</v>
      </c>
      <c r="X38" s="24" t="s">
        <v>88</v>
      </c>
      <c r="Y38" s="0" t="s">
        <v>356</v>
      </c>
      <c r="Z38" s="0" t="n">
        <f aca="false">COUNTIF('TechsbyFreq bef CA'!X:X,'TechsbyFreq bef CA'!Y38)</f>
        <v>1</v>
      </c>
      <c r="AA38" s="22"/>
    </row>
    <row r="39" customFormat="false" ht="27.55" hidden="true" customHeight="false" outlineLevel="0" collapsed="false">
      <c r="D39" s="0" t="s">
        <v>357</v>
      </c>
      <c r="E39" s="0" t="n">
        <v>2</v>
      </c>
      <c r="K39" s="22"/>
      <c r="L39" s="6" t="s">
        <v>120</v>
      </c>
      <c r="M39" s="6" t="s">
        <v>123</v>
      </c>
      <c r="N39" s="7" t="s">
        <v>123</v>
      </c>
      <c r="O39" s="6" t="s">
        <v>124</v>
      </c>
      <c r="P39" s="1" t="s">
        <v>13</v>
      </c>
      <c r="Q39" s="9" t="s">
        <v>55</v>
      </c>
      <c r="R39" s="6" t="n">
        <v>105</v>
      </c>
      <c r="S39" s="22"/>
      <c r="T39" s="0" t="s">
        <v>329</v>
      </c>
      <c r="U39" s="0" t="n">
        <v>1</v>
      </c>
      <c r="V39" s="22"/>
      <c r="W39" s="24" t="s">
        <v>88</v>
      </c>
      <c r="X39" s="24" t="s">
        <v>88</v>
      </c>
      <c r="Y39" s="0" t="s">
        <v>358</v>
      </c>
      <c r="Z39" s="0" t="n">
        <f aca="false">COUNTIF('TechsbyFreq bef CA'!X:X,'TechsbyFreq bef CA'!Y39)</f>
        <v>1</v>
      </c>
      <c r="AA39" s="22"/>
    </row>
    <row r="40" customFormat="false" ht="27.55" hidden="true" customHeight="false" outlineLevel="0" collapsed="false">
      <c r="D40" s="0" t="s">
        <v>322</v>
      </c>
      <c r="E40" s="0" t="n">
        <v>2</v>
      </c>
      <c r="K40" s="22"/>
      <c r="L40" s="6" t="s">
        <v>120</v>
      </c>
      <c r="M40" s="6" t="s">
        <v>125</v>
      </c>
      <c r="N40" s="7" t="s">
        <v>125</v>
      </c>
      <c r="O40" s="6" t="s">
        <v>126</v>
      </c>
      <c r="P40" s="1" t="s">
        <v>32</v>
      </c>
      <c r="Q40" s="9" t="s">
        <v>55</v>
      </c>
      <c r="R40" s="6" t="n">
        <v>125</v>
      </c>
      <c r="S40" s="22"/>
      <c r="T40" s="0" t="s">
        <v>326</v>
      </c>
      <c r="U40" s="0" t="n">
        <v>1</v>
      </c>
      <c r="V40" s="22"/>
      <c r="W40" s="24" t="s">
        <v>88</v>
      </c>
      <c r="X40" s="24" t="s">
        <v>88</v>
      </c>
      <c r="Y40" s="0" t="s">
        <v>359</v>
      </c>
      <c r="Z40" s="0" t="n">
        <f aca="false">COUNTIF('TechsbyFreq bef CA'!X:X,'TechsbyFreq bef CA'!Y40)</f>
        <v>1</v>
      </c>
      <c r="AA40" s="22"/>
    </row>
    <row r="41" customFormat="false" ht="27.55" hidden="true" customHeight="false" outlineLevel="0" collapsed="false">
      <c r="D41" s="0" t="s">
        <v>360</v>
      </c>
      <c r="E41" s="0" t="n">
        <v>2</v>
      </c>
      <c r="K41" s="22"/>
      <c r="L41" s="6" t="s">
        <v>120</v>
      </c>
      <c r="M41" s="6" t="s">
        <v>127</v>
      </c>
      <c r="N41" s="7" t="s">
        <v>127</v>
      </c>
      <c r="O41" s="6" t="s">
        <v>128</v>
      </c>
      <c r="P41" s="1" t="s">
        <v>73</v>
      </c>
      <c r="Q41" s="9" t="s">
        <v>55</v>
      </c>
      <c r="R41" s="6" t="n">
        <v>145</v>
      </c>
      <c r="S41" s="22"/>
      <c r="T41" s="0" t="s">
        <v>330</v>
      </c>
      <c r="U41" s="0" t="n">
        <v>1</v>
      </c>
      <c r="V41" s="22"/>
      <c r="W41" s="24" t="s">
        <v>88</v>
      </c>
      <c r="X41" s="24" t="s">
        <v>88</v>
      </c>
      <c r="Y41" s="0" t="s">
        <v>361</v>
      </c>
      <c r="Z41" s="0" t="n">
        <f aca="false">COUNTIF('TechsbyFreq bef CA'!X:X,'TechsbyFreq bef CA'!Y41)</f>
        <v>1</v>
      </c>
      <c r="AA41" s="22"/>
    </row>
    <row r="42" customFormat="false" ht="27.55" hidden="true" customHeight="false" outlineLevel="0" collapsed="false">
      <c r="D42" s="0" t="s">
        <v>362</v>
      </c>
      <c r="E42" s="0" t="n">
        <v>2</v>
      </c>
      <c r="K42" s="22"/>
      <c r="L42" s="6" t="s">
        <v>120</v>
      </c>
      <c r="M42" s="6" t="s">
        <v>129</v>
      </c>
      <c r="N42" s="7" t="s">
        <v>129</v>
      </c>
      <c r="O42" s="6" t="s">
        <v>130</v>
      </c>
      <c r="P42" s="1" t="s">
        <v>73</v>
      </c>
      <c r="Q42" s="9" t="s">
        <v>55</v>
      </c>
      <c r="R42" s="6" t="n">
        <v>155</v>
      </c>
      <c r="S42" s="22"/>
      <c r="T42" s="0" t="s">
        <v>333</v>
      </c>
      <c r="U42" s="0" t="n">
        <v>1</v>
      </c>
      <c r="V42" s="22"/>
      <c r="W42" s="24" t="s">
        <v>88</v>
      </c>
      <c r="X42" s="24" t="s">
        <v>88</v>
      </c>
      <c r="Y42" s="29" t="s">
        <v>309</v>
      </c>
      <c r="Z42" s="0" t="n">
        <f aca="false">COUNTIF('TechsbyFreq bef CA'!X:X,'TechsbyFreq bef CA'!Y42)</f>
        <v>5</v>
      </c>
      <c r="AA42" s="22"/>
    </row>
    <row r="43" customFormat="false" ht="15" hidden="true" customHeight="false" outlineLevel="0" collapsed="false">
      <c r="D43" s="0" t="s">
        <v>302</v>
      </c>
      <c r="E43" s="0" t="n">
        <v>2</v>
      </c>
      <c r="K43" s="22"/>
      <c r="L43" s="6" t="s">
        <v>131</v>
      </c>
      <c r="M43" s="6" t="s">
        <v>53</v>
      </c>
      <c r="N43" s="15" t="s">
        <v>53</v>
      </c>
      <c r="O43" s="6" t="s">
        <v>132</v>
      </c>
      <c r="P43" s="1" t="s">
        <v>13</v>
      </c>
      <c r="Q43" s="9" t="s">
        <v>33</v>
      </c>
      <c r="R43" s="6" t="n">
        <v>102.5</v>
      </c>
      <c r="S43" s="22"/>
      <c r="T43" s="0" t="s">
        <v>336</v>
      </c>
      <c r="U43" s="0" t="n">
        <v>1</v>
      </c>
      <c r="V43" s="22"/>
      <c r="W43" s="24" t="s">
        <v>88</v>
      </c>
      <c r="X43" s="24" t="s">
        <v>88</v>
      </c>
      <c r="Y43" s="0" t="s">
        <v>363</v>
      </c>
      <c r="Z43" s="0" t="n">
        <f aca="false">COUNTIF('TechsbyFreq bef CA'!X:X,'TechsbyFreq bef CA'!Y43)</f>
        <v>1</v>
      </c>
      <c r="AA43" s="22"/>
    </row>
    <row r="44" customFormat="false" ht="15" hidden="true" customHeight="false" outlineLevel="0" collapsed="false">
      <c r="D44" s="0" t="s">
        <v>364</v>
      </c>
      <c r="E44" s="0" t="n">
        <v>1</v>
      </c>
      <c r="K44" s="22"/>
      <c r="L44" s="6" t="s">
        <v>131</v>
      </c>
      <c r="M44" s="15" t="s">
        <v>133</v>
      </c>
      <c r="N44" s="7" t="s">
        <v>133</v>
      </c>
      <c r="O44" s="6" t="s">
        <v>134</v>
      </c>
      <c r="P44" s="1" t="s">
        <v>73</v>
      </c>
      <c r="Q44" s="9" t="s">
        <v>33</v>
      </c>
      <c r="R44" s="0" t="n">
        <f aca="false">360/2</f>
        <v>180</v>
      </c>
      <c r="S44" s="22"/>
      <c r="T44" s="0" t="s">
        <v>339</v>
      </c>
      <c r="U44" s="0" t="n">
        <v>1</v>
      </c>
      <c r="V44" s="22"/>
      <c r="W44" s="24" t="s">
        <v>88</v>
      </c>
      <c r="X44" s="24" t="s">
        <v>88</v>
      </c>
      <c r="Y44" s="0" t="s">
        <v>365</v>
      </c>
      <c r="Z44" s="0" t="n">
        <f aca="false">COUNTIF('TechsbyFreq bef CA'!X:X,'TechsbyFreq bef CA'!Y44)</f>
        <v>1</v>
      </c>
      <c r="AA44" s="22"/>
    </row>
    <row r="45" customFormat="false" ht="27.55" hidden="true" customHeight="false" outlineLevel="0" collapsed="false">
      <c r="D45" s="0" t="s">
        <v>366</v>
      </c>
      <c r="E45" s="0" t="n">
        <v>1</v>
      </c>
      <c r="K45" s="10"/>
      <c r="L45" s="19" t="s">
        <v>137</v>
      </c>
      <c r="M45" s="7" t="s">
        <v>138</v>
      </c>
      <c r="N45" s="7" t="s">
        <v>139</v>
      </c>
      <c r="O45" s="6" t="s">
        <v>140</v>
      </c>
      <c r="P45" s="20" t="s">
        <v>13</v>
      </c>
      <c r="Q45" s="9" t="s">
        <v>55</v>
      </c>
      <c r="R45" s="6" t="s">
        <v>141</v>
      </c>
      <c r="S45" s="10"/>
      <c r="T45" s="0" t="s">
        <v>345</v>
      </c>
      <c r="U45" s="0" t="n">
        <v>1</v>
      </c>
      <c r="V45" s="10"/>
      <c r="W45" s="24" t="s">
        <v>61</v>
      </c>
      <c r="X45" s="24" t="s">
        <v>61</v>
      </c>
      <c r="Y45" s="0" t="s">
        <v>315</v>
      </c>
      <c r="Z45" s="0" t="n">
        <f aca="false">COUNTIF('TechsbyFreq bef CA'!X:X,'TechsbyFreq bef CA'!Y45)</f>
        <v>4</v>
      </c>
      <c r="AA45" s="10"/>
    </row>
    <row r="46" customFormat="false" ht="27.55" hidden="true" customHeight="false" outlineLevel="0" collapsed="false">
      <c r="D46" s="0" t="s">
        <v>336</v>
      </c>
      <c r="E46" s="0" t="n">
        <v>1</v>
      </c>
      <c r="K46" s="22"/>
      <c r="L46" s="19" t="s">
        <v>153</v>
      </c>
      <c r="M46" s="6" t="s">
        <v>154</v>
      </c>
      <c r="N46" s="12" t="s">
        <v>155</v>
      </c>
      <c r="O46" s="6" t="s">
        <v>156</v>
      </c>
      <c r="P46" s="1" t="s">
        <v>13</v>
      </c>
      <c r="Q46" s="9" t="s">
        <v>25</v>
      </c>
      <c r="R46" s="6" t="n">
        <v>78</v>
      </c>
      <c r="S46" s="22"/>
      <c r="T46" s="0" t="s">
        <v>347</v>
      </c>
      <c r="U46" s="0" t="n">
        <v>1</v>
      </c>
      <c r="V46" s="22"/>
      <c r="W46" s="24" t="s">
        <v>61</v>
      </c>
      <c r="X46" s="24" t="s">
        <v>61</v>
      </c>
      <c r="Y46" s="0" t="s">
        <v>367</v>
      </c>
      <c r="Z46" s="0" t="n">
        <f aca="false">COUNTIF('TechsbyFreq bef CA'!X:X,'TechsbyFreq bef CA'!Y46)</f>
        <v>1</v>
      </c>
      <c r="AA46" s="22"/>
    </row>
    <row r="47" customFormat="false" ht="15" hidden="true" customHeight="false" outlineLevel="0" collapsed="false">
      <c r="D47" s="0" t="s">
        <v>368</v>
      </c>
      <c r="E47" s="0" t="n">
        <v>1</v>
      </c>
      <c r="K47" s="22"/>
      <c r="L47" s="19" t="s">
        <v>161</v>
      </c>
      <c r="M47" s="6" t="s">
        <v>53</v>
      </c>
      <c r="N47" s="7" t="s">
        <v>162</v>
      </c>
      <c r="O47" s="6" t="s">
        <v>163</v>
      </c>
      <c r="P47" s="1" t="s">
        <v>13</v>
      </c>
      <c r="Q47" s="9" t="s">
        <v>51</v>
      </c>
      <c r="R47" s="6" t="n">
        <v>110</v>
      </c>
      <c r="S47" s="22"/>
      <c r="T47" s="0" t="s">
        <v>350</v>
      </c>
      <c r="U47" s="0" t="n">
        <v>1</v>
      </c>
      <c r="V47" s="22"/>
      <c r="W47" s="24" t="s">
        <v>332</v>
      </c>
      <c r="X47" s="24" t="s">
        <v>332</v>
      </c>
      <c r="Y47" s="0" t="s">
        <v>301</v>
      </c>
      <c r="Z47" s="0" t="n">
        <f aca="false">COUNTIF('TechsbyFreq bef CA'!X:X,'TechsbyFreq bef CA'!Y47)</f>
        <v>8</v>
      </c>
      <c r="AA47" s="22"/>
    </row>
    <row r="48" customFormat="false" ht="27.55" hidden="true" customHeight="false" outlineLevel="0" collapsed="false">
      <c r="D48" s="0" t="s">
        <v>369</v>
      </c>
      <c r="E48" s="0" t="n">
        <v>1</v>
      </c>
      <c r="K48" s="22"/>
      <c r="L48" s="19" t="s">
        <v>172</v>
      </c>
      <c r="M48" s="6" t="s">
        <v>173</v>
      </c>
      <c r="N48" s="7" t="s">
        <v>174</v>
      </c>
      <c r="O48" s="6" t="s">
        <v>175</v>
      </c>
      <c r="P48" s="1" t="s">
        <v>13</v>
      </c>
      <c r="Q48" s="9" t="s">
        <v>25</v>
      </c>
      <c r="R48" s="6" t="n">
        <f aca="false">190/2</f>
        <v>95</v>
      </c>
      <c r="S48" s="22"/>
      <c r="T48" s="0" t="s">
        <v>353</v>
      </c>
      <c r="U48" s="0" t="n">
        <v>1</v>
      </c>
      <c r="V48" s="22"/>
      <c r="W48" s="24" t="s">
        <v>332</v>
      </c>
      <c r="X48" s="24" t="s">
        <v>332</v>
      </c>
      <c r="Y48" s="0" t="s">
        <v>370</v>
      </c>
      <c r="Z48" s="0" t="n">
        <f aca="false">COUNTIF('TechsbyFreq bef CA'!X:X,'TechsbyFreq bef CA'!Y48)</f>
        <v>1</v>
      </c>
      <c r="AA48" s="22"/>
    </row>
    <row r="49" customFormat="false" ht="15" hidden="false" customHeight="false" outlineLevel="0" collapsed="false">
      <c r="D49" s="0" t="s">
        <v>371</v>
      </c>
      <c r="E49" s="0" t="n">
        <v>1</v>
      </c>
      <c r="K49" s="22"/>
      <c r="L49" s="6" t="s">
        <v>180</v>
      </c>
      <c r="M49" s="6" t="s">
        <v>181</v>
      </c>
      <c r="N49" s="7" t="s">
        <v>182</v>
      </c>
      <c r="O49" s="6" t="s">
        <v>183</v>
      </c>
      <c r="P49" s="1" t="s">
        <v>73</v>
      </c>
      <c r="Q49" s="9" t="s">
        <v>14</v>
      </c>
      <c r="R49" s="6" t="n">
        <v>202.5</v>
      </c>
      <c r="S49" s="22"/>
      <c r="T49" s="0" t="s">
        <v>356</v>
      </c>
      <c r="U49" s="0" t="n">
        <v>1</v>
      </c>
      <c r="V49" s="22"/>
      <c r="W49" s="24" t="s">
        <v>54</v>
      </c>
      <c r="X49" s="24" t="s">
        <v>54</v>
      </c>
      <c r="Y49" s="0" t="s">
        <v>372</v>
      </c>
      <c r="Z49" s="0" t="n">
        <f aca="false">COUNTIF('TechsbyFreq bef CA'!X:X,'TechsbyFreq bef CA'!Y49)</f>
        <v>1</v>
      </c>
      <c r="AA49" s="22"/>
    </row>
    <row r="50" customFormat="false" ht="27.55" hidden="true" customHeight="false" outlineLevel="0" collapsed="false">
      <c r="D50" s="0" t="s">
        <v>373</v>
      </c>
      <c r="E50" s="0" t="n">
        <v>1</v>
      </c>
      <c r="K50" s="22"/>
      <c r="L50" s="19" t="s">
        <v>176</v>
      </c>
      <c r="M50" s="6" t="s">
        <v>53</v>
      </c>
      <c r="N50" s="15" t="s">
        <v>177</v>
      </c>
      <c r="O50" s="6" t="s">
        <v>178</v>
      </c>
      <c r="P50" s="1" t="s">
        <v>13</v>
      </c>
      <c r="Q50" s="9" t="s">
        <v>25</v>
      </c>
      <c r="R50" s="6" t="n">
        <f aca="false">205/2</f>
        <v>102.5</v>
      </c>
      <c r="S50" s="22"/>
      <c r="T50" s="0" t="s">
        <v>358</v>
      </c>
      <c r="U50" s="0" t="n">
        <v>1</v>
      </c>
      <c r="V50" s="22"/>
      <c r="W50" s="24" t="s">
        <v>54</v>
      </c>
      <c r="X50" s="24" t="s">
        <v>54</v>
      </c>
      <c r="Y50" s="0" t="s">
        <v>341</v>
      </c>
      <c r="Z50" s="0" t="n">
        <f aca="false">COUNTIF('TechsbyFreq bef CA'!X:X,'TechsbyFreq bef CA'!Y50)</f>
        <v>2</v>
      </c>
      <c r="AA50" s="22"/>
    </row>
    <row r="51" customFormat="false" ht="15" hidden="true" customHeight="false" outlineLevel="0" collapsed="false">
      <c r="D51" s="0" t="s">
        <v>374</v>
      </c>
      <c r="E51" s="0" t="n">
        <v>1</v>
      </c>
      <c r="K51" s="22"/>
      <c r="L51" s="6" t="s">
        <v>184</v>
      </c>
      <c r="M51" s="6" t="s">
        <v>185</v>
      </c>
      <c r="N51" s="7" t="s">
        <v>186</v>
      </c>
      <c r="O51" s="6" t="s">
        <v>187</v>
      </c>
      <c r="P51" s="1" t="s">
        <v>13</v>
      </c>
      <c r="Q51" s="9" t="s">
        <v>33</v>
      </c>
      <c r="R51" s="6" t="n">
        <v>105</v>
      </c>
      <c r="S51" s="22"/>
      <c r="T51" s="0" t="s">
        <v>359</v>
      </c>
      <c r="U51" s="0" t="n">
        <v>1</v>
      </c>
      <c r="V51" s="22"/>
      <c r="W51" s="24" t="s">
        <v>54</v>
      </c>
      <c r="X51" s="24" t="s">
        <v>54</v>
      </c>
      <c r="Y51" s="0" t="s">
        <v>308</v>
      </c>
      <c r="Z51" s="0" t="n">
        <f aca="false">COUNTIF('TechsbyFreq bef CA'!X:X,'TechsbyFreq bef CA'!Y51)</f>
        <v>2</v>
      </c>
      <c r="AA51" s="22"/>
    </row>
    <row r="52" customFormat="false" ht="27.55" hidden="true" customHeight="false" outlineLevel="0" collapsed="false">
      <c r="D52" s="0" t="s">
        <v>375</v>
      </c>
      <c r="E52" s="0" t="n">
        <v>1</v>
      </c>
      <c r="K52" s="22"/>
      <c r="L52" s="19" t="s">
        <v>164</v>
      </c>
      <c r="M52" s="6" t="s">
        <v>165</v>
      </c>
      <c r="N52" s="14" t="s">
        <v>166</v>
      </c>
      <c r="O52" s="6" t="s">
        <v>167</v>
      </c>
      <c r="P52" s="1" t="s">
        <v>32</v>
      </c>
      <c r="Q52" s="9" t="s">
        <v>25</v>
      </c>
      <c r="R52" s="6" t="n">
        <f aca="false">270/2</f>
        <v>135</v>
      </c>
      <c r="S52" s="22"/>
      <c r="T52" s="0" t="s">
        <v>361</v>
      </c>
      <c r="U52" s="0" t="n">
        <v>1</v>
      </c>
      <c r="V52" s="22"/>
      <c r="W52" s="24" t="s">
        <v>54</v>
      </c>
      <c r="X52" s="24" t="s">
        <v>54</v>
      </c>
      <c r="Y52" s="0" t="s">
        <v>366</v>
      </c>
      <c r="Z52" s="0" t="n">
        <f aca="false">COUNTIF('TechsbyFreq bef CA'!X:X,'TechsbyFreq bef CA'!Y52)</f>
        <v>1</v>
      </c>
      <c r="AA52" s="22"/>
    </row>
    <row r="53" customFormat="false" ht="15" hidden="true" customHeight="false" outlineLevel="0" collapsed="false">
      <c r="D53" s="0" t="s">
        <v>376</v>
      </c>
      <c r="E53" s="0" t="n">
        <v>1</v>
      </c>
      <c r="K53" s="22"/>
      <c r="L53" s="6" t="s">
        <v>188</v>
      </c>
      <c r="M53" s="6" t="s">
        <v>189</v>
      </c>
      <c r="N53" s="14" t="s">
        <v>190</v>
      </c>
      <c r="O53" s="6" t="s">
        <v>191</v>
      </c>
      <c r="P53" s="1" t="s">
        <v>13</v>
      </c>
      <c r="Q53" s="9" t="s">
        <v>37</v>
      </c>
      <c r="R53" s="6" t="n">
        <v>85</v>
      </c>
      <c r="S53" s="22"/>
      <c r="T53" s="0" t="s">
        <v>363</v>
      </c>
      <c r="U53" s="0" t="n">
        <v>1</v>
      </c>
      <c r="V53" s="22"/>
      <c r="W53" s="24" t="s">
        <v>54</v>
      </c>
      <c r="X53" s="24" t="s">
        <v>54</v>
      </c>
      <c r="Y53" s="0" t="s">
        <v>321</v>
      </c>
      <c r="Z53" s="0" t="n">
        <f aca="false">COUNTIF('TechsbyFreq bef CA'!X:X,'TechsbyFreq bef CA'!Y53)</f>
        <v>3</v>
      </c>
      <c r="AA53" s="22"/>
    </row>
    <row r="54" customFormat="false" ht="25.85" hidden="false" customHeight="false" outlineLevel="0" collapsed="false">
      <c r="D54" s="0" t="s">
        <v>377</v>
      </c>
      <c r="E54" s="0" t="n">
        <v>1</v>
      </c>
      <c r="K54" s="22"/>
      <c r="L54" s="19" t="s">
        <v>149</v>
      </c>
      <c r="M54" s="6" t="s">
        <v>150</v>
      </c>
      <c r="N54" s="7" t="s">
        <v>151</v>
      </c>
      <c r="O54" s="6" t="s">
        <v>152</v>
      </c>
      <c r="P54" s="1" t="s">
        <v>13</v>
      </c>
      <c r="Q54" s="9" t="s">
        <v>14</v>
      </c>
      <c r="R54" s="6" t="n">
        <v>120</v>
      </c>
      <c r="S54" s="22"/>
      <c r="T54" s="0" t="s">
        <v>365</v>
      </c>
      <c r="U54" s="0" t="n">
        <v>1</v>
      </c>
      <c r="V54" s="22"/>
      <c r="W54" s="24" t="s">
        <v>54</v>
      </c>
      <c r="X54" s="24" t="s">
        <v>54</v>
      </c>
      <c r="Y54" s="0" t="s">
        <v>12</v>
      </c>
      <c r="Z54" s="0" t="n">
        <f aca="false">COUNTIF('TechsbyFreq bef CA'!X:X,'TechsbyFreq bef CA'!Y54)</f>
        <v>1</v>
      </c>
      <c r="AA54" s="22"/>
    </row>
    <row r="55" customFormat="false" ht="27.55" hidden="true" customHeight="false" outlineLevel="0" collapsed="false">
      <c r="D55" s="0" t="s">
        <v>378</v>
      </c>
      <c r="E55" s="0" t="n">
        <v>1</v>
      </c>
      <c r="K55" s="22"/>
      <c r="L55" s="19" t="s">
        <v>146</v>
      </c>
      <c r="M55" s="6" t="s">
        <v>147</v>
      </c>
      <c r="N55" s="12" t="s">
        <v>148</v>
      </c>
      <c r="O55" s="6" t="s">
        <v>54</v>
      </c>
      <c r="P55" s="1" t="s">
        <v>13</v>
      </c>
      <c r="Q55" s="9" t="s">
        <v>25</v>
      </c>
      <c r="R55" s="6" t="n">
        <f aca="false">195/2</f>
        <v>97.5</v>
      </c>
      <c r="S55" s="22"/>
      <c r="T55" s="0" t="s">
        <v>367</v>
      </c>
      <c r="U55" s="0" t="n">
        <v>1</v>
      </c>
      <c r="V55" s="22"/>
      <c r="W55" s="24" t="s">
        <v>54</v>
      </c>
      <c r="X55" s="24" t="s">
        <v>54</v>
      </c>
      <c r="Y55" s="0" t="s">
        <v>379</v>
      </c>
      <c r="Z55" s="0" t="n">
        <f aca="false">COUNTIF('TechsbyFreq bef CA'!X:X,'TechsbyFreq bef CA'!Y55)</f>
        <v>1</v>
      </c>
      <c r="AA55" s="22"/>
    </row>
    <row r="56" customFormat="false" ht="27.55" hidden="true" customHeight="false" outlineLevel="0" collapsed="false">
      <c r="D56" s="0" t="s">
        <v>380</v>
      </c>
      <c r="E56" s="0" t="n">
        <v>1</v>
      </c>
      <c r="K56" s="22"/>
      <c r="L56" s="19" t="s">
        <v>142</v>
      </c>
      <c r="M56" s="6" t="s">
        <v>143</v>
      </c>
      <c r="N56" s="7" t="s">
        <v>144</v>
      </c>
      <c r="O56" s="6" t="s">
        <v>145</v>
      </c>
      <c r="P56" s="1" t="s">
        <v>73</v>
      </c>
      <c r="Q56" s="9" t="s">
        <v>25</v>
      </c>
      <c r="R56" s="6" t="n">
        <v>180</v>
      </c>
      <c r="S56" s="22"/>
      <c r="T56" s="0" t="s">
        <v>370</v>
      </c>
      <c r="U56" s="0" t="n">
        <v>1</v>
      </c>
      <c r="V56" s="22"/>
      <c r="W56" s="24" t="s">
        <v>54</v>
      </c>
      <c r="X56" s="24" t="s">
        <v>54</v>
      </c>
      <c r="Y56" s="0" t="s">
        <v>381</v>
      </c>
      <c r="Z56" s="0" t="n">
        <f aca="false">COUNTIF('TechsbyFreq bef CA'!X:X,'TechsbyFreq bef CA'!Y56)</f>
        <v>1</v>
      </c>
      <c r="AA56" s="22"/>
    </row>
    <row r="57" customFormat="false" ht="27.55" hidden="true" customHeight="false" outlineLevel="0" collapsed="false">
      <c r="D57" s="0" t="s">
        <v>382</v>
      </c>
      <c r="E57" s="0" t="n">
        <v>1</v>
      </c>
      <c r="K57" s="22"/>
      <c r="L57" s="19" t="s">
        <v>168</v>
      </c>
      <c r="M57" s="6" t="s">
        <v>169</v>
      </c>
      <c r="N57" s="7" t="s">
        <v>170</v>
      </c>
      <c r="O57" s="6" t="s">
        <v>171</v>
      </c>
      <c r="P57" s="1" t="s">
        <v>32</v>
      </c>
      <c r="Q57" s="9" t="s">
        <v>25</v>
      </c>
      <c r="R57" s="6" t="n">
        <f aca="false">250/2</f>
        <v>125</v>
      </c>
      <c r="S57" s="22"/>
      <c r="T57" s="0" t="s">
        <v>372</v>
      </c>
      <c r="U57" s="0" t="n">
        <v>1</v>
      </c>
      <c r="V57" s="22"/>
      <c r="W57" s="24" t="s">
        <v>54</v>
      </c>
      <c r="X57" s="24" t="s">
        <v>54</v>
      </c>
      <c r="Y57" s="0" t="s">
        <v>324</v>
      </c>
      <c r="Z57" s="0" t="n">
        <f aca="false">COUNTIF('TechsbyFreq bef CA'!X:X,'TechsbyFreq bef CA'!Y57)</f>
        <v>3</v>
      </c>
      <c r="AA57" s="22"/>
    </row>
    <row r="58" customFormat="false" ht="15" hidden="true" customHeight="false" outlineLevel="0" collapsed="false">
      <c r="D58" s="0" t="s">
        <v>383</v>
      </c>
      <c r="E58" s="0" t="n">
        <v>1</v>
      </c>
      <c r="K58" s="22"/>
      <c r="L58" s="19" t="s">
        <v>161</v>
      </c>
      <c r="M58" s="6" t="s">
        <v>53</v>
      </c>
      <c r="N58" s="7" t="s">
        <v>162</v>
      </c>
      <c r="O58" s="6" t="s">
        <v>163</v>
      </c>
      <c r="P58" s="1" t="s">
        <v>13</v>
      </c>
      <c r="Q58" s="9" t="s">
        <v>51</v>
      </c>
      <c r="R58" s="6" t="n">
        <v>110</v>
      </c>
      <c r="S58" s="22"/>
      <c r="T58" s="0" t="s">
        <v>366</v>
      </c>
      <c r="U58" s="0" t="n">
        <v>1</v>
      </c>
      <c r="V58" s="22"/>
      <c r="W58" s="24" t="s">
        <v>345</v>
      </c>
      <c r="X58" s="24" t="s">
        <v>345</v>
      </c>
      <c r="Y58" s="0" t="s">
        <v>384</v>
      </c>
      <c r="Z58" s="0" t="n">
        <f aca="false">COUNTIF('TechsbyFreq bef CA'!X:X,'TechsbyFreq bef CA'!Y58)</f>
        <v>1</v>
      </c>
      <c r="AA58" s="22"/>
    </row>
    <row r="59" customFormat="false" ht="27.55" hidden="true" customHeight="false" outlineLevel="0" collapsed="false">
      <c r="D59" s="0" t="s">
        <v>385</v>
      </c>
      <c r="E59" s="0" t="n">
        <v>1</v>
      </c>
      <c r="K59" s="22"/>
      <c r="L59" s="19" t="s">
        <v>157</v>
      </c>
      <c r="M59" s="6" t="s">
        <v>158</v>
      </c>
      <c r="N59" s="14" t="s">
        <v>159</v>
      </c>
      <c r="O59" s="6" t="s">
        <v>160</v>
      </c>
      <c r="P59" s="1" t="s">
        <v>13</v>
      </c>
      <c r="Q59" s="9" t="s">
        <v>25</v>
      </c>
      <c r="R59" s="6" t="n">
        <v>100</v>
      </c>
      <c r="S59" s="22"/>
      <c r="T59" s="0" t="s">
        <v>12</v>
      </c>
      <c r="U59" s="0" t="n">
        <v>1</v>
      </c>
      <c r="V59" s="22"/>
      <c r="W59" s="24" t="s">
        <v>347</v>
      </c>
      <c r="X59" s="24" t="s">
        <v>347</v>
      </c>
      <c r="Y59" s="0" t="s">
        <v>386</v>
      </c>
      <c r="Z59" s="0" t="n">
        <f aca="false">COUNTIF('TechsbyFreq bef CA'!X:X,'TechsbyFreq bef CA'!Y59)</f>
        <v>1</v>
      </c>
      <c r="AA59" s="22"/>
    </row>
    <row r="60" customFormat="false" ht="13.8" hidden="false" customHeight="false" outlineLevel="0" collapsed="false">
      <c r="D60" s="0" t="s">
        <v>387</v>
      </c>
      <c r="E60" s="0" t="n">
        <v>1</v>
      </c>
      <c r="K60" s="22"/>
      <c r="L60" s="0" t="s">
        <v>388</v>
      </c>
      <c r="M60" s="0" t="s">
        <v>389</v>
      </c>
      <c r="N60" s="0" t="s">
        <v>390</v>
      </c>
      <c r="O60" s="0" t="s">
        <v>391</v>
      </c>
      <c r="Q60" s="0" t="s">
        <v>392</v>
      </c>
      <c r="R60" s="0" t="n">
        <v>132.5</v>
      </c>
      <c r="S60" s="22"/>
      <c r="T60" s="0" t="s">
        <v>379</v>
      </c>
      <c r="U60" s="0" t="n">
        <v>1</v>
      </c>
      <c r="V60" s="22"/>
      <c r="W60" s="24" t="s">
        <v>335</v>
      </c>
      <c r="X60" s="24" t="s">
        <v>335</v>
      </c>
      <c r="Y60" s="0" t="s">
        <v>393</v>
      </c>
      <c r="Z60" s="0" t="n">
        <f aca="false">COUNTIF('TechsbyFreq bef CA'!X:X,'TechsbyFreq bef CA'!Y60)</f>
        <v>1</v>
      </c>
      <c r="AA60" s="22"/>
    </row>
    <row r="61" customFormat="false" ht="13.8" hidden="false" customHeight="false" outlineLevel="0" collapsed="false">
      <c r="D61" s="0" t="s">
        <v>341</v>
      </c>
      <c r="E61" s="0" t="n">
        <v>1</v>
      </c>
      <c r="K61" s="22"/>
      <c r="L61" s="0" t="s">
        <v>394</v>
      </c>
      <c r="M61" s="0" t="s">
        <v>395</v>
      </c>
      <c r="N61" s="0" t="s">
        <v>396</v>
      </c>
      <c r="O61" s="0" t="s">
        <v>397</v>
      </c>
      <c r="Q61" s="0" t="s">
        <v>398</v>
      </c>
      <c r="R61" s="0" t="n">
        <v>112</v>
      </c>
      <c r="S61" s="22"/>
      <c r="T61" s="0" t="s">
        <v>381</v>
      </c>
      <c r="U61" s="0" t="n">
        <v>1</v>
      </c>
      <c r="V61" s="22"/>
      <c r="W61" s="24" t="s">
        <v>335</v>
      </c>
      <c r="X61" s="24" t="s">
        <v>335</v>
      </c>
      <c r="Y61" s="0" t="s">
        <v>399</v>
      </c>
      <c r="Z61" s="0" t="n">
        <f aca="false">COUNTIF('TechsbyFreq bef CA'!X:X,'TechsbyFreq bef CA'!Y61)</f>
        <v>1</v>
      </c>
      <c r="AA61" s="22"/>
    </row>
    <row r="62" customFormat="false" ht="13.8" hidden="false" customHeight="false" outlineLevel="0" collapsed="false">
      <c r="D62" s="0" t="s">
        <v>400</v>
      </c>
      <c r="E62" s="0" t="n">
        <v>1</v>
      </c>
      <c r="K62" s="22"/>
      <c r="L62" s="0" t="s">
        <v>401</v>
      </c>
      <c r="M62" s="0" t="s">
        <v>402</v>
      </c>
      <c r="N62" s="0" t="s">
        <v>403</v>
      </c>
      <c r="O62" s="0" t="s">
        <v>404</v>
      </c>
      <c r="Q62" s="0" t="s">
        <v>405</v>
      </c>
      <c r="R62" s="0" t="n">
        <v>137.5</v>
      </c>
      <c r="S62" s="22"/>
      <c r="T62" s="0" t="s">
        <v>384</v>
      </c>
      <c r="U62" s="0" t="n">
        <v>1</v>
      </c>
      <c r="V62" s="22"/>
      <c r="W62" s="24" t="s">
        <v>338</v>
      </c>
      <c r="X62" s="24" t="s">
        <v>338</v>
      </c>
      <c r="Y62" s="0" t="s">
        <v>327</v>
      </c>
      <c r="Z62" s="0" t="n">
        <f aca="false">COUNTIF('TechsbyFreq bef CA'!X:X,'TechsbyFreq bef CA'!Y62)</f>
        <v>3</v>
      </c>
      <c r="AA62" s="22"/>
    </row>
    <row r="63" customFormat="false" ht="14.65" hidden="false" customHeight="false" outlineLevel="0" collapsed="false">
      <c r="D63" s="0" t="s">
        <v>406</v>
      </c>
      <c r="E63" s="0" t="n">
        <v>1</v>
      </c>
      <c r="K63" s="22"/>
      <c r="S63" s="22"/>
      <c r="T63" s="0" t="s">
        <v>386</v>
      </c>
      <c r="U63" s="0" t="n">
        <v>1</v>
      </c>
      <c r="V63" s="22"/>
      <c r="W63" s="24" t="s">
        <v>338</v>
      </c>
      <c r="X63" s="24" t="s">
        <v>338</v>
      </c>
      <c r="Y63" s="0" t="s">
        <v>312</v>
      </c>
      <c r="Z63" s="0" t="n">
        <f aca="false">COUNTIF('TechsbyFreq bef CA'!X:X,'TechsbyFreq bef CA'!Y63)</f>
        <v>5</v>
      </c>
      <c r="AA63" s="22"/>
    </row>
    <row r="64" customFormat="false" ht="14.65" hidden="false" customHeight="false" outlineLevel="0" collapsed="false">
      <c r="D64" s="0" t="s">
        <v>407</v>
      </c>
      <c r="E64" s="0" t="n">
        <v>1</v>
      </c>
      <c r="K64" s="22"/>
      <c r="S64" s="22"/>
      <c r="T64" s="0" t="s">
        <v>393</v>
      </c>
      <c r="U64" s="0" t="n">
        <v>1</v>
      </c>
      <c r="V64" s="22"/>
      <c r="W64" s="24" t="s">
        <v>350</v>
      </c>
      <c r="X64" s="24" t="s">
        <v>350</v>
      </c>
      <c r="Y64" s="0" t="s">
        <v>408</v>
      </c>
      <c r="Z64" s="0" t="n">
        <f aca="false">COUNTIF('TechsbyFreq bef CA'!X:X,'TechsbyFreq bef CA'!Y64)</f>
        <v>1</v>
      </c>
      <c r="AA64" s="22"/>
    </row>
    <row r="65" customFormat="false" ht="14.65" hidden="false" customHeight="false" outlineLevel="0" collapsed="false">
      <c r="D65" s="0" t="s">
        <v>370</v>
      </c>
      <c r="E65" s="0" t="n">
        <v>1</v>
      </c>
      <c r="K65" s="22"/>
      <c r="S65" s="22"/>
      <c r="T65" s="0" t="s">
        <v>399</v>
      </c>
      <c r="U65" s="0" t="n">
        <v>1</v>
      </c>
      <c r="V65" s="22"/>
      <c r="W65" s="24" t="s">
        <v>306</v>
      </c>
      <c r="X65" s="24" t="s">
        <v>306</v>
      </c>
      <c r="Y65" s="0" t="s">
        <v>351</v>
      </c>
      <c r="Z65" s="0" t="n">
        <f aca="false">COUNTIF('TechsbyFreq bef CA'!X:X,'TechsbyFreq bef CA'!Y65)</f>
        <v>1</v>
      </c>
      <c r="AA65" s="22"/>
    </row>
    <row r="66" customFormat="false" ht="14.65" hidden="false" customHeight="false" outlineLevel="0" collapsed="false">
      <c r="D66" s="0" t="s">
        <v>409</v>
      </c>
      <c r="E66" s="0" t="n">
        <v>1</v>
      </c>
      <c r="K66" s="22"/>
      <c r="S66" s="22"/>
      <c r="T66" s="0" t="s">
        <v>408</v>
      </c>
      <c r="U66" s="0" t="n">
        <v>1</v>
      </c>
      <c r="V66" s="22"/>
      <c r="W66" s="24" t="s">
        <v>306</v>
      </c>
      <c r="X66" s="24" t="s">
        <v>306</v>
      </c>
      <c r="Y66" s="0" t="s">
        <v>410</v>
      </c>
      <c r="Z66" s="0" t="n">
        <f aca="false">COUNTIF('TechsbyFreq bef CA'!X:X,'TechsbyFreq bef CA'!Y66)</f>
        <v>1</v>
      </c>
      <c r="AA66" s="22"/>
    </row>
    <row r="67" customFormat="false" ht="14.65" hidden="false" customHeight="false" outlineLevel="0" collapsed="false">
      <c r="D67" s="0" t="s">
        <v>367</v>
      </c>
      <c r="E67" s="0" t="n">
        <v>1</v>
      </c>
      <c r="K67" s="22"/>
      <c r="S67" s="22"/>
      <c r="T67" s="0" t="s">
        <v>351</v>
      </c>
      <c r="U67" s="0" t="n">
        <v>1</v>
      </c>
      <c r="V67" s="22"/>
      <c r="W67" s="24" t="s">
        <v>306</v>
      </c>
      <c r="X67" s="24" t="s">
        <v>306</v>
      </c>
      <c r="Y67" s="0" t="s">
        <v>411</v>
      </c>
      <c r="Z67" s="0" t="n">
        <f aca="false">COUNTIF('TechsbyFreq bef CA'!X:X,'TechsbyFreq bef CA'!Y67)</f>
        <v>1</v>
      </c>
      <c r="AA67" s="22"/>
    </row>
    <row r="68" customFormat="false" ht="14.65" hidden="false" customHeight="false" outlineLevel="0" collapsed="false">
      <c r="D68" s="0" t="s">
        <v>412</v>
      </c>
      <c r="E68" s="0" t="n">
        <v>1</v>
      </c>
      <c r="K68" s="22"/>
      <c r="S68" s="22"/>
      <c r="T68" s="0" t="s">
        <v>410</v>
      </c>
      <c r="U68" s="0" t="n">
        <v>1</v>
      </c>
      <c r="V68" s="22"/>
      <c r="W68" s="24" t="s">
        <v>306</v>
      </c>
      <c r="X68" s="24" t="s">
        <v>306</v>
      </c>
      <c r="Y68" s="0" t="s">
        <v>114</v>
      </c>
      <c r="Z68" s="0" t="n">
        <f aca="false">COUNTIF('TechsbyFreq bef CA'!X:X,'TechsbyFreq bef CA'!Y68)</f>
        <v>1</v>
      </c>
      <c r="AA68" s="22"/>
    </row>
    <row r="69" customFormat="false" ht="14.65" hidden="false" customHeight="false" outlineLevel="0" collapsed="false">
      <c r="D69" s="0" t="s">
        <v>363</v>
      </c>
      <c r="E69" s="0" t="n">
        <v>1</v>
      </c>
      <c r="K69" s="22"/>
      <c r="S69" s="22"/>
      <c r="T69" s="0" t="s">
        <v>411</v>
      </c>
      <c r="U69" s="0" t="n">
        <v>1</v>
      </c>
      <c r="V69" s="22"/>
      <c r="W69" s="24" t="s">
        <v>306</v>
      </c>
      <c r="X69" s="24" t="s">
        <v>306</v>
      </c>
      <c r="Y69" s="0" t="s">
        <v>53</v>
      </c>
      <c r="Z69" s="0" t="n">
        <f aca="false">COUNTIF('TechsbyFreq bef CA'!X:X,'TechsbyFreq bef CA'!Y69)</f>
        <v>9</v>
      </c>
      <c r="AA69" s="22"/>
    </row>
    <row r="70" customFormat="false" ht="14.65" hidden="false" customHeight="false" outlineLevel="0" collapsed="false">
      <c r="D70" s="0" t="s">
        <v>413</v>
      </c>
      <c r="E70" s="0" t="n">
        <v>1</v>
      </c>
      <c r="K70" s="22"/>
      <c r="S70" s="22"/>
      <c r="T70" s="0" t="s">
        <v>114</v>
      </c>
      <c r="U70" s="0" t="n">
        <v>1</v>
      </c>
      <c r="V70" s="22"/>
      <c r="W70" s="24" t="s">
        <v>293</v>
      </c>
      <c r="X70" s="24" t="s">
        <v>293</v>
      </c>
      <c r="Y70" s="0" t="s">
        <v>414</v>
      </c>
      <c r="Z70" s="0" t="n">
        <f aca="false">COUNTIF('TechsbyFreq bef CA'!X:X,'TechsbyFreq bef CA'!Y70)</f>
        <v>1</v>
      </c>
      <c r="AA70" s="22"/>
    </row>
    <row r="71" customFormat="false" ht="14.65" hidden="false" customHeight="false" outlineLevel="0" collapsed="false">
      <c r="D71" s="0" t="s">
        <v>415</v>
      </c>
      <c r="E71" s="0" t="n">
        <v>1</v>
      </c>
      <c r="K71" s="22"/>
      <c r="S71" s="22"/>
      <c r="T71" s="0" t="s">
        <v>414</v>
      </c>
      <c r="U71" s="0" t="n">
        <v>1</v>
      </c>
      <c r="V71" s="22"/>
      <c r="W71" s="24" t="s">
        <v>293</v>
      </c>
      <c r="X71" s="24" t="s">
        <v>293</v>
      </c>
      <c r="Y71" s="0" t="s">
        <v>416</v>
      </c>
      <c r="Z71" s="0" t="n">
        <f aca="false">COUNTIF('TechsbyFreq bef CA'!X:X,'TechsbyFreq bef CA'!Y71)</f>
        <v>1</v>
      </c>
      <c r="AA71" s="22"/>
    </row>
    <row r="72" customFormat="false" ht="14.65" hidden="false" customHeight="false" outlineLevel="0" collapsed="false">
      <c r="D72" s="0" t="s">
        <v>417</v>
      </c>
      <c r="E72" s="0" t="n">
        <v>1</v>
      </c>
      <c r="K72" s="22"/>
      <c r="S72" s="22"/>
      <c r="T72" s="0" t="s">
        <v>416</v>
      </c>
      <c r="U72" s="0" t="n">
        <v>1</v>
      </c>
      <c r="V72" s="22"/>
      <c r="W72" s="24" t="s">
        <v>293</v>
      </c>
      <c r="X72" s="24" t="s">
        <v>293</v>
      </c>
      <c r="Y72" s="0" t="s">
        <v>343</v>
      </c>
      <c r="Z72" s="0" t="n">
        <f aca="false">COUNTIF('TechsbyFreq bef CA'!X:X,'TechsbyFreq bef CA'!Y72)</f>
        <v>2</v>
      </c>
      <c r="AA72" s="22"/>
    </row>
    <row r="73" customFormat="false" ht="14.65" hidden="false" customHeight="false" outlineLevel="0" collapsed="false">
      <c r="D73" s="0" t="s">
        <v>418</v>
      </c>
      <c r="E73" s="0" t="n">
        <v>1</v>
      </c>
      <c r="K73" s="22"/>
      <c r="S73" s="22"/>
      <c r="T73" s="0" t="s">
        <v>419</v>
      </c>
      <c r="U73" s="0" t="n">
        <v>1</v>
      </c>
      <c r="V73" s="22"/>
      <c r="W73" s="24" t="s">
        <v>293</v>
      </c>
      <c r="X73" s="24" t="s">
        <v>293</v>
      </c>
      <c r="Y73" s="0" t="s">
        <v>419</v>
      </c>
      <c r="Z73" s="0" t="n">
        <f aca="false">COUNTIF('TechsbyFreq bef CA'!X:X,'TechsbyFreq bef CA'!Y73)</f>
        <v>1</v>
      </c>
      <c r="AA73" s="22"/>
    </row>
    <row r="74" customFormat="false" ht="14.65" hidden="false" customHeight="false" outlineLevel="0" collapsed="false">
      <c r="D74" s="0" t="s">
        <v>361</v>
      </c>
      <c r="E74" s="0" t="n">
        <v>1</v>
      </c>
      <c r="K74" s="22"/>
      <c r="S74" s="22"/>
      <c r="T74" s="0" t="s">
        <v>420</v>
      </c>
      <c r="U74" s="0" t="n">
        <v>1</v>
      </c>
      <c r="V74" s="22"/>
      <c r="W74" s="24" t="s">
        <v>293</v>
      </c>
      <c r="X74" s="24" t="s">
        <v>293</v>
      </c>
      <c r="Y74" s="0" t="s">
        <v>420</v>
      </c>
      <c r="Z74" s="0" t="n">
        <f aca="false">COUNTIF('TechsbyFreq bef CA'!X:X,'TechsbyFreq bef CA'!Y74)</f>
        <v>1</v>
      </c>
      <c r="AA74" s="22"/>
    </row>
    <row r="75" customFormat="false" ht="14.65" hidden="false" customHeight="false" outlineLevel="0" collapsed="false">
      <c r="D75" s="0" t="s">
        <v>421</v>
      </c>
      <c r="E75" s="0" t="n">
        <v>1</v>
      </c>
      <c r="K75" s="22"/>
      <c r="S75" s="22"/>
      <c r="T75" s="0" t="s">
        <v>422</v>
      </c>
      <c r="U75" s="0" t="n">
        <v>1</v>
      </c>
      <c r="V75" s="22"/>
      <c r="W75" s="24" t="s">
        <v>293</v>
      </c>
      <c r="X75" s="24" t="s">
        <v>293</v>
      </c>
      <c r="Y75" s="0" t="s">
        <v>422</v>
      </c>
      <c r="Z75" s="0" t="n">
        <f aca="false">COUNTIF('TechsbyFreq bef CA'!X:X,'TechsbyFreq bef CA'!Y75)</f>
        <v>1</v>
      </c>
      <c r="AA75" s="22"/>
    </row>
    <row r="76" customFormat="false" ht="14.65" hidden="false" customHeight="false" outlineLevel="0" collapsed="false">
      <c r="D76" s="0" t="s">
        <v>358</v>
      </c>
      <c r="E76" s="0" t="n">
        <v>1</v>
      </c>
      <c r="K76" s="22"/>
      <c r="S76" s="22"/>
      <c r="T76" s="0" t="s">
        <v>423</v>
      </c>
      <c r="U76" s="0" t="n">
        <v>1</v>
      </c>
      <c r="V76" s="22"/>
      <c r="W76" s="24" t="s">
        <v>293</v>
      </c>
      <c r="X76" s="24" t="s">
        <v>293</v>
      </c>
      <c r="Y76" s="0" t="s">
        <v>423</v>
      </c>
      <c r="Z76" s="0" t="n">
        <f aca="false">COUNTIF('TechsbyFreq bef CA'!X:X,'TechsbyFreq bef CA'!Y76)</f>
        <v>1</v>
      </c>
      <c r="AA76" s="22"/>
    </row>
    <row r="77" customFormat="false" ht="14.65" hidden="false" customHeight="false" outlineLevel="0" collapsed="false">
      <c r="D77" s="0" t="s">
        <v>424</v>
      </c>
      <c r="E77" s="0" t="n">
        <v>1</v>
      </c>
      <c r="K77" s="22"/>
      <c r="S77" s="22"/>
      <c r="V77" s="22"/>
      <c r="W77" s="24" t="s">
        <v>293</v>
      </c>
      <c r="X77" s="24" t="s">
        <v>293</v>
      </c>
      <c r="AA77" s="22"/>
    </row>
    <row r="78" customFormat="false" ht="14.65" hidden="false" customHeight="false" outlineLevel="0" collapsed="false">
      <c r="D78" s="0" t="s">
        <v>356</v>
      </c>
      <c r="E78" s="0" t="n">
        <v>1</v>
      </c>
      <c r="K78" s="22"/>
      <c r="S78" s="22"/>
      <c r="V78" s="22"/>
      <c r="W78" s="24" t="s">
        <v>293</v>
      </c>
      <c r="X78" s="24" t="s">
        <v>293</v>
      </c>
      <c r="AA78" s="22"/>
    </row>
    <row r="79" customFormat="false" ht="14.65" hidden="false" customHeight="false" outlineLevel="0" collapsed="false">
      <c r="D79" s="0" t="s">
        <v>353</v>
      </c>
      <c r="E79" s="0" t="n">
        <v>1</v>
      </c>
      <c r="K79" s="22"/>
      <c r="S79" s="22"/>
      <c r="V79" s="22"/>
      <c r="W79" s="24" t="s">
        <v>293</v>
      </c>
      <c r="X79" s="24" t="s">
        <v>293</v>
      </c>
      <c r="AA79" s="22"/>
    </row>
    <row r="80" customFormat="false" ht="14.65" hidden="false" customHeight="false" outlineLevel="0" collapsed="false">
      <c r="D80" s="0" t="s">
        <v>425</v>
      </c>
      <c r="E80" s="0" t="n">
        <v>1</v>
      </c>
      <c r="K80" s="22"/>
      <c r="S80" s="22"/>
      <c r="V80" s="22"/>
      <c r="W80" s="24" t="s">
        <v>293</v>
      </c>
      <c r="X80" s="24" t="s">
        <v>293</v>
      </c>
      <c r="AA80" s="22"/>
    </row>
    <row r="81" customFormat="false" ht="14.65" hidden="false" customHeight="false" outlineLevel="0" collapsed="false">
      <c r="D81" s="0" t="s">
        <v>426</v>
      </c>
      <c r="E81" s="0" t="n">
        <v>1</v>
      </c>
      <c r="K81" s="22"/>
      <c r="S81" s="22"/>
      <c r="V81" s="22"/>
      <c r="W81" s="24" t="s">
        <v>293</v>
      </c>
      <c r="X81" s="24" t="s">
        <v>293</v>
      </c>
      <c r="AA81" s="22"/>
    </row>
    <row r="82" customFormat="false" ht="14.65" hidden="false" customHeight="false" outlineLevel="0" collapsed="false">
      <c r="D82" s="0" t="s">
        <v>427</v>
      </c>
      <c r="E82" s="0" t="n">
        <v>1</v>
      </c>
      <c r="K82" s="22"/>
      <c r="S82" s="22"/>
      <c r="V82" s="22"/>
      <c r="W82" s="24" t="s">
        <v>353</v>
      </c>
      <c r="X82" s="24" t="s">
        <v>353</v>
      </c>
      <c r="AA82" s="22"/>
    </row>
    <row r="83" customFormat="false" ht="14.65" hidden="false" customHeight="false" outlineLevel="0" collapsed="false">
      <c r="D83" s="0" t="s">
        <v>428</v>
      </c>
      <c r="E83" s="0" t="n">
        <v>1</v>
      </c>
      <c r="K83" s="22"/>
      <c r="S83" s="22"/>
      <c r="V83" s="22"/>
      <c r="W83" s="24" t="s">
        <v>334</v>
      </c>
      <c r="X83" s="24" t="s">
        <v>334</v>
      </c>
      <c r="AA83" s="22"/>
    </row>
    <row r="84" customFormat="false" ht="14.65" hidden="false" customHeight="false" outlineLevel="0" collapsed="false">
      <c r="D84" s="0" t="s">
        <v>429</v>
      </c>
      <c r="E84" s="0" t="n">
        <v>1</v>
      </c>
      <c r="K84" s="22"/>
      <c r="S84" s="22"/>
      <c r="V84" s="22"/>
      <c r="W84" s="24" t="s">
        <v>334</v>
      </c>
      <c r="X84" s="24" t="s">
        <v>334</v>
      </c>
      <c r="AA84" s="22"/>
    </row>
    <row r="85" customFormat="false" ht="14.65" hidden="false" customHeight="false" outlineLevel="0" collapsed="false">
      <c r="D85" s="0" t="s">
        <v>430</v>
      </c>
      <c r="E85" s="0" t="n">
        <v>1</v>
      </c>
      <c r="K85" s="22"/>
      <c r="S85" s="22"/>
      <c r="V85" s="22"/>
      <c r="W85" s="24" t="s">
        <v>356</v>
      </c>
      <c r="X85" s="24" t="s">
        <v>356</v>
      </c>
      <c r="AA85" s="22"/>
    </row>
    <row r="86" customFormat="false" ht="14.65" hidden="false" customHeight="false" outlineLevel="0" collapsed="false">
      <c r="D86" s="0" t="s">
        <v>347</v>
      </c>
      <c r="E86" s="0" t="n">
        <v>1</v>
      </c>
      <c r="K86" s="22"/>
      <c r="S86" s="22"/>
      <c r="V86" s="22"/>
      <c r="W86" s="24" t="s">
        <v>358</v>
      </c>
      <c r="X86" s="24" t="s">
        <v>358</v>
      </c>
      <c r="AA86" s="22"/>
    </row>
    <row r="87" customFormat="false" ht="14.65" hidden="false" customHeight="false" outlineLevel="0" collapsed="false">
      <c r="D87" s="0" t="s">
        <v>431</v>
      </c>
      <c r="E87" s="0" t="n">
        <v>1</v>
      </c>
      <c r="K87" s="22"/>
      <c r="S87" s="22"/>
      <c r="V87" s="22"/>
      <c r="W87" s="24" t="s">
        <v>359</v>
      </c>
      <c r="X87" s="24" t="s">
        <v>359</v>
      </c>
      <c r="AA87" s="22"/>
    </row>
    <row r="88" customFormat="false" ht="14.65" hidden="false" customHeight="false" outlineLevel="0" collapsed="false">
      <c r="D88" s="0" t="s">
        <v>432</v>
      </c>
      <c r="E88" s="0" t="n">
        <v>1</v>
      </c>
      <c r="K88" s="22"/>
      <c r="S88" s="22"/>
      <c r="V88" s="22"/>
      <c r="W88" s="24" t="s">
        <v>361</v>
      </c>
      <c r="X88" s="24" t="s">
        <v>361</v>
      </c>
      <c r="AA88" s="22"/>
    </row>
    <row r="89" customFormat="false" ht="14.65" hidden="false" customHeight="false" outlineLevel="0" collapsed="false">
      <c r="D89" s="0" t="s">
        <v>433</v>
      </c>
      <c r="E89" s="0" t="n">
        <v>1</v>
      </c>
      <c r="K89" s="30"/>
      <c r="S89" s="30"/>
      <c r="V89" s="30"/>
      <c r="W89" s="24" t="s">
        <v>309</v>
      </c>
      <c r="X89" s="24" t="s">
        <v>309</v>
      </c>
      <c r="Z89" s="18"/>
      <c r="AA89" s="30"/>
    </row>
    <row r="90" customFormat="false" ht="14.65" hidden="false" customHeight="false" outlineLevel="0" collapsed="false">
      <c r="D90" s="0" t="s">
        <v>330</v>
      </c>
      <c r="E90" s="0" t="n">
        <v>1</v>
      </c>
      <c r="K90" s="22"/>
      <c r="S90" s="22"/>
      <c r="V90" s="22"/>
      <c r="W90" s="24" t="s">
        <v>309</v>
      </c>
      <c r="X90" s="24" t="s">
        <v>309</v>
      </c>
      <c r="AA90" s="22"/>
    </row>
    <row r="91" customFormat="false" ht="14.65" hidden="false" customHeight="false" outlineLevel="0" collapsed="false">
      <c r="D91" s="0" t="s">
        <v>434</v>
      </c>
      <c r="E91" s="0" t="n">
        <v>1</v>
      </c>
      <c r="K91" s="22"/>
      <c r="S91" s="22"/>
      <c r="V91" s="22"/>
      <c r="W91" s="24" t="s">
        <v>309</v>
      </c>
      <c r="X91" s="24" t="s">
        <v>309</v>
      </c>
      <c r="AA91" s="22"/>
    </row>
    <row r="92" customFormat="false" ht="14.65" hidden="false" customHeight="false" outlineLevel="0" collapsed="false">
      <c r="D92" s="0" t="s">
        <v>329</v>
      </c>
      <c r="E92" s="0" t="n">
        <v>1</v>
      </c>
      <c r="K92" s="22"/>
      <c r="S92" s="22"/>
      <c r="V92" s="22"/>
      <c r="W92" s="24" t="s">
        <v>309</v>
      </c>
      <c r="X92" s="24" t="s">
        <v>309</v>
      </c>
      <c r="AA92" s="22"/>
    </row>
    <row r="93" customFormat="false" ht="14.65" hidden="false" customHeight="false" outlineLevel="0" collapsed="false">
      <c r="D93" s="0" t="s">
        <v>435</v>
      </c>
      <c r="E93" s="0" t="n">
        <v>1</v>
      </c>
      <c r="K93" s="22"/>
      <c r="S93" s="22"/>
      <c r="V93" s="22"/>
      <c r="W93" s="24" t="s">
        <v>309</v>
      </c>
      <c r="X93" s="24" t="s">
        <v>309</v>
      </c>
      <c r="AA93" s="22"/>
    </row>
    <row r="94" customFormat="false" ht="14.65" hidden="false" customHeight="false" outlineLevel="0" collapsed="false">
      <c r="D94" s="0" t="s">
        <v>436</v>
      </c>
      <c r="E94" s="0" t="n">
        <v>1</v>
      </c>
      <c r="K94" s="22"/>
      <c r="S94" s="22"/>
      <c r="V94" s="22"/>
      <c r="W94" s="24" t="s">
        <v>363</v>
      </c>
      <c r="X94" s="24" t="s">
        <v>363</v>
      </c>
      <c r="AA94" s="22"/>
    </row>
    <row r="95" customFormat="false" ht="14.65" hidden="false" customHeight="false" outlineLevel="0" collapsed="false">
      <c r="D95" s="0" t="s">
        <v>437</v>
      </c>
      <c r="E95" s="0" t="n">
        <v>1</v>
      </c>
      <c r="K95" s="22"/>
      <c r="S95" s="22"/>
      <c r="V95" s="22"/>
      <c r="W95" s="24" t="s">
        <v>365</v>
      </c>
      <c r="X95" s="24" t="s">
        <v>365</v>
      </c>
      <c r="AA95" s="22"/>
    </row>
    <row r="96" customFormat="false" ht="14.65" hidden="false" customHeight="false" outlineLevel="0" collapsed="false">
      <c r="D96" s="0" t="s">
        <v>319</v>
      </c>
      <c r="E96" s="0" t="n">
        <v>1</v>
      </c>
      <c r="K96" s="22"/>
      <c r="S96" s="22"/>
      <c r="V96" s="22"/>
      <c r="W96" s="24" t="s">
        <v>315</v>
      </c>
      <c r="X96" s="24" t="s">
        <v>315</v>
      </c>
      <c r="AA96" s="22"/>
    </row>
    <row r="97" customFormat="false" ht="14.65" hidden="false" customHeight="false" outlineLevel="0" collapsed="false">
      <c r="D97" s="0" t="s">
        <v>438</v>
      </c>
      <c r="E97" s="0" t="n">
        <v>1</v>
      </c>
      <c r="K97" s="22"/>
      <c r="S97" s="22"/>
      <c r="V97" s="22"/>
      <c r="W97" s="24" t="s">
        <v>315</v>
      </c>
      <c r="X97" s="24" t="s">
        <v>315</v>
      </c>
      <c r="AA97" s="22"/>
    </row>
    <row r="98" customFormat="false" ht="14.65" hidden="false" customHeight="false" outlineLevel="0" collapsed="false">
      <c r="D98" s="0" t="s">
        <v>439</v>
      </c>
      <c r="E98" s="0" t="n">
        <v>1</v>
      </c>
      <c r="K98" s="22"/>
      <c r="S98" s="22"/>
      <c r="V98" s="22"/>
      <c r="W98" s="24" t="s">
        <v>315</v>
      </c>
      <c r="X98" s="24" t="s">
        <v>315</v>
      </c>
      <c r="AA98" s="22"/>
    </row>
    <row r="99" customFormat="false" ht="14.65" hidden="false" customHeight="false" outlineLevel="0" collapsed="false">
      <c r="D99" s="0" t="s">
        <v>440</v>
      </c>
      <c r="E99" s="0" t="n">
        <v>1</v>
      </c>
      <c r="K99" s="22"/>
      <c r="S99" s="22"/>
      <c r="V99" s="22"/>
      <c r="W99" s="24" t="s">
        <v>315</v>
      </c>
      <c r="X99" s="24" t="s">
        <v>315</v>
      </c>
      <c r="AA99" s="22"/>
    </row>
    <row r="100" customFormat="false" ht="14.65" hidden="false" customHeight="false" outlineLevel="0" collapsed="false">
      <c r="D100" s="0" t="s">
        <v>441</v>
      </c>
      <c r="E100" s="0" t="n">
        <v>1</v>
      </c>
      <c r="K100" s="22"/>
      <c r="S100" s="22"/>
      <c r="V100" s="22"/>
      <c r="W100" s="24" t="s">
        <v>367</v>
      </c>
      <c r="X100" s="24" t="s">
        <v>367</v>
      </c>
      <c r="AA100" s="22"/>
    </row>
    <row r="101" customFormat="false" ht="14.65" hidden="false" customHeight="false" outlineLevel="0" collapsed="false">
      <c r="D101" s="0" t="s">
        <v>442</v>
      </c>
      <c r="E101" s="0" t="n">
        <v>1</v>
      </c>
      <c r="K101" s="22"/>
      <c r="S101" s="22"/>
      <c r="V101" s="22"/>
      <c r="W101" s="24" t="s">
        <v>301</v>
      </c>
      <c r="X101" s="24" t="s">
        <v>301</v>
      </c>
      <c r="AA101" s="22"/>
    </row>
    <row r="102" customFormat="false" ht="14.65" hidden="false" customHeight="false" outlineLevel="0" collapsed="false">
      <c r="D102" s="0" t="s">
        <v>443</v>
      </c>
      <c r="E102" s="0" t="n">
        <v>1</v>
      </c>
      <c r="K102" s="22"/>
      <c r="S102" s="22"/>
      <c r="V102" s="22"/>
      <c r="W102" s="24" t="s">
        <v>301</v>
      </c>
      <c r="X102" s="24" t="s">
        <v>301</v>
      </c>
      <c r="AA102" s="22"/>
    </row>
    <row r="103" customFormat="false" ht="14.65" hidden="false" customHeight="false" outlineLevel="0" collapsed="false">
      <c r="D103" s="0" t="s">
        <v>444</v>
      </c>
      <c r="E103" s="0" t="n">
        <v>1</v>
      </c>
      <c r="K103" s="22"/>
      <c r="S103" s="22"/>
      <c r="V103" s="22"/>
      <c r="W103" s="24" t="s">
        <v>301</v>
      </c>
      <c r="X103" s="24" t="s">
        <v>301</v>
      </c>
      <c r="AA103" s="22"/>
    </row>
    <row r="104" customFormat="false" ht="14.65" hidden="false" customHeight="false" outlineLevel="0" collapsed="false">
      <c r="D104" s="0" t="s">
        <v>295</v>
      </c>
      <c r="E104" s="0" t="n">
        <v>1</v>
      </c>
      <c r="K104" s="22"/>
      <c r="S104" s="22"/>
      <c r="V104" s="22"/>
      <c r="W104" s="24" t="s">
        <v>301</v>
      </c>
      <c r="X104" s="24" t="s">
        <v>301</v>
      </c>
      <c r="AA104" s="22"/>
    </row>
    <row r="105" customFormat="false" ht="14.65" hidden="false" customHeight="false" outlineLevel="0" collapsed="false">
      <c r="D105" s="0" t="s">
        <v>445</v>
      </c>
      <c r="E105" s="0" t="n">
        <v>1</v>
      </c>
      <c r="K105" s="22"/>
      <c r="S105" s="22"/>
      <c r="V105" s="22"/>
      <c r="W105" s="24" t="s">
        <v>301</v>
      </c>
      <c r="X105" s="24" t="s">
        <v>301</v>
      </c>
      <c r="AA105" s="22"/>
    </row>
    <row r="106" customFormat="false" ht="14.65" hidden="false" customHeight="false" outlineLevel="0" collapsed="false">
      <c r="D106" s="0" t="s">
        <v>446</v>
      </c>
      <c r="E106" s="0" t="n">
        <v>1</v>
      </c>
      <c r="K106" s="22"/>
      <c r="S106" s="22"/>
      <c r="V106" s="22"/>
      <c r="W106" s="24" t="s">
        <v>301</v>
      </c>
      <c r="X106" s="24" t="s">
        <v>301</v>
      </c>
      <c r="AA106" s="22"/>
    </row>
    <row r="107" customFormat="false" ht="14.65" hidden="false" customHeight="false" outlineLevel="0" collapsed="false">
      <c r="D107" s="0" t="s">
        <v>447</v>
      </c>
      <c r="E107" s="0" t="n">
        <v>0</v>
      </c>
      <c r="K107" s="22"/>
      <c r="S107" s="22"/>
      <c r="V107" s="22"/>
      <c r="W107" s="24" t="s">
        <v>301</v>
      </c>
      <c r="X107" s="24" t="s">
        <v>301</v>
      </c>
      <c r="AA107" s="22"/>
    </row>
    <row r="108" customFormat="false" ht="14.65" hidden="false" customHeight="false" outlineLevel="0" collapsed="false">
      <c r="D108" s="0" t="s">
        <v>448</v>
      </c>
      <c r="E108" s="0" t="n">
        <v>0</v>
      </c>
      <c r="K108" s="22"/>
      <c r="S108" s="22"/>
      <c r="V108" s="22"/>
      <c r="W108" s="24" t="s">
        <v>301</v>
      </c>
      <c r="X108" s="24" t="s">
        <v>301</v>
      </c>
      <c r="AA108" s="22"/>
    </row>
    <row r="109" customFormat="false" ht="14.65" hidden="false" customHeight="false" outlineLevel="0" collapsed="false">
      <c r="D109" s="0" t="s">
        <v>449</v>
      </c>
      <c r="E109" s="0" t="n">
        <v>0</v>
      </c>
      <c r="K109" s="22"/>
      <c r="S109" s="22"/>
      <c r="V109" s="22"/>
      <c r="W109" s="24" t="s">
        <v>370</v>
      </c>
      <c r="X109" s="24" t="s">
        <v>370</v>
      </c>
      <c r="AA109" s="22"/>
    </row>
    <row r="110" customFormat="false" ht="14.65" hidden="false" customHeight="false" outlineLevel="0" collapsed="false">
      <c r="D110" s="0" t="s">
        <v>416</v>
      </c>
      <c r="E110" s="0" t="n">
        <v>0</v>
      </c>
      <c r="K110" s="22"/>
      <c r="S110" s="22"/>
      <c r="V110" s="22"/>
      <c r="W110" s="24" t="s">
        <v>372</v>
      </c>
      <c r="X110" s="24" t="s">
        <v>372</v>
      </c>
      <c r="AA110" s="22"/>
    </row>
    <row r="111" customFormat="false" ht="14.65" hidden="false" customHeight="false" outlineLevel="0" collapsed="false">
      <c r="D111" s="0" t="s">
        <v>450</v>
      </c>
      <c r="E111" s="0" t="n">
        <v>0</v>
      </c>
      <c r="K111" s="22"/>
      <c r="S111" s="22"/>
      <c r="V111" s="22"/>
      <c r="W111" s="24" t="s">
        <v>341</v>
      </c>
      <c r="X111" s="24" t="s">
        <v>341</v>
      </c>
      <c r="AA111" s="22"/>
    </row>
    <row r="112" customFormat="false" ht="14.65" hidden="false" customHeight="false" outlineLevel="0" collapsed="false">
      <c r="D112" s="0" t="s">
        <v>408</v>
      </c>
      <c r="E112" s="0" t="n">
        <v>0</v>
      </c>
      <c r="K112" s="22"/>
      <c r="S112" s="22"/>
      <c r="V112" s="22"/>
      <c r="W112" s="24" t="s">
        <v>341</v>
      </c>
      <c r="X112" s="24" t="s">
        <v>341</v>
      </c>
      <c r="AA112" s="22"/>
    </row>
    <row r="113" customFormat="false" ht="14.65" hidden="false" customHeight="false" outlineLevel="0" collapsed="false">
      <c r="D113" s="0" t="s">
        <v>451</v>
      </c>
      <c r="E113" s="0" t="n">
        <v>0</v>
      </c>
      <c r="K113" s="22"/>
      <c r="S113" s="22"/>
      <c r="V113" s="22"/>
      <c r="W113" s="24" t="s">
        <v>308</v>
      </c>
      <c r="X113" s="24" t="s">
        <v>308</v>
      </c>
      <c r="AA113" s="22"/>
    </row>
    <row r="114" customFormat="false" ht="14.65" hidden="false" customHeight="false" outlineLevel="0" collapsed="false">
      <c r="D114" s="0" t="s">
        <v>452</v>
      </c>
      <c r="E114" s="0" t="n">
        <v>0</v>
      </c>
      <c r="K114" s="22"/>
      <c r="S114" s="22"/>
      <c r="V114" s="22"/>
      <c r="W114" s="24" t="s">
        <v>308</v>
      </c>
      <c r="X114" s="24" t="s">
        <v>308</v>
      </c>
      <c r="AA114" s="22"/>
    </row>
    <row r="115" customFormat="false" ht="14.65" hidden="false" customHeight="false" outlineLevel="0" collapsed="false">
      <c r="D115" s="0" t="s">
        <v>453</v>
      </c>
      <c r="E115" s="0" t="n">
        <v>0</v>
      </c>
      <c r="K115" s="22"/>
      <c r="S115" s="22"/>
      <c r="V115" s="22"/>
      <c r="W115" s="24" t="s">
        <v>366</v>
      </c>
      <c r="X115" s="24" t="s">
        <v>366</v>
      </c>
      <c r="AA115" s="22"/>
    </row>
    <row r="116" customFormat="false" ht="14.65" hidden="false" customHeight="false" outlineLevel="0" collapsed="false">
      <c r="D116" s="0" t="s">
        <v>454</v>
      </c>
      <c r="E116" s="0" t="n">
        <v>0</v>
      </c>
      <c r="K116" s="22"/>
      <c r="S116" s="22"/>
      <c r="V116" s="22"/>
      <c r="W116" s="24" t="s">
        <v>321</v>
      </c>
      <c r="X116" s="24" t="s">
        <v>321</v>
      </c>
      <c r="AA116" s="22"/>
    </row>
    <row r="117" customFormat="false" ht="14.65" hidden="false" customHeight="false" outlineLevel="0" collapsed="false">
      <c r="D117" s="0" t="s">
        <v>455</v>
      </c>
      <c r="E117" s="0" t="n">
        <v>0</v>
      </c>
      <c r="K117" s="22"/>
      <c r="S117" s="22"/>
      <c r="V117" s="22"/>
      <c r="W117" s="24" t="s">
        <v>321</v>
      </c>
      <c r="X117" s="24" t="s">
        <v>321</v>
      </c>
      <c r="AA117" s="22"/>
    </row>
    <row r="118" customFormat="false" ht="14.65" hidden="false" customHeight="false" outlineLevel="0" collapsed="false">
      <c r="D118" s="0" t="s">
        <v>456</v>
      </c>
      <c r="E118" s="0" t="n">
        <v>0</v>
      </c>
      <c r="K118" s="22"/>
      <c r="S118" s="22"/>
      <c r="V118" s="22"/>
      <c r="W118" s="24" t="s">
        <v>321</v>
      </c>
      <c r="X118" s="24" t="s">
        <v>321</v>
      </c>
      <c r="AA118" s="22"/>
    </row>
    <row r="119" customFormat="false" ht="14.65" hidden="false" customHeight="false" outlineLevel="0" collapsed="false">
      <c r="D119" s="0" t="s">
        <v>379</v>
      </c>
      <c r="E119" s="0" t="n">
        <v>0</v>
      </c>
      <c r="K119" s="22"/>
      <c r="S119" s="22"/>
      <c r="V119" s="22"/>
      <c r="W119" s="24" t="s">
        <v>12</v>
      </c>
      <c r="X119" s="24" t="s">
        <v>12</v>
      </c>
      <c r="AA119" s="22"/>
    </row>
    <row r="120" customFormat="false" ht="14.65" hidden="false" customHeight="false" outlineLevel="0" collapsed="false">
      <c r="D120" s="0" t="s">
        <v>457</v>
      </c>
      <c r="E120" s="0" t="n">
        <v>0</v>
      </c>
      <c r="K120" s="22"/>
      <c r="S120" s="22"/>
      <c r="V120" s="22"/>
      <c r="W120" s="24" t="s">
        <v>379</v>
      </c>
      <c r="X120" s="24" t="s">
        <v>379</v>
      </c>
      <c r="AA120" s="22"/>
    </row>
    <row r="121" customFormat="false" ht="14.65" hidden="false" customHeight="false" outlineLevel="0" collapsed="false">
      <c r="D121" s="0" t="s">
        <v>458</v>
      </c>
      <c r="E121" s="0" t="n">
        <v>0</v>
      </c>
      <c r="K121" s="22"/>
      <c r="S121" s="22"/>
      <c r="V121" s="22"/>
      <c r="W121" s="24" t="s">
        <v>381</v>
      </c>
      <c r="X121" s="24" t="s">
        <v>381</v>
      </c>
      <c r="AA121" s="22"/>
    </row>
    <row r="122" customFormat="false" ht="14.65" hidden="false" customHeight="false" outlineLevel="0" collapsed="false">
      <c r="D122" s="0" t="s">
        <v>459</v>
      </c>
      <c r="E122" s="0" t="n">
        <v>0</v>
      </c>
      <c r="K122" s="22"/>
      <c r="S122" s="22"/>
      <c r="V122" s="22"/>
      <c r="W122" s="24" t="s">
        <v>324</v>
      </c>
      <c r="X122" s="24" t="s">
        <v>324</v>
      </c>
      <c r="AA122" s="22"/>
    </row>
    <row r="123" customFormat="false" ht="14.65" hidden="false" customHeight="false" outlineLevel="0" collapsed="false">
      <c r="D123" s="0" t="s">
        <v>460</v>
      </c>
      <c r="E123" s="0" t="n">
        <v>0</v>
      </c>
      <c r="K123" s="22"/>
      <c r="S123" s="22"/>
      <c r="V123" s="22"/>
      <c r="W123" s="24" t="s">
        <v>324</v>
      </c>
      <c r="X123" s="24" t="s">
        <v>324</v>
      </c>
      <c r="AA123" s="22"/>
    </row>
    <row r="124" customFormat="false" ht="14.65" hidden="false" customHeight="false" outlineLevel="0" collapsed="false">
      <c r="D124" s="0" t="s">
        <v>461</v>
      </c>
      <c r="E124" s="0" t="n">
        <v>0</v>
      </c>
      <c r="K124" s="22"/>
      <c r="S124" s="22"/>
      <c r="V124" s="22"/>
      <c r="W124" s="24" t="s">
        <v>324</v>
      </c>
      <c r="X124" s="24" t="s">
        <v>324</v>
      </c>
      <c r="AA124" s="22"/>
    </row>
    <row r="125" customFormat="false" ht="14.65" hidden="false" customHeight="false" outlineLevel="0" collapsed="false">
      <c r="D125" s="0" t="s">
        <v>318</v>
      </c>
      <c r="E125" s="0" t="n">
        <v>0</v>
      </c>
      <c r="K125" s="22"/>
      <c r="S125" s="22"/>
      <c r="V125" s="22"/>
      <c r="W125" s="24" t="s">
        <v>384</v>
      </c>
      <c r="X125" s="24" t="s">
        <v>384</v>
      </c>
      <c r="AA125" s="22"/>
    </row>
    <row r="126" customFormat="false" ht="14.65" hidden="false" customHeight="false" outlineLevel="0" collapsed="false">
      <c r="D126" s="0" t="s">
        <v>462</v>
      </c>
      <c r="E126" s="0" t="n">
        <v>0</v>
      </c>
      <c r="K126" s="22"/>
      <c r="S126" s="22"/>
      <c r="V126" s="22"/>
      <c r="W126" s="24" t="s">
        <v>386</v>
      </c>
      <c r="X126" s="24" t="s">
        <v>386</v>
      </c>
      <c r="AA126" s="22"/>
    </row>
    <row r="127" customFormat="false" ht="14.65" hidden="false" customHeight="false" outlineLevel="0" collapsed="false">
      <c r="D127" s="0" t="s">
        <v>463</v>
      </c>
      <c r="E127" s="0" t="n">
        <v>0</v>
      </c>
      <c r="K127" s="22"/>
      <c r="S127" s="22"/>
      <c r="V127" s="22"/>
      <c r="W127" s="24" t="s">
        <v>393</v>
      </c>
      <c r="X127" s="24" t="s">
        <v>393</v>
      </c>
      <c r="AA127" s="22"/>
    </row>
    <row r="128" customFormat="false" ht="14.65" hidden="false" customHeight="false" outlineLevel="0" collapsed="false">
      <c r="K128" s="22"/>
      <c r="S128" s="22"/>
      <c r="V128" s="22"/>
      <c r="W128" s="24" t="s">
        <v>399</v>
      </c>
      <c r="X128" s="24" t="s">
        <v>399</v>
      </c>
      <c r="AA128" s="22"/>
    </row>
    <row r="129" customFormat="false" ht="14.65" hidden="false" customHeight="false" outlineLevel="0" collapsed="false">
      <c r="K129" s="22"/>
      <c r="S129" s="22"/>
      <c r="V129" s="22"/>
      <c r="W129" s="24" t="s">
        <v>327</v>
      </c>
      <c r="X129" s="24" t="s">
        <v>327</v>
      </c>
      <c r="AA129" s="22"/>
    </row>
    <row r="130" customFormat="false" ht="14.65" hidden="false" customHeight="false" outlineLevel="0" collapsed="false">
      <c r="K130" s="22"/>
      <c r="S130" s="22"/>
      <c r="V130" s="22"/>
      <c r="W130" s="24" t="s">
        <v>327</v>
      </c>
      <c r="X130" s="24" t="s">
        <v>327</v>
      </c>
      <c r="AA130" s="22"/>
    </row>
    <row r="131" customFormat="false" ht="14.65" hidden="false" customHeight="false" outlineLevel="0" collapsed="false">
      <c r="K131" s="22"/>
      <c r="S131" s="22"/>
      <c r="V131" s="22"/>
      <c r="W131" s="24" t="s">
        <v>327</v>
      </c>
      <c r="X131" s="24" t="s">
        <v>327</v>
      </c>
      <c r="Z131" s="6"/>
      <c r="AA131" s="22"/>
    </row>
    <row r="132" customFormat="false" ht="14.65" hidden="false" customHeight="false" outlineLevel="0" collapsed="false">
      <c r="K132" s="22"/>
      <c r="S132" s="22"/>
      <c r="V132" s="22"/>
      <c r="W132" s="24" t="s">
        <v>312</v>
      </c>
      <c r="X132" s="24" t="s">
        <v>312</v>
      </c>
      <c r="Z132" s="6"/>
      <c r="AA132" s="22"/>
    </row>
    <row r="133" customFormat="false" ht="14.65" hidden="false" customHeight="false" outlineLevel="0" collapsed="false">
      <c r="K133" s="22"/>
      <c r="S133" s="22"/>
      <c r="V133" s="22"/>
      <c r="W133" s="24" t="s">
        <v>312</v>
      </c>
      <c r="X133" s="24" t="s">
        <v>312</v>
      </c>
      <c r="Z133" s="6"/>
      <c r="AA133" s="22"/>
    </row>
    <row r="134" customFormat="false" ht="14.65" hidden="false" customHeight="false" outlineLevel="0" collapsed="false">
      <c r="K134" s="22"/>
      <c r="S134" s="22"/>
      <c r="V134" s="22"/>
      <c r="W134" s="24" t="s">
        <v>312</v>
      </c>
      <c r="X134" s="24" t="s">
        <v>312</v>
      </c>
      <c r="Z134" s="6"/>
      <c r="AA134" s="22"/>
    </row>
    <row r="135" customFormat="false" ht="14.65" hidden="false" customHeight="false" outlineLevel="0" collapsed="false">
      <c r="K135" s="22"/>
      <c r="S135" s="22"/>
      <c r="V135" s="22"/>
      <c r="W135" s="24" t="s">
        <v>312</v>
      </c>
      <c r="X135" s="24" t="s">
        <v>312</v>
      </c>
      <c r="AA135" s="22"/>
    </row>
    <row r="136" customFormat="false" ht="14.65" hidden="false" customHeight="false" outlineLevel="0" collapsed="false">
      <c r="K136" s="22"/>
      <c r="S136" s="22"/>
      <c r="V136" s="22"/>
      <c r="W136" s="24" t="s">
        <v>312</v>
      </c>
      <c r="X136" s="24" t="s">
        <v>312</v>
      </c>
      <c r="AA136" s="22"/>
    </row>
    <row r="137" customFormat="false" ht="14.65" hidden="false" customHeight="false" outlineLevel="0" collapsed="false">
      <c r="K137" s="22"/>
      <c r="S137" s="22"/>
      <c r="V137" s="22"/>
      <c r="W137" s="24" t="s">
        <v>408</v>
      </c>
      <c r="X137" s="24" t="s">
        <v>408</v>
      </c>
      <c r="AA137" s="22"/>
    </row>
    <row r="138" customFormat="false" ht="14.65" hidden="false" customHeight="false" outlineLevel="0" collapsed="false">
      <c r="K138" s="22"/>
      <c r="S138" s="22"/>
      <c r="V138" s="22"/>
      <c r="W138" s="24" t="s">
        <v>351</v>
      </c>
      <c r="X138" s="24" t="s">
        <v>351</v>
      </c>
      <c r="AA138" s="22"/>
    </row>
    <row r="139" customFormat="false" ht="14.65" hidden="false" customHeight="false" outlineLevel="0" collapsed="false">
      <c r="K139" s="22"/>
      <c r="S139" s="22"/>
      <c r="V139" s="22"/>
      <c r="W139" s="24" t="s">
        <v>410</v>
      </c>
      <c r="X139" s="24" t="s">
        <v>410</v>
      </c>
      <c r="AA139" s="22"/>
    </row>
    <row r="140" customFormat="false" ht="14.65" hidden="false" customHeight="false" outlineLevel="0" collapsed="false">
      <c r="K140" s="22"/>
      <c r="S140" s="22"/>
      <c r="V140" s="22"/>
      <c r="W140" s="24" t="s">
        <v>411</v>
      </c>
      <c r="X140" s="24" t="s">
        <v>411</v>
      </c>
      <c r="AA140" s="22"/>
    </row>
    <row r="141" customFormat="false" ht="14.65" hidden="false" customHeight="false" outlineLevel="0" collapsed="false">
      <c r="K141" s="22"/>
      <c r="S141" s="22"/>
      <c r="V141" s="22"/>
      <c r="W141" s="24" t="s">
        <v>114</v>
      </c>
      <c r="X141" s="24" t="s">
        <v>114</v>
      </c>
      <c r="AA141" s="22"/>
    </row>
    <row r="142" customFormat="false" ht="14.65" hidden="false" customHeight="false" outlineLevel="0" collapsed="false">
      <c r="K142" s="22"/>
      <c r="S142" s="22"/>
      <c r="V142" s="22"/>
      <c r="W142" s="24" t="s">
        <v>53</v>
      </c>
      <c r="X142" s="24" t="s">
        <v>53</v>
      </c>
      <c r="AA142" s="22"/>
    </row>
    <row r="143" customFormat="false" ht="14.65" hidden="false" customHeight="false" outlineLevel="0" collapsed="false">
      <c r="K143" s="22"/>
      <c r="S143" s="22"/>
      <c r="V143" s="22"/>
      <c r="W143" s="24" t="s">
        <v>53</v>
      </c>
      <c r="X143" s="24" t="s">
        <v>53</v>
      </c>
      <c r="AA143" s="22"/>
    </row>
    <row r="144" customFormat="false" ht="14.65" hidden="false" customHeight="false" outlineLevel="0" collapsed="false">
      <c r="K144" s="22"/>
      <c r="S144" s="22"/>
      <c r="V144" s="22"/>
      <c r="W144" s="24" t="s">
        <v>53</v>
      </c>
      <c r="X144" s="24" t="s">
        <v>53</v>
      </c>
      <c r="AA144" s="22"/>
    </row>
    <row r="145" customFormat="false" ht="14.65" hidden="false" customHeight="false" outlineLevel="0" collapsed="false">
      <c r="K145" s="22"/>
      <c r="S145" s="22"/>
      <c r="V145" s="22"/>
      <c r="W145" s="24" t="s">
        <v>53</v>
      </c>
      <c r="X145" s="24" t="s">
        <v>53</v>
      </c>
      <c r="Y145" s="27"/>
      <c r="AA145" s="22"/>
    </row>
    <row r="146" customFormat="false" ht="14.65" hidden="false" customHeight="false" outlineLevel="0" collapsed="false">
      <c r="K146" s="22"/>
      <c r="S146" s="22"/>
      <c r="V146" s="22"/>
      <c r="W146" s="24" t="s">
        <v>53</v>
      </c>
      <c r="X146" s="24" t="s">
        <v>53</v>
      </c>
      <c r="AA146" s="22"/>
    </row>
    <row r="147" customFormat="false" ht="14.65" hidden="false" customHeight="false" outlineLevel="0" collapsed="false">
      <c r="K147" s="22"/>
      <c r="S147" s="22"/>
      <c r="V147" s="22"/>
      <c r="W147" s="24" t="s">
        <v>53</v>
      </c>
      <c r="X147" s="24" t="s">
        <v>53</v>
      </c>
      <c r="AA147" s="22"/>
    </row>
    <row r="148" customFormat="false" ht="14.65" hidden="false" customHeight="false" outlineLevel="0" collapsed="false">
      <c r="K148" s="22"/>
      <c r="S148" s="22"/>
      <c r="V148" s="22"/>
      <c r="W148" s="24" t="s">
        <v>53</v>
      </c>
      <c r="X148" s="24" t="s">
        <v>53</v>
      </c>
      <c r="AA148" s="22"/>
    </row>
    <row r="149" customFormat="false" ht="14.65" hidden="false" customHeight="false" outlineLevel="0" collapsed="false">
      <c r="K149" s="22"/>
      <c r="S149" s="22"/>
      <c r="V149" s="22"/>
      <c r="W149" s="24" t="s">
        <v>53</v>
      </c>
      <c r="X149" s="24" t="s">
        <v>53</v>
      </c>
      <c r="AA149" s="22"/>
    </row>
    <row r="150" customFormat="false" ht="14.65" hidden="false" customHeight="false" outlineLevel="0" collapsed="false">
      <c r="K150" s="22"/>
      <c r="S150" s="22"/>
      <c r="V150" s="22"/>
      <c r="W150" s="24" t="s">
        <v>53</v>
      </c>
      <c r="X150" s="24" t="s">
        <v>53</v>
      </c>
      <c r="AA150" s="22"/>
    </row>
    <row r="151" customFormat="false" ht="14.65" hidden="false" customHeight="false" outlineLevel="0" collapsed="false">
      <c r="K151" s="22"/>
      <c r="S151" s="22"/>
      <c r="V151" s="22"/>
      <c r="W151" s="24" t="s">
        <v>414</v>
      </c>
      <c r="X151" s="24" t="s">
        <v>414</v>
      </c>
      <c r="AA151" s="22"/>
    </row>
    <row r="152" customFormat="false" ht="14.65" hidden="false" customHeight="false" outlineLevel="0" collapsed="false">
      <c r="K152" s="22"/>
      <c r="S152" s="22"/>
      <c r="V152" s="22"/>
      <c r="W152" s="24" t="s">
        <v>416</v>
      </c>
      <c r="X152" s="24" t="s">
        <v>416</v>
      </c>
      <c r="AA152" s="22"/>
    </row>
    <row r="153" customFormat="false" ht="14.65" hidden="false" customHeight="false" outlineLevel="0" collapsed="false">
      <c r="K153" s="22"/>
      <c r="S153" s="22"/>
      <c r="V153" s="22"/>
      <c r="W153" s="24" t="s">
        <v>343</v>
      </c>
      <c r="X153" s="24" t="s">
        <v>343</v>
      </c>
      <c r="AA153" s="22"/>
    </row>
    <row r="154" customFormat="false" ht="14.65" hidden="false" customHeight="false" outlineLevel="0" collapsed="false">
      <c r="K154" s="22"/>
      <c r="S154" s="22"/>
      <c r="V154" s="22"/>
      <c r="W154" s="24" t="s">
        <v>343</v>
      </c>
      <c r="X154" s="24" t="s">
        <v>343</v>
      </c>
      <c r="AA154" s="22"/>
    </row>
    <row r="155" customFormat="false" ht="14.65" hidden="false" customHeight="false" outlineLevel="0" collapsed="false">
      <c r="K155" s="22"/>
      <c r="S155" s="22"/>
      <c r="V155" s="22"/>
      <c r="W155" s="24" t="s">
        <v>419</v>
      </c>
      <c r="X155" s="24" t="s">
        <v>419</v>
      </c>
      <c r="AA155" s="22"/>
    </row>
    <row r="156" customFormat="false" ht="14.65" hidden="false" customHeight="false" outlineLevel="0" collapsed="false">
      <c r="K156" s="22"/>
      <c r="S156" s="22"/>
      <c r="V156" s="22"/>
      <c r="W156" s="24" t="s">
        <v>420</v>
      </c>
      <c r="X156" s="24" t="s">
        <v>420</v>
      </c>
      <c r="AA156" s="22"/>
    </row>
    <row r="157" customFormat="false" ht="14.65" hidden="false" customHeight="false" outlineLevel="0" collapsed="false">
      <c r="K157" s="22"/>
      <c r="S157" s="22"/>
      <c r="V157" s="22"/>
      <c r="W157" s="24" t="s">
        <v>422</v>
      </c>
      <c r="X157" s="24" t="s">
        <v>422</v>
      </c>
      <c r="AA157" s="22"/>
    </row>
    <row r="158" customFormat="false" ht="14.65" hidden="false" customHeight="false" outlineLevel="0" collapsed="false">
      <c r="K158" s="22"/>
      <c r="S158" s="22"/>
      <c r="V158" s="22"/>
      <c r="W158" s="24" t="s">
        <v>423</v>
      </c>
      <c r="X158" s="24" t="s">
        <v>423</v>
      </c>
      <c r="AA158" s="22"/>
    </row>
  </sheetData>
  <conditionalFormatting sqref="X1:X1045">
    <cfRule type="expression" priority="2" aboveAverage="0" equalAverage="0" bottom="0" percent="0" rank="0" text="" dxfId="0">
      <formula>LEN(TRIM('TechsbyFreq bef CA'!X1))&gt;0</formula>
    </cfRule>
  </conditionalFormatting>
  <hyperlinks>
    <hyperlink ref="M2" r:id="rId1" display="Software Development Engineer"/>
    <hyperlink ref="N2" r:id="rId2" display="Software Development Engineer"/>
    <hyperlink ref="N3" r:id="rId3" display="https://angel.co/big-data-exchange/jobs/228064-full-stack-ui-developer"/>
    <hyperlink ref="N4" r:id="rId4" display="https://angel.co/masonamerica/jobs/151118-platform-engineer"/>
    <hyperlink ref="N5" r:id="rId5" display="Frontend Developer - UI/UX"/>
    <hyperlink ref="N6" r:id="rId6" display="https://angel.co/cakecodes/jobs/150832-senior-software-developer"/>
    <hyperlink ref="N7" r:id="rId7" display="Sr. Full Stack Engineer"/>
    <hyperlink ref="N8" r:id="rId8" display="Sr. Software Engineer"/>
    <hyperlink ref="N9" r:id="rId9" display="Senior Software Engineer (Front End)"/>
    <hyperlink ref="N10" r:id="rId10" display="Senior Software Engineer (Full Stack)"/>
    <hyperlink ref="N11" r:id="rId11" display="Backend Engineers - Golang (Contract OK)"/>
    <hyperlink ref="L13" r:id="rId12" display="ROVER.COM"/>
    <hyperlink ref="L14" r:id="rId13" display="ROVER.COM"/>
    <hyperlink ref="N14" r:id="rId14" display="Senior Software Engineer- Django or Ruby"/>
    <hyperlink ref="N17" r:id="rId15" display="Developer or technical savvy professional."/>
    <hyperlink ref="N19" r:id="rId16" display="Software Development Engineer (Seattle, WA only)"/>
    <hyperlink ref="N23" r:id="rId17" display="Back End Engineer"/>
    <hyperlink ref="N24" r:id="rId18" display="Front End Engineer"/>
    <hyperlink ref="N26" r:id="rId19" display="Quality Assurance Engineer"/>
    <hyperlink ref="N28" r:id="rId20" display="Infrastructure Engineer"/>
    <hyperlink ref="N29" r:id="rId21" display="Software Engineer (Ruby, Rails, React)"/>
    <hyperlink ref="N31" r:id="rId22" display="Sr. Frontend Developer"/>
    <hyperlink ref="N34" r:id="rId23" display="Senior System Architect - Mobility"/>
    <hyperlink ref="N36" r:id="rId24" display="Senior Rails Engineer"/>
    <hyperlink ref="N37" r:id="rId25" display="Front End Web Developer"/>
    <hyperlink ref="N39" r:id="rId26" display="Frontend Engineer at Mapping / Location Startup"/>
    <hyperlink ref="N40" r:id="rId27" display="Security Engineer"/>
    <hyperlink ref="N41" r:id="rId28" display="Android (or Java / C++) Developer"/>
    <hyperlink ref="N42" r:id="rId29" display="React Native Mobile Developer"/>
    <hyperlink ref="N44" r:id="rId30" display="VP of Engineering"/>
    <hyperlink ref="N60" r:id="rId31" display="https://angel.co/partnership-employment/jobs/265032-sr-software-engineer-ruby-rails"/>
    <hyperlink ref="N61" r:id="rId32" display="https://angel.co/catercow/jobs/275845-software-engineer-full-stack"/>
    <hyperlink ref="N62" r:id="rId33" display="https://angel.co/fame-co/jobs/280656-super-full-stack-software-enginee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6" activeCellId="0" sqref="H26"/>
    </sheetView>
  </sheetViews>
  <sheetFormatPr defaultRowHeight="15.75"/>
  <cols>
    <col collapsed="false" hidden="false" max="7" min="1" style="0" width="7.56122448979592"/>
    <col collapsed="false" hidden="false" max="8" min="8" style="0" width="24.530612244898"/>
    <col collapsed="false" hidden="false" max="1025" min="9" style="0" width="7.56122448979592"/>
  </cols>
  <sheetData>
    <row r="1" customFormat="false" ht="15.75" hidden="false" customHeight="false" outlineLevel="0" collapsed="false">
      <c r="A1" s="31" t="s">
        <v>464</v>
      </c>
      <c r="B1" s="31" t="s">
        <v>465</v>
      </c>
      <c r="C1" s="31" t="s">
        <v>466</v>
      </c>
      <c r="D1" s="31" t="s">
        <v>467</v>
      </c>
      <c r="E1" s="31" t="s">
        <v>468</v>
      </c>
      <c r="F1" s="31" t="s">
        <v>469</v>
      </c>
      <c r="G1" s="31" t="s">
        <v>470</v>
      </c>
      <c r="H1" s="32" t="s">
        <v>471</v>
      </c>
      <c r="I1" s="32" t="s">
        <v>472</v>
      </c>
    </row>
    <row r="2" customFormat="false" ht="13.8" hidden="false" customHeight="false" outlineLevel="0" collapsed="false">
      <c r="A2" s="33" t="n">
        <v>3</v>
      </c>
      <c r="B2" s="34" t="s">
        <v>473</v>
      </c>
      <c r="C2" s="35" t="n">
        <v>87520</v>
      </c>
      <c r="D2" s="33" t="n">
        <v>3850</v>
      </c>
      <c r="E2" s="33" t="n">
        <v>2.88</v>
      </c>
      <c r="F2" s="33" t="n">
        <v>137</v>
      </c>
      <c r="G2" s="33" t="n">
        <v>8</v>
      </c>
      <c r="H2" s="36" t="n">
        <f aca="false">C2*D2</f>
        <v>336952000</v>
      </c>
      <c r="I2" s="37" t="n">
        <f aca="false">F2*2*12</f>
        <v>3288</v>
      </c>
      <c r="J2" s="38"/>
    </row>
    <row r="3" customFormat="false" ht="13.8" hidden="false" customHeight="false" outlineLevel="0" collapsed="false">
      <c r="A3" s="33" t="n">
        <v>15</v>
      </c>
      <c r="B3" s="34" t="s">
        <v>474</v>
      </c>
      <c r="C3" s="35" t="n">
        <v>85620</v>
      </c>
      <c r="D3" s="33" t="n">
        <v>160</v>
      </c>
      <c r="E3" s="33" t="n">
        <v>1.48</v>
      </c>
      <c r="F3" s="33" t="n">
        <v>137</v>
      </c>
      <c r="G3" s="33" t="n">
        <v>63</v>
      </c>
      <c r="H3" s="36" t="n">
        <f aca="false">C3*D3</f>
        <v>13699200</v>
      </c>
      <c r="I3" s="37" t="n">
        <f aca="false">F3*2*12</f>
        <v>3288</v>
      </c>
    </row>
    <row r="4" customFormat="false" ht="13.8" hidden="false" customHeight="false" outlineLevel="0" collapsed="false">
      <c r="A4" s="39" t="n">
        <v>4</v>
      </c>
      <c r="B4" s="39" t="s">
        <v>475</v>
      </c>
      <c r="C4" s="40" t="n">
        <v>84990</v>
      </c>
      <c r="D4" s="41" t="n">
        <v>4580</v>
      </c>
      <c r="E4" s="42" t="n">
        <v>2.15</v>
      </c>
      <c r="F4" s="42" t="n">
        <v>157</v>
      </c>
      <c r="G4" s="42" t="n">
        <v>17</v>
      </c>
      <c r="H4" s="36" t="n">
        <f aca="false">C4*D4</f>
        <v>389254200</v>
      </c>
      <c r="I4" s="37" t="n">
        <f aca="false">F4*2*12</f>
        <v>3768</v>
      </c>
    </row>
    <row r="5" customFormat="false" ht="25.85" hidden="false" customHeight="false" outlineLevel="0" collapsed="false">
      <c r="A5" s="19" t="n">
        <v>1</v>
      </c>
      <c r="B5" s="19" t="s">
        <v>476</v>
      </c>
      <c r="C5" s="43" t="s">
        <v>477</v>
      </c>
      <c r="D5" s="19" t="n">
        <v>3380</v>
      </c>
      <c r="E5" s="19" t="n">
        <v>3.48</v>
      </c>
      <c r="F5" s="19" t="n">
        <v>200</v>
      </c>
      <c r="G5" s="19" t="n">
        <v>5</v>
      </c>
      <c r="H5" s="36" t="n">
        <f aca="false">C5*D5</f>
        <v>323128000</v>
      </c>
      <c r="I5" s="37" t="n">
        <f aca="false">F5*2*12</f>
        <v>4800</v>
      </c>
    </row>
    <row r="6" customFormat="false" ht="15.75" hidden="false" customHeight="true" outlineLevel="0" collapsed="false">
      <c r="A6" s="19" t="n">
        <v>2</v>
      </c>
      <c r="B6" s="19" t="s">
        <v>478</v>
      </c>
      <c r="C6" s="43" t="s">
        <v>479</v>
      </c>
      <c r="D6" s="19" t="n">
        <v>2590</v>
      </c>
      <c r="E6" s="19" t="n">
        <v>2.97</v>
      </c>
      <c r="F6" s="19" t="n">
        <v>187</v>
      </c>
      <c r="G6" s="19" t="n">
        <v>7</v>
      </c>
      <c r="H6" s="36" t="n">
        <f aca="false">C6*D6</f>
        <v>276042200</v>
      </c>
      <c r="I6" s="37" t="n">
        <f aca="false">F6*2*12</f>
        <v>4488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I7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G42" activeCellId="0" sqref="G42"/>
    </sheetView>
  </sheetViews>
  <sheetFormatPr defaultRowHeight="12.85"/>
  <cols>
    <col collapsed="false" hidden="false" max="2" min="1" style="0" width="8.17857142857143"/>
    <col collapsed="false" hidden="false" max="3" min="3" style="0" width="74.3622448979592"/>
    <col collapsed="false" hidden="false" max="1025" min="4" style="0" width="8.17857142857143"/>
  </cols>
  <sheetData>
    <row r="2" customFormat="false" ht="12.85" hidden="false" customHeight="false" outlineLevel="0" collapsed="false">
      <c r="A2" s="0" t="s">
        <v>10</v>
      </c>
      <c r="B2" s="0" t="s">
        <v>11</v>
      </c>
      <c r="C2" s="0" t="s">
        <v>11</v>
      </c>
      <c r="D2" s="0" t="s">
        <v>12</v>
      </c>
      <c r="E2" s="0" t="s">
        <v>13</v>
      </c>
      <c r="F2" s="0" t="s">
        <v>14</v>
      </c>
      <c r="G2" s="0" t="n">
        <v>100</v>
      </c>
    </row>
    <row r="3" customFormat="false" ht="12.85" hidden="tru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s">
        <v>13</v>
      </c>
      <c r="F3" s="0" t="s">
        <v>20</v>
      </c>
      <c r="G3" s="0" t="n">
        <v>105</v>
      </c>
    </row>
    <row r="4" customFormat="false" ht="25.7" hidden="true" customHeight="false" outlineLevel="0" collapsed="false">
      <c r="A4" s="0" t="s">
        <v>21</v>
      </c>
      <c r="B4" s="0" t="s">
        <v>22</v>
      </c>
      <c r="C4" s="0" t="s">
        <v>23</v>
      </c>
      <c r="D4" s="19" t="s">
        <v>24</v>
      </c>
      <c r="E4" s="0" t="s">
        <v>13</v>
      </c>
      <c r="F4" s="0" t="s">
        <v>25</v>
      </c>
      <c r="G4" s="0" t="n">
        <v>100</v>
      </c>
    </row>
    <row r="5" customFormat="false" ht="12.85" hidden="true" customHeight="false" outlineLevel="0" collapsed="false">
      <c r="A5" s="0" t="s">
        <v>21</v>
      </c>
      <c r="B5" s="0" t="s">
        <v>26</v>
      </c>
      <c r="C5" s="0" t="s">
        <v>26</v>
      </c>
      <c r="D5" s="0" t="s">
        <v>27</v>
      </c>
      <c r="E5" s="0" t="s">
        <v>13</v>
      </c>
      <c r="F5" s="0" t="s">
        <v>25</v>
      </c>
      <c r="G5" s="0" t="n">
        <v>100</v>
      </c>
    </row>
    <row r="6" customFormat="false" ht="12.85" hidden="true" customHeight="false" outlineLevel="0" collapsed="false">
      <c r="A6" s="0" t="s">
        <v>28</v>
      </c>
      <c r="B6" s="0" t="s">
        <v>29</v>
      </c>
      <c r="C6" s="0" t="s">
        <v>30</v>
      </c>
      <c r="D6" s="0" t="s">
        <v>31</v>
      </c>
      <c r="E6" s="0" t="s">
        <v>32</v>
      </c>
      <c r="F6" s="0" t="s">
        <v>33</v>
      </c>
      <c r="G6" s="0" t="n">
        <v>125</v>
      </c>
    </row>
    <row r="7" customFormat="false" ht="12.85" hidden="true" customHeight="false" outlineLevel="0" collapsed="false">
      <c r="A7" s="0" t="s">
        <v>34</v>
      </c>
      <c r="B7" s="0" t="s">
        <v>35</v>
      </c>
      <c r="C7" s="0" t="s">
        <v>35</v>
      </c>
      <c r="D7" s="0" t="s">
        <v>36</v>
      </c>
      <c r="E7" s="0" t="s">
        <v>13</v>
      </c>
      <c r="F7" s="0" t="s">
        <v>37</v>
      </c>
      <c r="G7" s="0" t="n">
        <v>100</v>
      </c>
    </row>
    <row r="8" customFormat="false" ht="12.85" hidden="true" customHeight="false" outlineLevel="0" collapsed="false">
      <c r="A8" s="0" t="s">
        <v>34</v>
      </c>
      <c r="B8" s="0" t="s">
        <v>38</v>
      </c>
      <c r="C8" s="0" t="s">
        <v>38</v>
      </c>
      <c r="D8" s="0" t="s">
        <v>39</v>
      </c>
      <c r="E8" s="0" t="s">
        <v>13</v>
      </c>
      <c r="F8" s="0" t="s">
        <v>37</v>
      </c>
      <c r="G8" s="0" t="n">
        <v>105</v>
      </c>
    </row>
    <row r="9" customFormat="false" ht="25.7" hidden="true" customHeight="false" outlineLevel="0" collapsed="false">
      <c r="A9" s="0" t="s">
        <v>42</v>
      </c>
      <c r="B9" s="19" t="s">
        <v>43</v>
      </c>
      <c r="C9" s="0" t="s">
        <v>44</v>
      </c>
      <c r="D9" s="0" t="s">
        <v>45</v>
      </c>
      <c r="E9" s="0" t="s">
        <v>32</v>
      </c>
      <c r="F9" s="0" t="s">
        <v>20</v>
      </c>
      <c r="G9" s="0" t="n">
        <v>135</v>
      </c>
    </row>
    <row r="10" customFormat="false" ht="12.85" hidden="true" customHeight="false" outlineLevel="0" collapsed="false">
      <c r="A10" s="0" t="s">
        <v>42</v>
      </c>
      <c r="B10" s="0" t="s">
        <v>46</v>
      </c>
      <c r="C10" s="0" t="s">
        <v>46</v>
      </c>
      <c r="D10" s="0" t="s">
        <v>47</v>
      </c>
      <c r="E10" s="0" t="s">
        <v>32</v>
      </c>
      <c r="F10" s="0" t="s">
        <v>20</v>
      </c>
      <c r="G10" s="0" t="n">
        <v>135</v>
      </c>
    </row>
    <row r="11" customFormat="false" ht="25.7" hidden="true" customHeight="false" outlineLevel="0" collapsed="false">
      <c r="A11" s="0" t="s">
        <v>48</v>
      </c>
      <c r="B11" s="0" t="s">
        <v>49</v>
      </c>
      <c r="C11" s="0" t="s">
        <v>49</v>
      </c>
      <c r="D11" s="19" t="s">
        <v>50</v>
      </c>
      <c r="E11" s="0" t="s">
        <v>13</v>
      </c>
      <c r="F11" s="0" t="s">
        <v>51</v>
      </c>
      <c r="G11" s="0" t="n">
        <v>110</v>
      </c>
    </row>
    <row r="12" customFormat="false" ht="12.85" hidden="false" customHeight="false" outlineLevel="0" collapsed="false">
      <c r="A12" s="0" t="s">
        <v>52</v>
      </c>
      <c r="B12" s="0" t="s">
        <v>53</v>
      </c>
      <c r="C12" s="0" t="s">
        <v>53</v>
      </c>
      <c r="D12" s="0" t="s">
        <v>54</v>
      </c>
      <c r="E12" s="0" t="s">
        <v>13</v>
      </c>
      <c r="F12" s="0" t="s">
        <v>55</v>
      </c>
      <c r="G12" s="0" t="n">
        <v>100</v>
      </c>
    </row>
    <row r="13" customFormat="false" ht="12.85" hidden="false" customHeight="false" outlineLevel="0" collapsed="false">
      <c r="A13" s="0" t="s">
        <v>56</v>
      </c>
      <c r="B13" s="0" t="s">
        <v>57</v>
      </c>
      <c r="C13" s="0" t="s">
        <v>57</v>
      </c>
      <c r="D13" s="0" t="s">
        <v>54</v>
      </c>
      <c r="E13" s="0" t="s">
        <v>32</v>
      </c>
      <c r="F13" s="0" t="s">
        <v>14</v>
      </c>
      <c r="G13" s="0" t="n">
        <v>137</v>
      </c>
    </row>
    <row r="14" customFormat="false" ht="12.85" hidden="false" customHeight="false" outlineLevel="0" collapsed="false">
      <c r="A14" s="0" t="s">
        <v>56</v>
      </c>
      <c r="B14" s="0" t="s">
        <v>58</v>
      </c>
      <c r="C14" s="0" t="s">
        <v>58</v>
      </c>
      <c r="D14" s="0" t="s">
        <v>59</v>
      </c>
      <c r="E14" s="0" t="s">
        <v>32</v>
      </c>
      <c r="F14" s="0" t="s">
        <v>14</v>
      </c>
      <c r="G14" s="0" t="n">
        <v>130</v>
      </c>
    </row>
    <row r="15" customFormat="false" ht="12.85" hidden="true" customHeight="false" outlineLevel="0" collapsed="false">
      <c r="A15" s="0" t="s">
        <v>60</v>
      </c>
      <c r="B15" s="0" t="s">
        <v>61</v>
      </c>
      <c r="C15" s="0" t="s">
        <v>61</v>
      </c>
      <c r="D15" s="0" t="s">
        <v>61</v>
      </c>
      <c r="E15" s="0" t="s">
        <v>32</v>
      </c>
      <c r="F15" s="0" t="s">
        <v>25</v>
      </c>
      <c r="G15" s="0" t="n">
        <v>137</v>
      </c>
    </row>
    <row r="16" customFormat="false" ht="12.85" hidden="true" customHeight="false" outlineLevel="0" collapsed="false">
      <c r="A16" s="0" t="s">
        <v>62</v>
      </c>
      <c r="B16" s="0" t="s">
        <v>63</v>
      </c>
      <c r="C16" s="0" t="s">
        <v>63</v>
      </c>
      <c r="D16" s="0" t="s">
        <v>61</v>
      </c>
      <c r="E16" s="0" t="s">
        <v>13</v>
      </c>
      <c r="F16" s="0" t="s">
        <v>15</v>
      </c>
      <c r="G16" s="0" t="n">
        <v>92.5</v>
      </c>
    </row>
    <row r="17" customFormat="false" ht="12.85" hidden="true" customHeight="false" outlineLevel="0" collapsed="false">
      <c r="A17" s="0" t="s">
        <v>64</v>
      </c>
      <c r="B17" s="0" t="s">
        <v>65</v>
      </c>
      <c r="C17" s="0" t="s">
        <v>65</v>
      </c>
      <c r="D17" s="0" t="s">
        <v>66</v>
      </c>
      <c r="E17" s="0" t="s">
        <v>32</v>
      </c>
      <c r="F17" s="0" t="s">
        <v>20</v>
      </c>
      <c r="G17" s="0" t="n">
        <v>120</v>
      </c>
    </row>
    <row r="18" customFormat="false" ht="12.85" hidden="true" customHeight="false" outlineLevel="0" collapsed="false">
      <c r="A18" s="0" t="s">
        <v>67</v>
      </c>
      <c r="B18" s="0" t="s">
        <v>68</v>
      </c>
      <c r="C18" s="0" t="s">
        <v>68</v>
      </c>
      <c r="D18" s="0" t="s">
        <v>69</v>
      </c>
      <c r="E18" s="0" t="s">
        <v>13</v>
      </c>
      <c r="F18" s="0" t="s">
        <v>33</v>
      </c>
      <c r="G18" s="0" t="n">
        <v>107.5</v>
      </c>
    </row>
    <row r="19" customFormat="false" ht="12.85" hidden="false" customHeight="false" outlineLevel="0" collapsed="false">
      <c r="A19" s="0" t="s">
        <v>70</v>
      </c>
      <c r="B19" s="0" t="s">
        <v>71</v>
      </c>
      <c r="C19" s="0" t="s">
        <v>71</v>
      </c>
      <c r="D19" s="0" t="s">
        <v>72</v>
      </c>
      <c r="E19" s="0" t="s">
        <v>73</v>
      </c>
      <c r="F19" s="0" t="s">
        <v>55</v>
      </c>
      <c r="G19" s="0" t="n">
        <v>165</v>
      </c>
    </row>
    <row r="20" customFormat="false" ht="12.85" hidden="true" customHeight="false" outlineLevel="0" collapsed="false">
      <c r="A20" s="0" t="s">
        <v>75</v>
      </c>
      <c r="B20" s="0" t="s">
        <v>76</v>
      </c>
      <c r="C20" s="0" t="s">
        <v>76</v>
      </c>
      <c r="D20" s="0" t="s">
        <v>66</v>
      </c>
      <c r="E20" s="0" t="n">
        <v>1</v>
      </c>
      <c r="F20" s="0" t="s">
        <v>20</v>
      </c>
      <c r="G20" s="0" t="n">
        <v>80</v>
      </c>
    </row>
    <row r="21" customFormat="false" ht="12.85" hidden="true" customHeight="false" outlineLevel="0" collapsed="false">
      <c r="A21" s="0" t="s">
        <v>78</v>
      </c>
      <c r="B21" s="0" t="s">
        <v>79</v>
      </c>
      <c r="C21" s="0" t="s">
        <v>79</v>
      </c>
      <c r="D21" s="0" t="s">
        <v>80</v>
      </c>
      <c r="E21" s="0" t="s">
        <v>32</v>
      </c>
      <c r="F21" s="0" t="s">
        <v>25</v>
      </c>
      <c r="G21" s="0" t="n">
        <v>135</v>
      </c>
    </row>
    <row r="22" customFormat="false" ht="12.85" hidden="true" customHeight="false" outlineLevel="0" collapsed="false">
      <c r="A22" s="0" t="s">
        <v>81</v>
      </c>
      <c r="B22" s="0" t="s">
        <v>82</v>
      </c>
      <c r="C22" s="0" t="s">
        <v>82</v>
      </c>
      <c r="D22" s="0" t="s">
        <v>83</v>
      </c>
      <c r="E22" s="0" t="s">
        <v>13</v>
      </c>
      <c r="F22" s="0" t="s">
        <v>25</v>
      </c>
      <c r="G22" s="0" t="n">
        <v>107.5</v>
      </c>
    </row>
    <row r="23" customFormat="false" ht="12.85" hidden="true" customHeight="false" outlineLevel="0" collapsed="false">
      <c r="A23" s="0" t="s">
        <v>84</v>
      </c>
      <c r="B23" s="0" t="s">
        <v>85</v>
      </c>
      <c r="C23" s="0" t="s">
        <v>85</v>
      </c>
      <c r="D23" s="0" t="s">
        <v>86</v>
      </c>
      <c r="E23" s="0" t="s">
        <v>13</v>
      </c>
      <c r="F23" s="0" t="s">
        <v>33</v>
      </c>
      <c r="G23" s="0" t="n">
        <v>100</v>
      </c>
    </row>
    <row r="24" customFormat="false" ht="12.85" hidden="true" customHeight="false" outlineLevel="0" collapsed="false">
      <c r="A24" s="0" t="s">
        <v>84</v>
      </c>
      <c r="B24" s="0" t="s">
        <v>87</v>
      </c>
      <c r="C24" s="0" t="s">
        <v>87</v>
      </c>
      <c r="D24" s="0" t="s">
        <v>88</v>
      </c>
      <c r="E24" s="0" t="s">
        <v>13</v>
      </c>
      <c r="F24" s="0" t="s">
        <v>33</v>
      </c>
      <c r="G24" s="0" t="n">
        <v>87.5</v>
      </c>
    </row>
    <row r="25" customFormat="false" ht="12.85" hidden="false" customHeight="false" outlineLevel="0" collapsed="false">
      <c r="A25" s="0" t="s">
        <v>89</v>
      </c>
      <c r="B25" s="0" t="s">
        <v>90</v>
      </c>
      <c r="C25" s="0" t="s">
        <v>90</v>
      </c>
      <c r="D25" s="0" t="s">
        <v>91</v>
      </c>
      <c r="E25" s="0" t="s">
        <v>13</v>
      </c>
      <c r="F25" s="0" t="s">
        <v>14</v>
      </c>
      <c r="G25" s="0" t="n">
        <v>75</v>
      </c>
    </row>
    <row r="26" customFormat="false" ht="12.85" hidden="false" customHeight="false" outlineLevel="0" collapsed="false">
      <c r="A26" s="0" t="s">
        <v>89</v>
      </c>
      <c r="B26" s="0" t="s">
        <v>92</v>
      </c>
      <c r="C26" s="0" t="s">
        <v>92</v>
      </c>
      <c r="D26" s="0" t="s">
        <v>93</v>
      </c>
      <c r="E26" s="0" t="s">
        <v>13</v>
      </c>
      <c r="F26" s="0" t="s">
        <v>14</v>
      </c>
      <c r="G26" s="0" t="n">
        <v>85</v>
      </c>
    </row>
    <row r="27" customFormat="false" ht="12.85" hidden="true" customHeight="false" outlineLevel="0" collapsed="false">
      <c r="A27" s="0" t="s">
        <v>94</v>
      </c>
      <c r="B27" s="0" t="s">
        <v>53</v>
      </c>
      <c r="C27" s="0" t="s">
        <v>53</v>
      </c>
      <c r="D27" s="0" t="s">
        <v>95</v>
      </c>
      <c r="E27" s="0" t="s">
        <v>32</v>
      </c>
      <c r="F27" s="0" t="s">
        <v>25</v>
      </c>
      <c r="G27" s="0" t="n">
        <v>130</v>
      </c>
    </row>
    <row r="28" customFormat="false" ht="12.85" hidden="true" customHeight="false" outlineLevel="0" collapsed="false">
      <c r="A28" s="0" t="s">
        <v>94</v>
      </c>
      <c r="B28" s="0" t="s">
        <v>96</v>
      </c>
      <c r="C28" s="0" t="s">
        <v>96</v>
      </c>
      <c r="D28" s="0" t="s">
        <v>97</v>
      </c>
      <c r="E28" s="0" t="s">
        <v>32</v>
      </c>
      <c r="F28" s="0" t="s">
        <v>25</v>
      </c>
      <c r="G28" s="0" t="n">
        <v>130</v>
      </c>
    </row>
    <row r="29" customFormat="false" ht="12.85" hidden="false" customHeight="false" outlineLevel="0" collapsed="false">
      <c r="A29" s="0" t="s">
        <v>98</v>
      </c>
      <c r="B29" s="0" t="s">
        <v>99</v>
      </c>
      <c r="C29" s="0" t="s">
        <v>99</v>
      </c>
      <c r="D29" s="0" t="s">
        <v>100</v>
      </c>
      <c r="E29" s="0" t="s">
        <v>13</v>
      </c>
      <c r="F29" s="0" t="s">
        <v>14</v>
      </c>
      <c r="G29" s="0" t="n">
        <v>90</v>
      </c>
    </row>
    <row r="30" customFormat="false" ht="12.85" hidden="false" customHeight="false" outlineLevel="0" collapsed="false">
      <c r="A30" s="0" t="s">
        <v>101</v>
      </c>
      <c r="B30" s="0" t="s">
        <v>102</v>
      </c>
      <c r="C30" s="0" t="s">
        <v>102</v>
      </c>
      <c r="D30" s="0" t="s">
        <v>103</v>
      </c>
      <c r="E30" s="0" t="s">
        <v>32</v>
      </c>
      <c r="F30" s="0" t="s">
        <v>14</v>
      </c>
      <c r="G30" s="0" t="n">
        <v>110</v>
      </c>
    </row>
    <row r="31" customFormat="false" ht="12.85" hidden="false" customHeight="false" outlineLevel="0" collapsed="false">
      <c r="A31" s="0" t="s">
        <v>101</v>
      </c>
      <c r="B31" s="0" t="s">
        <v>104</v>
      </c>
      <c r="C31" s="0" t="s">
        <v>104</v>
      </c>
      <c r="D31" s="0" t="s">
        <v>105</v>
      </c>
      <c r="E31" s="0" t="s">
        <v>32</v>
      </c>
      <c r="F31" s="0" t="s">
        <v>14</v>
      </c>
      <c r="G31" s="0" t="n">
        <v>110</v>
      </c>
    </row>
    <row r="32" customFormat="false" ht="12.85" hidden="true" customHeight="false" outlineLevel="0" collapsed="false">
      <c r="A32" s="0" t="s">
        <v>106</v>
      </c>
      <c r="B32" s="0" t="s">
        <v>107</v>
      </c>
      <c r="C32" s="0" t="s">
        <v>107</v>
      </c>
      <c r="D32" s="0" t="s">
        <v>54</v>
      </c>
      <c r="E32" s="0" t="s">
        <v>13</v>
      </c>
      <c r="F32" s="0" t="s">
        <v>20</v>
      </c>
      <c r="G32" s="0" t="n">
        <v>100</v>
      </c>
    </row>
    <row r="33" customFormat="false" ht="12.85" hidden="true" customHeight="false" outlineLevel="0" collapsed="false">
      <c r="A33" s="0" t="n">
        <v>540</v>
      </c>
      <c r="B33" s="0" t="s">
        <v>108</v>
      </c>
      <c r="C33" s="0" t="s">
        <v>108</v>
      </c>
      <c r="D33" s="0" t="s">
        <v>97</v>
      </c>
      <c r="E33" s="0" t="s">
        <v>32</v>
      </c>
      <c r="F33" s="0" t="s">
        <v>20</v>
      </c>
      <c r="G33" s="0" t="n">
        <v>112.5</v>
      </c>
    </row>
    <row r="34" customFormat="false" ht="12.85" hidden="true" customHeight="false" outlineLevel="0" collapsed="false">
      <c r="A34" s="0" t="s">
        <v>109</v>
      </c>
      <c r="B34" s="0" t="s">
        <v>110</v>
      </c>
      <c r="C34" s="0" t="s">
        <v>110</v>
      </c>
      <c r="D34" s="0" t="s">
        <v>111</v>
      </c>
      <c r="E34" s="0" t="s">
        <v>32</v>
      </c>
      <c r="F34" s="0" t="s">
        <v>25</v>
      </c>
      <c r="G34" s="0" t="n">
        <v>117.5</v>
      </c>
    </row>
    <row r="35" customFormat="false" ht="12.85" hidden="true" customHeight="false" outlineLevel="0" collapsed="false">
      <c r="A35" s="0" t="s">
        <v>112</v>
      </c>
      <c r="B35" s="0" t="s">
        <v>113</v>
      </c>
      <c r="C35" s="0" t="s">
        <v>113</v>
      </c>
      <c r="D35" s="0" t="s">
        <v>114</v>
      </c>
      <c r="E35" s="0" t="s">
        <v>13</v>
      </c>
      <c r="F35" s="0" t="s">
        <v>25</v>
      </c>
      <c r="G35" s="0" t="n">
        <v>100</v>
      </c>
    </row>
    <row r="36" customFormat="false" ht="12.85" hidden="true" customHeight="false" outlineLevel="0" collapsed="false">
      <c r="A36" s="0" t="s">
        <v>115</v>
      </c>
      <c r="B36" s="0" t="s">
        <v>116</v>
      </c>
      <c r="C36" s="0" t="s">
        <v>116</v>
      </c>
      <c r="D36" s="0" t="s">
        <v>117</v>
      </c>
      <c r="E36" s="0" t="s">
        <v>32</v>
      </c>
      <c r="F36" s="0" t="s">
        <v>33</v>
      </c>
      <c r="G36" s="0" t="n">
        <v>120</v>
      </c>
    </row>
    <row r="37" customFormat="false" ht="12.85" hidden="true" customHeight="false" outlineLevel="0" collapsed="false">
      <c r="A37" s="0" t="s">
        <v>118</v>
      </c>
      <c r="B37" s="0" t="s">
        <v>119</v>
      </c>
      <c r="C37" s="0" t="s">
        <v>119</v>
      </c>
      <c r="D37" s="0" t="s">
        <v>88</v>
      </c>
      <c r="E37" s="0" t="s">
        <v>32</v>
      </c>
      <c r="F37" s="0" t="s">
        <v>25</v>
      </c>
      <c r="G37" s="0" t="n">
        <v>110</v>
      </c>
    </row>
    <row r="38" customFormat="false" ht="12.85" hidden="false" customHeight="false" outlineLevel="0" collapsed="false">
      <c r="A38" s="0" t="s">
        <v>120</v>
      </c>
      <c r="B38" s="0" t="s">
        <v>121</v>
      </c>
      <c r="C38" s="0" t="s">
        <v>121</v>
      </c>
      <c r="D38" s="0" t="s">
        <v>122</v>
      </c>
      <c r="E38" s="0" t="s">
        <v>13</v>
      </c>
      <c r="F38" s="0" t="s">
        <v>55</v>
      </c>
      <c r="G38" s="0" t="n">
        <v>105</v>
      </c>
    </row>
    <row r="39" customFormat="false" ht="12.85" hidden="false" customHeight="false" outlineLevel="0" collapsed="false">
      <c r="A39" s="0" t="s">
        <v>120</v>
      </c>
      <c r="B39" s="0" t="s">
        <v>123</v>
      </c>
      <c r="C39" s="0" t="s">
        <v>123</v>
      </c>
      <c r="D39" s="0" t="s">
        <v>124</v>
      </c>
      <c r="E39" s="0" t="s">
        <v>13</v>
      </c>
      <c r="F39" s="0" t="s">
        <v>55</v>
      </c>
      <c r="G39" s="0" t="n">
        <v>105</v>
      </c>
    </row>
    <row r="40" customFormat="false" ht="12.85" hidden="false" customHeight="false" outlineLevel="0" collapsed="false">
      <c r="A40" s="0" t="s">
        <v>120</v>
      </c>
      <c r="B40" s="0" t="s">
        <v>125</v>
      </c>
      <c r="C40" s="0" t="s">
        <v>125</v>
      </c>
      <c r="D40" s="0" t="s">
        <v>126</v>
      </c>
      <c r="E40" s="0" t="s">
        <v>32</v>
      </c>
      <c r="F40" s="0" t="s">
        <v>55</v>
      </c>
      <c r="G40" s="0" t="n">
        <v>125</v>
      </c>
    </row>
    <row r="41" customFormat="false" ht="12.85" hidden="false" customHeight="false" outlineLevel="0" collapsed="false">
      <c r="A41" s="0" t="s">
        <v>120</v>
      </c>
      <c r="B41" s="0" t="s">
        <v>127</v>
      </c>
      <c r="C41" s="0" t="s">
        <v>127</v>
      </c>
      <c r="D41" s="0" t="s">
        <v>128</v>
      </c>
      <c r="E41" s="0" t="s">
        <v>73</v>
      </c>
      <c r="F41" s="0" t="s">
        <v>55</v>
      </c>
      <c r="G41" s="0" t="n">
        <v>145</v>
      </c>
    </row>
    <row r="42" customFormat="false" ht="12.85" hidden="false" customHeight="false" outlineLevel="0" collapsed="false">
      <c r="A42" s="0" t="s">
        <v>120</v>
      </c>
      <c r="B42" s="0" t="s">
        <v>129</v>
      </c>
      <c r="C42" s="0" t="s">
        <v>129</v>
      </c>
      <c r="D42" s="0" t="s">
        <v>130</v>
      </c>
      <c r="E42" s="0" t="s">
        <v>73</v>
      </c>
      <c r="F42" s="0" t="s">
        <v>55</v>
      </c>
      <c r="G42" s="0" t="n">
        <v>155</v>
      </c>
    </row>
    <row r="43" customFormat="false" ht="12.85" hidden="true" customHeight="false" outlineLevel="0" collapsed="false">
      <c r="A43" s="0" t="s">
        <v>131</v>
      </c>
      <c r="B43" s="0" t="s">
        <v>53</v>
      </c>
      <c r="C43" s="0" t="s">
        <v>53</v>
      </c>
      <c r="D43" s="0" t="s">
        <v>132</v>
      </c>
      <c r="E43" s="0" t="s">
        <v>13</v>
      </c>
      <c r="F43" s="0" t="s">
        <v>33</v>
      </c>
      <c r="G43" s="0" t="n">
        <v>102.5</v>
      </c>
    </row>
    <row r="44" customFormat="false" ht="12.85" hidden="true" customHeight="false" outlineLevel="0" collapsed="false">
      <c r="A44" s="0" t="s">
        <v>131</v>
      </c>
      <c r="B44" s="0" t="s">
        <v>133</v>
      </c>
      <c r="C44" s="0" t="s">
        <v>133</v>
      </c>
      <c r="D44" s="0" t="s">
        <v>134</v>
      </c>
      <c r="E44" s="0" t="s">
        <v>73</v>
      </c>
      <c r="F44" s="0" t="s">
        <v>33</v>
      </c>
      <c r="G44" s="0" t="n">
        <v>180</v>
      </c>
    </row>
    <row r="45" customFormat="false" ht="12.85" hidden="false" customHeight="false" outlineLevel="0" collapsed="false">
      <c r="A45" s="0" t="s">
        <v>137</v>
      </c>
      <c r="B45" s="0" t="s">
        <v>138</v>
      </c>
      <c r="C45" s="0" t="s">
        <v>139</v>
      </c>
      <c r="D45" s="0" t="s">
        <v>140</v>
      </c>
      <c r="E45" s="0" t="s">
        <v>13</v>
      </c>
      <c r="F45" s="0" t="s">
        <v>55</v>
      </c>
      <c r="G45" s="0" t="s">
        <v>141</v>
      </c>
    </row>
    <row r="46" customFormat="false" ht="12.85" hidden="true" customHeight="false" outlineLevel="0" collapsed="false">
      <c r="A46" s="0" t="s">
        <v>153</v>
      </c>
      <c r="B46" s="0" t="s">
        <v>154</v>
      </c>
      <c r="C46" s="0" t="s">
        <v>155</v>
      </c>
      <c r="D46" s="0" t="s">
        <v>156</v>
      </c>
      <c r="E46" s="0" t="s">
        <v>13</v>
      </c>
      <c r="F46" s="0" t="s">
        <v>25</v>
      </c>
      <c r="G46" s="0" t="n">
        <v>78</v>
      </c>
    </row>
    <row r="47" customFormat="false" ht="12.85" hidden="true" customHeight="false" outlineLevel="0" collapsed="false">
      <c r="A47" s="0" t="s">
        <v>161</v>
      </c>
      <c r="B47" s="0" t="s">
        <v>53</v>
      </c>
      <c r="C47" s="0" t="s">
        <v>162</v>
      </c>
      <c r="D47" s="0" t="s">
        <v>163</v>
      </c>
      <c r="E47" s="0" t="s">
        <v>13</v>
      </c>
      <c r="F47" s="0" t="s">
        <v>51</v>
      </c>
      <c r="G47" s="0" t="n">
        <v>110</v>
      </c>
    </row>
    <row r="48" customFormat="false" ht="12.85" hidden="true" customHeight="false" outlineLevel="0" collapsed="false">
      <c r="A48" s="0" t="s">
        <v>172</v>
      </c>
      <c r="B48" s="0" t="s">
        <v>173</v>
      </c>
      <c r="C48" s="0" t="s">
        <v>174</v>
      </c>
      <c r="D48" s="0" t="s">
        <v>175</v>
      </c>
      <c r="E48" s="0" t="s">
        <v>13</v>
      </c>
      <c r="F48" s="0" t="s">
        <v>25</v>
      </c>
      <c r="G48" s="0" t="n">
        <v>95</v>
      </c>
    </row>
    <row r="49" customFormat="false" ht="12.85" hidden="false" customHeight="false" outlineLevel="0" collapsed="false">
      <c r="A49" s="0" t="s">
        <v>180</v>
      </c>
      <c r="B49" s="0" t="s">
        <v>181</v>
      </c>
      <c r="C49" s="0" t="s">
        <v>182</v>
      </c>
      <c r="D49" s="0" t="s">
        <v>183</v>
      </c>
      <c r="E49" s="0" t="s">
        <v>73</v>
      </c>
      <c r="F49" s="0" t="s">
        <v>14</v>
      </c>
      <c r="G49" s="0" t="n">
        <v>202.5</v>
      </c>
    </row>
    <row r="50" customFormat="false" ht="12.85" hidden="true" customHeight="false" outlineLevel="0" collapsed="false">
      <c r="A50" s="0" t="s">
        <v>176</v>
      </c>
      <c r="B50" s="0" t="s">
        <v>53</v>
      </c>
      <c r="C50" s="0" t="s">
        <v>177</v>
      </c>
      <c r="D50" s="0" t="s">
        <v>178</v>
      </c>
      <c r="E50" s="0" t="s">
        <v>13</v>
      </c>
      <c r="F50" s="0" t="s">
        <v>25</v>
      </c>
      <c r="G50" s="0" t="n">
        <v>102.5</v>
      </c>
    </row>
    <row r="51" customFormat="false" ht="12.85" hidden="true" customHeight="false" outlineLevel="0" collapsed="false">
      <c r="A51" s="0" t="s">
        <v>184</v>
      </c>
      <c r="B51" s="0" t="s">
        <v>185</v>
      </c>
      <c r="C51" s="0" t="s">
        <v>186</v>
      </c>
      <c r="D51" s="0" t="s">
        <v>187</v>
      </c>
      <c r="E51" s="0" t="s">
        <v>13</v>
      </c>
      <c r="F51" s="0" t="s">
        <v>33</v>
      </c>
      <c r="G51" s="0" t="n">
        <v>105</v>
      </c>
    </row>
    <row r="52" customFormat="false" ht="12.85" hidden="true" customHeight="false" outlineLevel="0" collapsed="false">
      <c r="A52" s="0" t="s">
        <v>164</v>
      </c>
      <c r="B52" s="0" t="s">
        <v>165</v>
      </c>
      <c r="C52" s="0" t="s">
        <v>166</v>
      </c>
      <c r="D52" s="0" t="s">
        <v>167</v>
      </c>
      <c r="E52" s="0" t="s">
        <v>32</v>
      </c>
      <c r="F52" s="0" t="s">
        <v>25</v>
      </c>
      <c r="G52" s="0" t="n">
        <v>135</v>
      </c>
    </row>
    <row r="53" customFormat="false" ht="12.85" hidden="true" customHeight="false" outlineLevel="0" collapsed="false">
      <c r="A53" s="0" t="s">
        <v>188</v>
      </c>
      <c r="B53" s="0" t="s">
        <v>189</v>
      </c>
      <c r="C53" s="0" t="s">
        <v>190</v>
      </c>
      <c r="D53" s="0" t="s">
        <v>191</v>
      </c>
      <c r="E53" s="0" t="s">
        <v>13</v>
      </c>
      <c r="F53" s="0" t="s">
        <v>37</v>
      </c>
      <c r="G53" s="0" t="n">
        <v>85</v>
      </c>
    </row>
    <row r="54" customFormat="false" ht="12.85" hidden="false" customHeight="false" outlineLevel="0" collapsed="false">
      <c r="A54" s="0" t="s">
        <v>149</v>
      </c>
      <c r="B54" s="0" t="s">
        <v>150</v>
      </c>
      <c r="C54" s="0" t="s">
        <v>151</v>
      </c>
      <c r="D54" s="0" t="s">
        <v>152</v>
      </c>
      <c r="E54" s="0" t="s">
        <v>13</v>
      </c>
      <c r="F54" s="0" t="s">
        <v>14</v>
      </c>
      <c r="G54" s="0" t="n">
        <v>120</v>
      </c>
    </row>
    <row r="55" customFormat="false" ht="12.85" hidden="true" customHeight="false" outlineLevel="0" collapsed="false">
      <c r="A55" s="0" t="s">
        <v>146</v>
      </c>
      <c r="B55" s="0" t="s">
        <v>147</v>
      </c>
      <c r="C55" s="0" t="s">
        <v>148</v>
      </c>
      <c r="D55" s="0" t="s">
        <v>54</v>
      </c>
      <c r="E55" s="0" t="s">
        <v>13</v>
      </c>
      <c r="F55" s="0" t="s">
        <v>25</v>
      </c>
      <c r="G55" s="0" t="n">
        <v>97.5</v>
      </c>
    </row>
    <row r="56" customFormat="false" ht="12.85" hidden="true" customHeight="false" outlineLevel="0" collapsed="false">
      <c r="A56" s="0" t="s">
        <v>142</v>
      </c>
      <c r="B56" s="0" t="s">
        <v>143</v>
      </c>
      <c r="C56" s="0" t="s">
        <v>144</v>
      </c>
      <c r="D56" s="0" t="s">
        <v>145</v>
      </c>
      <c r="E56" s="0" t="s">
        <v>73</v>
      </c>
      <c r="F56" s="0" t="s">
        <v>25</v>
      </c>
      <c r="G56" s="0" t="n">
        <v>180</v>
      </c>
    </row>
    <row r="57" customFormat="false" ht="12.85" hidden="true" customHeight="false" outlineLevel="0" collapsed="false">
      <c r="A57" s="0" t="s">
        <v>168</v>
      </c>
      <c r="B57" s="0" t="s">
        <v>169</v>
      </c>
      <c r="C57" s="0" t="s">
        <v>170</v>
      </c>
      <c r="D57" s="0" t="s">
        <v>171</v>
      </c>
      <c r="E57" s="0" t="s">
        <v>32</v>
      </c>
      <c r="F57" s="0" t="s">
        <v>25</v>
      </c>
      <c r="G57" s="0" t="n">
        <v>125</v>
      </c>
    </row>
    <row r="58" customFormat="false" ht="12.85" hidden="true" customHeight="false" outlineLevel="0" collapsed="false">
      <c r="A58" s="0" t="s">
        <v>161</v>
      </c>
      <c r="B58" s="0" t="s">
        <v>53</v>
      </c>
      <c r="C58" s="0" t="s">
        <v>162</v>
      </c>
      <c r="D58" s="0" t="s">
        <v>163</v>
      </c>
      <c r="E58" s="0" t="s">
        <v>13</v>
      </c>
      <c r="F58" s="0" t="s">
        <v>51</v>
      </c>
      <c r="G58" s="0" t="n">
        <v>110</v>
      </c>
    </row>
    <row r="59" customFormat="false" ht="12.85" hidden="true" customHeight="false" outlineLevel="0" collapsed="false">
      <c r="A59" s="0" t="s">
        <v>157</v>
      </c>
      <c r="B59" s="0" t="s">
        <v>158</v>
      </c>
      <c r="C59" s="0" t="s">
        <v>159</v>
      </c>
      <c r="D59" s="0" t="s">
        <v>160</v>
      </c>
      <c r="E59" s="0" t="s">
        <v>13</v>
      </c>
      <c r="F59" s="0" t="s">
        <v>25</v>
      </c>
      <c r="G59" s="0" t="n">
        <v>100</v>
      </c>
    </row>
    <row r="61" customFormat="false" ht="12.85" hidden="false" customHeight="false" outlineLevel="0" collapsed="false">
      <c r="B61" s="0" t="s">
        <v>480</v>
      </c>
      <c r="C61" s="0" t="s">
        <v>481</v>
      </c>
      <c r="D61" s="0" t="s">
        <v>482</v>
      </c>
      <c r="E61" s="0" t="s">
        <v>483</v>
      </c>
      <c r="F61" s="0" t="s">
        <v>484</v>
      </c>
      <c r="G61" s="0" t="s">
        <v>485</v>
      </c>
      <c r="H61" s="0" t="s">
        <v>486</v>
      </c>
      <c r="I61" s="0" t="s">
        <v>487</v>
      </c>
    </row>
    <row r="62" customFormat="false" ht="12.85" hidden="false" customHeight="false" outlineLevel="0" collapsed="false">
      <c r="A62" s="0" t="s">
        <v>52</v>
      </c>
      <c r="B62" s="0" t="s">
        <v>488</v>
      </c>
      <c r="C62" s="0" t="s">
        <v>489</v>
      </c>
      <c r="D62" s="0" t="s">
        <v>490</v>
      </c>
    </row>
    <row r="63" customFormat="false" ht="12.85" hidden="false" customHeight="false" outlineLevel="0" collapsed="false">
      <c r="A63" s="0" t="s">
        <v>70</v>
      </c>
      <c r="B63" s="0" t="s">
        <v>491</v>
      </c>
      <c r="C63" s="0" t="s">
        <v>492</v>
      </c>
    </row>
    <row r="64" customFormat="false" ht="12.85" hidden="false" customHeight="false" outlineLevel="0" collapsed="false">
      <c r="A64" s="0" t="s">
        <v>120</v>
      </c>
      <c r="B64" s="0" t="s">
        <v>493</v>
      </c>
      <c r="C64" s="0" t="s">
        <v>494</v>
      </c>
    </row>
    <row r="65" customFormat="false" ht="12.85" hidden="false" customHeight="false" outlineLevel="0" collapsed="false">
      <c r="A65" s="0" t="s">
        <v>137</v>
      </c>
      <c r="B65" s="0" t="s">
        <v>495</v>
      </c>
      <c r="C65" s="0" t="s">
        <v>495</v>
      </c>
      <c r="D65" s="0" t="s">
        <v>495</v>
      </c>
    </row>
    <row r="67" customFormat="false" ht="12.85" hidden="false" customHeight="false" outlineLevel="0" collapsed="false">
      <c r="A67" s="0" t="s">
        <v>10</v>
      </c>
      <c r="B67" s="0" t="s">
        <v>496</v>
      </c>
      <c r="C67" s="0" t="s">
        <v>497</v>
      </c>
      <c r="D67" s="0" t="s">
        <v>496</v>
      </c>
    </row>
    <row r="68" customFormat="false" ht="12.85" hidden="false" customHeight="false" outlineLevel="0" collapsed="false">
      <c r="A68" s="0" t="s">
        <v>56</v>
      </c>
      <c r="B68" s="0" t="s">
        <v>498</v>
      </c>
      <c r="C68" s="0" t="s">
        <v>499</v>
      </c>
      <c r="D68" s="0" t="s">
        <v>500</v>
      </c>
    </row>
    <row r="69" customFormat="false" ht="12.85" hidden="false" customHeight="false" outlineLevel="0" collapsed="false">
      <c r="A69" s="0" t="s">
        <v>89</v>
      </c>
      <c r="B69" s="0" t="s">
        <v>501</v>
      </c>
      <c r="C69" s="0" t="s">
        <v>501</v>
      </c>
      <c r="D69" s="0" t="s">
        <v>502</v>
      </c>
    </row>
    <row r="70" customFormat="false" ht="12.85" hidden="false" customHeight="false" outlineLevel="0" collapsed="false">
      <c r="A70" s="0" t="s">
        <v>98</v>
      </c>
      <c r="B70" s="0" t="s">
        <v>503</v>
      </c>
      <c r="C70" s="0" t="s">
        <v>504</v>
      </c>
      <c r="D70" s="0" t="s">
        <v>505</v>
      </c>
    </row>
    <row r="71" customFormat="false" ht="12.85" hidden="false" customHeight="false" outlineLevel="0" collapsed="false">
      <c r="A71" s="0" t="s">
        <v>101</v>
      </c>
      <c r="B71" s="0" t="s">
        <v>506</v>
      </c>
      <c r="C71" s="0" t="s">
        <v>507</v>
      </c>
    </row>
    <row r="72" customFormat="false" ht="13.75" hidden="false" customHeight="false" outlineLevel="0" collapsed="false">
      <c r="A72" s="0" t="s">
        <v>180</v>
      </c>
      <c r="B72" s="0" t="s">
        <v>508</v>
      </c>
      <c r="C72" s="0" t="s">
        <v>508</v>
      </c>
      <c r="D72" s="0" t="s">
        <v>508</v>
      </c>
    </row>
    <row r="73" customFormat="false" ht="12.85" hidden="false" customHeight="false" outlineLevel="0" collapsed="false">
      <c r="A73" s="0" t="s">
        <v>149</v>
      </c>
      <c r="B73" s="0" t="s">
        <v>509</v>
      </c>
      <c r="C73" s="0" t="s">
        <v>510</v>
      </c>
      <c r="D73" s="0" t="s">
        <v>509</v>
      </c>
    </row>
  </sheetData>
  <autoFilter ref="A1:G59">
    <filterColumn colId="5">
      <filters>
        <filter val="Transaction processing"/>
        <filter val="Commerce"/>
      </filters>
    </filterColumn>
  </autoFilter>
  <hyperlinks>
    <hyperlink ref="B2" r:id="rId1" display="Software Development Engineer"/>
    <hyperlink ref="C2" r:id="rId2" display="Software Development Engineer"/>
    <hyperlink ref="C3" r:id="rId3" display="https://angel.co/big-data-exchange/jobs/228064-full-stack-ui-developer"/>
    <hyperlink ref="C4" r:id="rId4" display="https://angel.co/masonamerica/jobs/151118-platform-engineer"/>
    <hyperlink ref="C5" r:id="rId5" display="Frontend Developer - UI/UX"/>
    <hyperlink ref="C6" r:id="rId6" display="https://angel.co/cakecodes/jobs/150832-senior-software-developer"/>
    <hyperlink ref="C7" r:id="rId7" display="Sr. Full Stack Engineer"/>
    <hyperlink ref="C8" r:id="rId8" display="Sr. Software Engineer"/>
    <hyperlink ref="C9" r:id="rId9" display="Senior Software Engineer (Front End)"/>
    <hyperlink ref="C10" r:id="rId10" display="Senior Software Engineer (Full Stack)"/>
    <hyperlink ref="C11" r:id="rId11" display="Backend Engineers - Golang (Contract OK)"/>
    <hyperlink ref="A13" r:id="rId12" display="ROVER.COM"/>
    <hyperlink ref="A14" r:id="rId13" display="ROVER.COM"/>
    <hyperlink ref="C14" r:id="rId14" display="Senior Software Engineer- Django or Ruby"/>
    <hyperlink ref="C17" r:id="rId15" display="Developer or technical savvy professional."/>
    <hyperlink ref="C19" r:id="rId16" display="Software Development Engineer (Seattle, WA only)"/>
    <hyperlink ref="C23" r:id="rId17" display="Back End Engineer"/>
    <hyperlink ref="C24" r:id="rId18" display="Front End Engineer"/>
    <hyperlink ref="C26" r:id="rId19" display="Quality Assurance Engineer"/>
    <hyperlink ref="C28" r:id="rId20" display="Infrastructure Engineer"/>
    <hyperlink ref="C29" r:id="rId21" display="Software Engineer (Ruby, Rails, React)"/>
    <hyperlink ref="C31" r:id="rId22" display="Sr. Frontend Developer"/>
    <hyperlink ref="C34" r:id="rId23" display="Senior System Architect - Mobility"/>
    <hyperlink ref="C36" r:id="rId24" display="Senior Rails Engineer"/>
    <hyperlink ref="C37" r:id="rId25" display="Front End Web Developer"/>
    <hyperlink ref="C39" r:id="rId26" display="Frontend Engineer at Mapping / Location Startup"/>
    <hyperlink ref="C40" r:id="rId27" display="Security Engineer"/>
    <hyperlink ref="C41" r:id="rId28" display="Android (or Java / C++) Developer"/>
    <hyperlink ref="C42" r:id="rId29" display="React Native Mobile Developer"/>
    <hyperlink ref="C44" r:id="rId30" display="VP of Engineering"/>
    <hyperlink ref="C67" r:id="rId31" display="careers@skilljar.com"/>
    <hyperlink ref="A68" r:id="rId32" display="ROVER.COM"/>
    <hyperlink ref="B68" r:id="rId33" display="https://www.rover.com/about-us/?ref=footer"/>
    <hyperlink ref="D68" r:id="rId34" display="https://www.rover.com/partners/?ref=footer"/>
    <hyperlink ref="B71" r:id="rId35" display="https://www.revv.co.in/faq"/>
    <hyperlink ref="B72" r:id="rId36" display="http://www.osiengineering.com/about.php"/>
    <hyperlink ref="B73" r:id="rId37" display="https://angel.co/productschool/job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2018-01-25T01:09:56Z</dcterms:modified>
  <cp:revision>7</cp:revision>
  <dc:subject/>
  <dc:title/>
</cp:coreProperties>
</file>