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360" yWindow="540" windowWidth="21105" windowHeight="8850"/>
  </bookViews>
  <sheets>
    <sheet name="NUE Analysis" sheetId="13" r:id="rId1"/>
    <sheet name="dividendPayout" sheetId="3" state="hidden" r:id="rId2"/>
    <sheet name="CurrentPortfolio" sheetId="8" state="hidden" r:id="rId3"/>
    <sheet name="LINexporders" sheetId="10" state="hidden" r:id="rId4"/>
    <sheet name="OrderSheet" sheetId="11" r:id="rId5"/>
    <sheet name="optionStrategies" sheetId="4" r:id="rId6"/>
  </sheets>
  <definedNames>
    <definedName name="solver_adj" localSheetId="3" hidden="1">LINexporders!$G$3,LINexporders!$A$3,LINexporders!$C$3,LINexporders!$E$3</definedName>
    <definedName name="solver_adj" localSheetId="4" hidden="1">OrderSheet!$A$5</definedName>
    <definedName name="solver_cvg" localSheetId="3" hidden="1">0.0001</definedName>
    <definedName name="solver_cvg" localSheetId="4" hidden="1">0.0001</definedName>
    <definedName name="solver_drv" localSheetId="3" hidden="1">1</definedName>
    <definedName name="solver_drv" localSheetId="4" hidden="1">1</definedName>
    <definedName name="solver_est" localSheetId="3" hidden="1">1</definedName>
    <definedName name="solver_est" localSheetId="4" hidden="1">1</definedName>
    <definedName name="solver_itr" localSheetId="3" hidden="1">100</definedName>
    <definedName name="solver_itr" localSheetId="4" hidden="1">100</definedName>
    <definedName name="solver_lhs1" localSheetId="4" hidden="1">OrderSheet!$A$4</definedName>
    <definedName name="solver_lin" localSheetId="3" hidden="1">2</definedName>
    <definedName name="solver_lin" localSheetId="4" hidden="1">2</definedName>
    <definedName name="solver_neg" localSheetId="3" hidden="1">2</definedName>
    <definedName name="solver_neg" localSheetId="4" hidden="1">2</definedName>
    <definedName name="solver_num" localSheetId="3" hidden="1">0</definedName>
    <definedName name="solver_num" localSheetId="4" hidden="1">1</definedName>
    <definedName name="solver_nwt" localSheetId="3" hidden="1">1</definedName>
    <definedName name="solver_nwt" localSheetId="4" hidden="1">1</definedName>
    <definedName name="solver_opt" localSheetId="3" hidden="1">LINexporders!$K$4</definedName>
    <definedName name="solver_opt" localSheetId="4" hidden="1">OrderSheet!$K$5</definedName>
    <definedName name="solver_pre" localSheetId="3" hidden="1">0.000001</definedName>
    <definedName name="solver_pre" localSheetId="4" hidden="1">0.000001</definedName>
    <definedName name="solver_rel1" localSheetId="4" hidden="1">4</definedName>
    <definedName name="solver_rhs1" localSheetId="4" hidden="1">integer</definedName>
    <definedName name="solver_scl" localSheetId="3" hidden="1">2</definedName>
    <definedName name="solver_scl" localSheetId="4" hidden="1">2</definedName>
    <definedName name="solver_sho" localSheetId="3" hidden="1">2</definedName>
    <definedName name="solver_sho" localSheetId="4" hidden="1">2</definedName>
    <definedName name="solver_tim" localSheetId="3" hidden="1">100</definedName>
    <definedName name="solver_tim" localSheetId="4" hidden="1">100</definedName>
    <definedName name="solver_tol" localSheetId="3" hidden="1">0.05</definedName>
    <definedName name="solver_tol" localSheetId="4" hidden="1">0.05</definedName>
    <definedName name="solver_typ" localSheetId="3" hidden="1">3</definedName>
    <definedName name="solver_typ" localSheetId="4" hidden="1">3</definedName>
    <definedName name="solver_val" localSheetId="3" hidden="1">1</definedName>
    <definedName name="solver_val" localSheetId="4" hidden="1">3400</definedName>
  </definedNames>
  <calcPr calcId="145621"/>
</workbook>
</file>

<file path=xl/calcChain.xml><?xml version="1.0" encoding="utf-8"?>
<calcChain xmlns="http://schemas.openxmlformats.org/spreadsheetml/2006/main">
  <c r="D11" i="13" l="1"/>
  <c r="B13" i="8" l="1"/>
  <c r="AA2" i="11" l="1"/>
  <c r="Z2" i="11"/>
  <c r="W8" i="11"/>
  <c r="W7" i="11"/>
  <c r="W6" i="11"/>
  <c r="W5" i="11"/>
  <c r="W4" i="11"/>
  <c r="V4" i="11"/>
  <c r="V5" i="11" s="1"/>
  <c r="S7" i="11" l="1"/>
  <c r="S8" i="11"/>
  <c r="S3" i="11"/>
  <c r="S4" i="11"/>
  <c r="S5" i="11"/>
  <c r="S6" i="11"/>
  <c r="G1" i="3"/>
  <c r="T8" i="11"/>
  <c r="T7" i="11"/>
  <c r="T6" i="11"/>
  <c r="T5" i="11"/>
  <c r="T4" i="11"/>
  <c r="S2" i="11" l="1"/>
  <c r="P7" i="11" l="1"/>
  <c r="P6" i="11"/>
  <c r="P5" i="11"/>
  <c r="P4" i="11"/>
  <c r="Q3" i="11"/>
  <c r="Q2" i="11"/>
  <c r="V2" i="11" l="1"/>
  <c r="W2" i="11"/>
  <c r="X2" i="11" s="1"/>
  <c r="T2" i="11"/>
  <c r="W3" i="11"/>
  <c r="T3" i="11"/>
  <c r="P2" i="11"/>
  <c r="P3" i="11"/>
  <c r="E8" i="11"/>
  <c r="F8" i="11" s="1"/>
  <c r="I8" i="11"/>
  <c r="J8" i="11" s="1"/>
  <c r="K8" i="11"/>
  <c r="L8" i="11"/>
  <c r="I8" i="8"/>
  <c r="L8" i="8" s="1"/>
  <c r="V8" i="8"/>
  <c r="W8" i="8" s="1"/>
  <c r="X8" i="8"/>
  <c r="Y8" i="8" s="1"/>
  <c r="M8" i="11" l="1"/>
  <c r="N8" i="11"/>
  <c r="Z8" i="8"/>
  <c r="AA8" i="8"/>
  <c r="B47" i="13"/>
  <c r="B46" i="13"/>
  <c r="B45" i="13"/>
  <c r="B39" i="13"/>
  <c r="B36" i="13"/>
  <c r="B18" i="13"/>
  <c r="H18" i="13" s="1"/>
  <c r="H17" i="13"/>
  <c r="F17" i="13"/>
  <c r="F18" i="13" s="1"/>
  <c r="F19" i="13" s="1"/>
  <c r="F20" i="13" s="1"/>
  <c r="F21" i="13" s="1"/>
  <c r="F22" i="13" s="1"/>
  <c r="F23" i="13" s="1"/>
  <c r="F24" i="13" s="1"/>
  <c r="F25" i="13" s="1"/>
  <c r="D17" i="13"/>
  <c r="I14" i="13"/>
  <c r="G14" i="13" s="1"/>
  <c r="H11" i="13"/>
  <c r="F11" i="13"/>
  <c r="A17" i="13"/>
  <c r="B11" i="13"/>
  <c r="I8" i="13"/>
  <c r="G8" i="13"/>
  <c r="E8" i="13"/>
  <c r="C8" i="13"/>
  <c r="I7" i="13"/>
  <c r="G7" i="13"/>
  <c r="E7" i="13"/>
  <c r="C7" i="13"/>
  <c r="L7" i="11"/>
  <c r="K7" i="11"/>
  <c r="I7" i="11"/>
  <c r="J7" i="11" s="1"/>
  <c r="E7" i="11"/>
  <c r="F7" i="11" s="1"/>
  <c r="L6" i="11"/>
  <c r="K6" i="11"/>
  <c r="I6" i="11"/>
  <c r="J6" i="11" s="1"/>
  <c r="E6" i="11"/>
  <c r="F6" i="11" s="1"/>
  <c r="L5" i="11"/>
  <c r="K5" i="11"/>
  <c r="I5" i="11"/>
  <c r="J5" i="11" s="1"/>
  <c r="E5" i="11"/>
  <c r="F5" i="11" s="1"/>
  <c r="L4" i="11"/>
  <c r="K4" i="11"/>
  <c r="I4" i="11"/>
  <c r="J4" i="11" s="1"/>
  <c r="E4" i="11"/>
  <c r="F4" i="11" s="1"/>
  <c r="L3" i="11"/>
  <c r="K3" i="11"/>
  <c r="I3" i="11"/>
  <c r="J3" i="11" s="1"/>
  <c r="E3" i="11"/>
  <c r="F3" i="11" s="1"/>
  <c r="L2" i="11"/>
  <c r="K2" i="11"/>
  <c r="I2" i="11"/>
  <c r="E2" i="11"/>
  <c r="F2" i="11" s="1"/>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G4" i="10" a="1"/>
  <c r="G33" i="10" s="1"/>
  <c r="E4" i="10"/>
  <c r="C4" i="10" a="1"/>
  <c r="C295" i="10" s="1"/>
  <c r="J3" i="10"/>
  <c r="K3" i="10" s="1"/>
  <c r="D3" i="10"/>
  <c r="I3" i="10" s="1"/>
  <c r="A4" i="10" s="1"/>
  <c r="X7" i="8"/>
  <c r="Y7" i="8" s="1"/>
  <c r="V7" i="8"/>
  <c r="W7" i="8" s="1"/>
  <c r="I7" i="8"/>
  <c r="L7" i="8" s="1"/>
  <c r="X6" i="8"/>
  <c r="Y6" i="8" s="1"/>
  <c r="V6" i="8"/>
  <c r="W6" i="8" s="1"/>
  <c r="L6" i="8"/>
  <c r="X5" i="8"/>
  <c r="Y5" i="8" s="1"/>
  <c r="V5" i="8"/>
  <c r="W5" i="8" s="1"/>
  <c r="I5" i="8"/>
  <c r="L5" i="8" s="1"/>
  <c r="X4" i="8"/>
  <c r="Y4" i="8" s="1"/>
  <c r="V4" i="8"/>
  <c r="W4" i="8" s="1"/>
  <c r="L4" i="8"/>
  <c r="X3" i="8"/>
  <c r="Y3" i="8" s="1"/>
  <c r="V3" i="8"/>
  <c r="W3" i="8" s="1"/>
  <c r="L3" i="8"/>
  <c r="X2" i="8"/>
  <c r="V2" i="8"/>
  <c r="W2" i="8" s="1"/>
  <c r="P2" i="8"/>
  <c r="N2" i="8"/>
  <c r="I2" i="8"/>
  <c r="L2" i="8" s="1"/>
  <c r="E2" i="8"/>
  <c r="F2" i="8" s="1"/>
  <c r="G17" i="10" l="1"/>
  <c r="G39" i="10"/>
  <c r="G23" i="10"/>
  <c r="G44" i="10"/>
  <c r="G7" i="10"/>
  <c r="G28" i="10"/>
  <c r="G49" i="10"/>
  <c r="G12" i="10"/>
  <c r="Y2" i="8"/>
  <c r="AA2" i="8" s="1"/>
  <c r="M3" i="11"/>
  <c r="N3" i="11"/>
  <c r="N4" i="11"/>
  <c r="N6" i="11"/>
  <c r="N7" i="11"/>
  <c r="M4" i="11"/>
  <c r="M5" i="11"/>
  <c r="M6" i="11"/>
  <c r="M7" i="11"/>
  <c r="N5" i="11"/>
  <c r="M2" i="11"/>
  <c r="J4" i="10"/>
  <c r="K4" i="10" s="1"/>
  <c r="D4" i="10"/>
  <c r="F4" i="10" s="1"/>
  <c r="B4" i="10" s="1"/>
  <c r="C4" i="10"/>
  <c r="C8" i="10"/>
  <c r="C12" i="10"/>
  <c r="C16" i="10"/>
  <c r="C20" i="10"/>
  <c r="C24" i="10"/>
  <c r="C28" i="10"/>
  <c r="C32" i="10"/>
  <c r="C36" i="10"/>
  <c r="C40" i="10"/>
  <c r="C44" i="10"/>
  <c r="C48" i="10"/>
  <c r="C52" i="10"/>
  <c r="C56" i="10"/>
  <c r="C60" i="10"/>
  <c r="C64" i="10"/>
  <c r="C68" i="10"/>
  <c r="C72" i="10"/>
  <c r="C76" i="10"/>
  <c r="C80" i="10"/>
  <c r="C84" i="10"/>
  <c r="C88" i="10"/>
  <c r="C92" i="10"/>
  <c r="C96" i="10"/>
  <c r="C100" i="10"/>
  <c r="C104" i="10"/>
  <c r="C108" i="10"/>
  <c r="C112" i="10"/>
  <c r="C116" i="10"/>
  <c r="C120" i="10"/>
  <c r="C124" i="10"/>
  <c r="C128" i="10"/>
  <c r="C132" i="10"/>
  <c r="C136" i="10"/>
  <c r="C140" i="10"/>
  <c r="C144" i="10"/>
  <c r="C148" i="10"/>
  <c r="C152" i="10"/>
  <c r="C156" i="10"/>
  <c r="C160" i="10"/>
  <c r="C164" i="10"/>
  <c r="C168" i="10"/>
  <c r="C172" i="10"/>
  <c r="C176" i="10"/>
  <c r="C180" i="10"/>
  <c r="C185" i="10"/>
  <c r="C191" i="10"/>
  <c r="C196" i="10"/>
  <c r="C201" i="10"/>
  <c r="C207" i="10"/>
  <c r="C212" i="10"/>
  <c r="C217" i="10"/>
  <c r="C223" i="10"/>
  <c r="C228" i="10"/>
  <c r="C233" i="10"/>
  <c r="C239" i="10"/>
  <c r="C244" i="10"/>
  <c r="C249" i="10"/>
  <c r="C255" i="10"/>
  <c r="C260" i="10"/>
  <c r="C265" i="10"/>
  <c r="C271" i="10"/>
  <c r="C276" i="10"/>
  <c r="C281" i="10"/>
  <c r="C287" i="10"/>
  <c r="C292" i="10"/>
  <c r="C297" i="10"/>
  <c r="G298" i="10"/>
  <c r="G294" i="10"/>
  <c r="G290" i="10"/>
  <c r="G286" i="10"/>
  <c r="G282" i="10"/>
  <c r="G278" i="10"/>
  <c r="G274" i="10"/>
  <c r="G270" i="10"/>
  <c r="G266" i="10"/>
  <c r="G262" i="10"/>
  <c r="G258" i="10"/>
  <c r="G254" i="10"/>
  <c r="G250" i="10"/>
  <c r="G246" i="10"/>
  <c r="G242" i="10"/>
  <c r="G238" i="10"/>
  <c r="G234" i="10"/>
  <c r="G230" i="10"/>
  <c r="G226" i="10"/>
  <c r="G222" i="10"/>
  <c r="G218" i="10"/>
  <c r="G214" i="10"/>
  <c r="G210" i="10"/>
  <c r="G206" i="10"/>
  <c r="G202" i="10"/>
  <c r="G198" i="10"/>
  <c r="G194" i="10"/>
  <c r="G190" i="10"/>
  <c r="G186" i="10"/>
  <c r="G182" i="10"/>
  <c r="G178" i="10"/>
  <c r="G174" i="10"/>
  <c r="G170" i="10"/>
  <c r="G166" i="10"/>
  <c r="G162" i="10"/>
  <c r="G158" i="10"/>
  <c r="G154" i="10"/>
  <c r="G150" i="10"/>
  <c r="G146" i="10"/>
  <c r="G142" i="10"/>
  <c r="G138" i="10"/>
  <c r="G134" i="10"/>
  <c r="G130" i="10"/>
  <c r="G126" i="10"/>
  <c r="G122" i="10"/>
  <c r="G118" i="10"/>
  <c r="G114" i="10"/>
  <c r="G110" i="10"/>
  <c r="G106" i="10"/>
  <c r="G102" i="10"/>
  <c r="G98" i="10"/>
  <c r="G94" i="10"/>
  <c r="G90" i="10"/>
  <c r="G86" i="10"/>
  <c r="G82" i="10"/>
  <c r="G78" i="10"/>
  <c r="G74" i="10"/>
  <c r="G70" i="10"/>
  <c r="G66" i="10"/>
  <c r="G62" i="10"/>
  <c r="G58" i="10"/>
  <c r="G54" i="10"/>
  <c r="G50" i="10"/>
  <c r="G46" i="10"/>
  <c r="G42" i="10"/>
  <c r="G38" i="10"/>
  <c r="G34" i="10"/>
  <c r="G30" i="10"/>
  <c r="G26" i="10"/>
  <c r="G22" i="10"/>
  <c r="G18" i="10"/>
  <c r="G14" i="10"/>
  <c r="G10" i="10"/>
  <c r="G6" i="10"/>
  <c r="G297" i="10"/>
  <c r="G293" i="10"/>
  <c r="G289" i="10"/>
  <c r="G285" i="10"/>
  <c r="G281" i="10"/>
  <c r="G277" i="10"/>
  <c r="G273" i="10"/>
  <c r="G269" i="10"/>
  <c r="G265" i="10"/>
  <c r="G261" i="10"/>
  <c r="G257" i="10"/>
  <c r="G253" i="10"/>
  <c r="G249" i="10"/>
  <c r="G245" i="10"/>
  <c r="G241" i="10"/>
  <c r="G237" i="10"/>
  <c r="G233" i="10"/>
  <c r="G229" i="10"/>
  <c r="G225" i="10"/>
  <c r="G221" i="10"/>
  <c r="G217" i="10"/>
  <c r="G213" i="10"/>
  <c r="G209" i="10"/>
  <c r="G205" i="10"/>
  <c r="G201" i="10"/>
  <c r="G197" i="10"/>
  <c r="G193" i="10"/>
  <c r="G189" i="10"/>
  <c r="G185" i="10"/>
  <c r="G181" i="10"/>
  <c r="G177" i="10"/>
  <c r="G173" i="10"/>
  <c r="G169" i="10"/>
  <c r="G165" i="10"/>
  <c r="G161" i="10"/>
  <c r="G157" i="10"/>
  <c r="G153" i="10"/>
  <c r="G149" i="10"/>
  <c r="G145" i="10"/>
  <c r="G141" i="10"/>
  <c r="G137" i="10"/>
  <c r="G133" i="10"/>
  <c r="G129" i="10"/>
  <c r="G125" i="10"/>
  <c r="G121" i="10"/>
  <c r="G117" i="10"/>
  <c r="G113" i="10"/>
  <c r="G109" i="10"/>
  <c r="G105" i="10"/>
  <c r="G101" i="10"/>
  <c r="G97" i="10"/>
  <c r="G93" i="10"/>
  <c r="G8" i="10"/>
  <c r="G13" i="10"/>
  <c r="G19" i="10"/>
  <c r="G24" i="10"/>
  <c r="G29" i="10"/>
  <c r="G35" i="10"/>
  <c r="G40" i="10"/>
  <c r="G45" i="10"/>
  <c r="G51" i="10"/>
  <c r="G56" i="10"/>
  <c r="G61" i="10"/>
  <c r="G67" i="10"/>
  <c r="G72" i="10"/>
  <c r="G77" i="10"/>
  <c r="G83" i="10"/>
  <c r="G88" i="10"/>
  <c r="G95" i="10"/>
  <c r="G103" i="10"/>
  <c r="G111" i="10"/>
  <c r="G119" i="10"/>
  <c r="G127" i="10"/>
  <c r="G135" i="10"/>
  <c r="G143" i="10"/>
  <c r="G151" i="10"/>
  <c r="G159" i="10"/>
  <c r="G167" i="10"/>
  <c r="G175" i="10"/>
  <c r="G183" i="10"/>
  <c r="G191" i="10"/>
  <c r="G199" i="10"/>
  <c r="G207" i="10"/>
  <c r="G215" i="10"/>
  <c r="G223" i="10"/>
  <c r="G231" i="10"/>
  <c r="G239" i="10"/>
  <c r="G247" i="10"/>
  <c r="G255" i="10"/>
  <c r="G263" i="10"/>
  <c r="G271" i="10"/>
  <c r="G279" i="10"/>
  <c r="G287" i="10"/>
  <c r="G295" i="10"/>
  <c r="F3" i="10"/>
  <c r="B3" i="10" s="1"/>
  <c r="C5" i="10"/>
  <c r="C9" i="10"/>
  <c r="C13" i="10"/>
  <c r="C17" i="10"/>
  <c r="C21" i="10"/>
  <c r="C25" i="10"/>
  <c r="C29" i="10"/>
  <c r="C33" i="10"/>
  <c r="C37" i="10"/>
  <c r="C41" i="10"/>
  <c r="C45" i="10"/>
  <c r="C49" i="10"/>
  <c r="C53" i="10"/>
  <c r="C57" i="10"/>
  <c r="C61" i="10"/>
  <c r="C65" i="10"/>
  <c r="C69" i="10"/>
  <c r="C73" i="10"/>
  <c r="C77" i="10"/>
  <c r="C81" i="10"/>
  <c r="C85" i="10"/>
  <c r="C89" i="10"/>
  <c r="C93" i="10"/>
  <c r="C97" i="10"/>
  <c r="C101" i="10"/>
  <c r="C105" i="10"/>
  <c r="C109" i="10"/>
  <c r="C113" i="10"/>
  <c r="C117" i="10"/>
  <c r="C121" i="10"/>
  <c r="C125" i="10"/>
  <c r="C129" i="10"/>
  <c r="C133" i="10"/>
  <c r="C137" i="10"/>
  <c r="C141" i="10"/>
  <c r="C145" i="10"/>
  <c r="C149" i="10"/>
  <c r="C153" i="10"/>
  <c r="C157" i="10"/>
  <c r="C161" i="10"/>
  <c r="C165" i="10"/>
  <c r="C169" i="10"/>
  <c r="C173" i="10"/>
  <c r="C177" i="10"/>
  <c r="C181" i="10"/>
  <c r="C187" i="10"/>
  <c r="C192" i="10"/>
  <c r="C197" i="10"/>
  <c r="C203" i="10"/>
  <c r="C208" i="10"/>
  <c r="C213" i="10"/>
  <c r="C219" i="10"/>
  <c r="C224" i="10"/>
  <c r="C229" i="10"/>
  <c r="C235" i="10"/>
  <c r="C240" i="10"/>
  <c r="C245" i="10"/>
  <c r="C251" i="10"/>
  <c r="C256" i="10"/>
  <c r="C261" i="10"/>
  <c r="C267" i="10"/>
  <c r="C272" i="10"/>
  <c r="C277" i="10"/>
  <c r="C283" i="10"/>
  <c r="C288" i="10"/>
  <c r="C293" i="10"/>
  <c r="C299" i="10"/>
  <c r="G4" i="10"/>
  <c r="G9" i="10"/>
  <c r="G15" i="10"/>
  <c r="G20" i="10"/>
  <c r="G25" i="10"/>
  <c r="G31" i="10"/>
  <c r="G36" i="10"/>
  <c r="G41" i="10"/>
  <c r="G47" i="10"/>
  <c r="G52" i="10"/>
  <c r="G57" i="10"/>
  <c r="G63" i="10"/>
  <c r="G68" i="10"/>
  <c r="G73" i="10"/>
  <c r="G79" i="10"/>
  <c r="G84" i="10"/>
  <c r="G89" i="10"/>
  <c r="G96" i="10"/>
  <c r="G104" i="10"/>
  <c r="G112" i="10"/>
  <c r="G120" i="10"/>
  <c r="G128" i="10"/>
  <c r="G136" i="10"/>
  <c r="G144" i="10"/>
  <c r="G152" i="10"/>
  <c r="G160" i="10"/>
  <c r="G168" i="10"/>
  <c r="G176" i="10"/>
  <c r="G184" i="10"/>
  <c r="G192" i="10"/>
  <c r="G200" i="10"/>
  <c r="G208" i="10"/>
  <c r="G216" i="10"/>
  <c r="G224" i="10"/>
  <c r="G232" i="10"/>
  <c r="G240" i="10"/>
  <c r="G248" i="10"/>
  <c r="G256" i="10"/>
  <c r="G264" i="10"/>
  <c r="G272" i="10"/>
  <c r="G280" i="10"/>
  <c r="G288" i="10"/>
  <c r="G296" i="10"/>
  <c r="C6" i="10"/>
  <c r="C10" i="10"/>
  <c r="C14" i="10"/>
  <c r="C18" i="10"/>
  <c r="C22" i="10"/>
  <c r="C26" i="10"/>
  <c r="C30" i="10"/>
  <c r="C34" i="10"/>
  <c r="C38" i="10"/>
  <c r="C42" i="10"/>
  <c r="C46" i="10"/>
  <c r="C50" i="10"/>
  <c r="C54" i="10"/>
  <c r="C58" i="10"/>
  <c r="C62" i="10"/>
  <c r="C66" i="10"/>
  <c r="C70" i="10"/>
  <c r="C74" i="10"/>
  <c r="C78" i="10"/>
  <c r="C82" i="10"/>
  <c r="C86" i="10"/>
  <c r="C90" i="10"/>
  <c r="C94" i="10"/>
  <c r="C98" i="10"/>
  <c r="C102" i="10"/>
  <c r="C106" i="10"/>
  <c r="C110" i="10"/>
  <c r="C114" i="10"/>
  <c r="C118" i="10"/>
  <c r="C122" i="10"/>
  <c r="C126" i="10"/>
  <c r="C130" i="10"/>
  <c r="C134" i="10"/>
  <c r="C138" i="10"/>
  <c r="C142" i="10"/>
  <c r="C146" i="10"/>
  <c r="C150" i="10"/>
  <c r="C154" i="10"/>
  <c r="C158" i="10"/>
  <c r="C162" i="10"/>
  <c r="C166" i="10"/>
  <c r="C170" i="10"/>
  <c r="C174" i="10"/>
  <c r="C178" i="10"/>
  <c r="C183" i="10"/>
  <c r="C188" i="10"/>
  <c r="C193" i="10"/>
  <c r="C199" i="10"/>
  <c r="C204" i="10"/>
  <c r="C209" i="10"/>
  <c r="C215" i="10"/>
  <c r="C220" i="10"/>
  <c r="C225" i="10"/>
  <c r="C231" i="10"/>
  <c r="C236" i="10"/>
  <c r="C241" i="10"/>
  <c r="C247" i="10"/>
  <c r="C252" i="10"/>
  <c r="C257" i="10"/>
  <c r="C263" i="10"/>
  <c r="C268" i="10"/>
  <c r="C273" i="10"/>
  <c r="C279" i="10"/>
  <c r="C284" i="10"/>
  <c r="C289" i="10"/>
  <c r="G5" i="10"/>
  <c r="G11" i="10"/>
  <c r="G16" i="10"/>
  <c r="G21" i="10"/>
  <c r="G27" i="10"/>
  <c r="G32" i="10"/>
  <c r="G37" i="10"/>
  <c r="G43" i="10"/>
  <c r="G48" i="10"/>
  <c r="G53" i="10"/>
  <c r="G59" i="10"/>
  <c r="G64" i="10"/>
  <c r="G69" i="10"/>
  <c r="G75" i="10"/>
  <c r="G80" i="10"/>
  <c r="G85" i="10"/>
  <c r="G91" i="10"/>
  <c r="G99" i="10"/>
  <c r="G107" i="10"/>
  <c r="G115" i="10"/>
  <c r="G123" i="10"/>
  <c r="G131" i="10"/>
  <c r="G139" i="10"/>
  <c r="G147" i="10"/>
  <c r="G155" i="10"/>
  <c r="G163" i="10"/>
  <c r="G171" i="10"/>
  <c r="G179" i="10"/>
  <c r="G187" i="10"/>
  <c r="G195" i="10"/>
  <c r="G203" i="10"/>
  <c r="G211" i="10"/>
  <c r="G219" i="10"/>
  <c r="G227" i="10"/>
  <c r="G235" i="10"/>
  <c r="G243" i="10"/>
  <c r="G251" i="10"/>
  <c r="G259" i="10"/>
  <c r="G267" i="10"/>
  <c r="G275" i="10"/>
  <c r="G283" i="10"/>
  <c r="G291" i="10"/>
  <c r="G299" i="10"/>
  <c r="C298" i="10"/>
  <c r="C294" i="10"/>
  <c r="C290" i="10"/>
  <c r="C286" i="10"/>
  <c r="C282" i="10"/>
  <c r="C278" i="10"/>
  <c r="C274" i="10"/>
  <c r="C270" i="10"/>
  <c r="C266" i="10"/>
  <c r="C262" i="10"/>
  <c r="C258" i="10"/>
  <c r="C254" i="10"/>
  <c r="C250" i="10"/>
  <c r="C246" i="10"/>
  <c r="C242" i="10"/>
  <c r="C238" i="10"/>
  <c r="C234" i="10"/>
  <c r="C230" i="10"/>
  <c r="C226" i="10"/>
  <c r="C222" i="10"/>
  <c r="C218" i="10"/>
  <c r="C214" i="10"/>
  <c r="C210" i="10"/>
  <c r="C206" i="10"/>
  <c r="C202" i="10"/>
  <c r="C198" i="10"/>
  <c r="C194" i="10"/>
  <c r="C190" i="10"/>
  <c r="C186" i="10"/>
  <c r="C182" i="10"/>
  <c r="C7" i="10"/>
  <c r="C11" i="10"/>
  <c r="C15" i="10"/>
  <c r="C19" i="10"/>
  <c r="C23" i="10"/>
  <c r="C27" i="10"/>
  <c r="C31" i="10"/>
  <c r="C35" i="10"/>
  <c r="C39" i="10"/>
  <c r="C43" i="10"/>
  <c r="C47" i="10"/>
  <c r="C51" i="10"/>
  <c r="C55" i="10"/>
  <c r="C59" i="10"/>
  <c r="C63" i="10"/>
  <c r="C67" i="10"/>
  <c r="C71" i="10"/>
  <c r="C75" i="10"/>
  <c r="C79" i="10"/>
  <c r="C83" i="10"/>
  <c r="C87" i="10"/>
  <c r="C91" i="10"/>
  <c r="C95" i="10"/>
  <c r="C99" i="10"/>
  <c r="C103" i="10"/>
  <c r="C107" i="10"/>
  <c r="C111" i="10"/>
  <c r="C115" i="10"/>
  <c r="C119" i="10"/>
  <c r="C123" i="10"/>
  <c r="C127" i="10"/>
  <c r="C131" i="10"/>
  <c r="C135" i="10"/>
  <c r="C139" i="10"/>
  <c r="C143" i="10"/>
  <c r="C147" i="10"/>
  <c r="C151" i="10"/>
  <c r="C155" i="10"/>
  <c r="C159" i="10"/>
  <c r="C163" i="10"/>
  <c r="C167" i="10"/>
  <c r="C171" i="10"/>
  <c r="C175" i="10"/>
  <c r="C179" i="10"/>
  <c r="C184" i="10"/>
  <c r="C189" i="10"/>
  <c r="C195" i="10"/>
  <c r="C200" i="10"/>
  <c r="C205" i="10"/>
  <c r="C211" i="10"/>
  <c r="C216" i="10"/>
  <c r="C221" i="10"/>
  <c r="C227" i="10"/>
  <c r="C232" i="10"/>
  <c r="C237" i="10"/>
  <c r="C243" i="10"/>
  <c r="C248" i="10"/>
  <c r="C253" i="10"/>
  <c r="C259" i="10"/>
  <c r="C264" i="10"/>
  <c r="C269" i="10"/>
  <c r="C275" i="10"/>
  <c r="C280" i="10"/>
  <c r="C285" i="10"/>
  <c r="C291" i="10"/>
  <c r="C296" i="10"/>
  <c r="G55" i="10"/>
  <c r="G60" i="10"/>
  <c r="G65" i="10"/>
  <c r="G71" i="10"/>
  <c r="G76" i="10"/>
  <c r="G81" i="10"/>
  <c r="G87" i="10"/>
  <c r="G92" i="10"/>
  <c r="G100" i="10"/>
  <c r="G108" i="10"/>
  <c r="G116" i="10"/>
  <c r="G124" i="10"/>
  <c r="G132" i="10"/>
  <c r="G140" i="10"/>
  <c r="G148" i="10"/>
  <c r="G156" i="10"/>
  <c r="G164" i="10"/>
  <c r="G172" i="10"/>
  <c r="G180" i="10"/>
  <c r="G188" i="10"/>
  <c r="G196" i="10"/>
  <c r="G204" i="10"/>
  <c r="G212" i="10"/>
  <c r="G220" i="10"/>
  <c r="G228" i="10"/>
  <c r="G236" i="10"/>
  <c r="G244" i="10"/>
  <c r="G252" i="10"/>
  <c r="G260" i="10"/>
  <c r="G268" i="10"/>
  <c r="G276" i="10"/>
  <c r="G284" i="10"/>
  <c r="G292" i="10"/>
  <c r="J2" i="11"/>
  <c r="E17" i="13"/>
  <c r="I17" i="13" s="1"/>
  <c r="J17" i="13" s="1"/>
  <c r="D18" i="13"/>
  <c r="E18" i="13" s="1"/>
  <c r="I18" i="13" s="1"/>
  <c r="J18" i="13" s="1"/>
  <c r="B19" i="13"/>
  <c r="AA3" i="8"/>
  <c r="Z3" i="8"/>
  <c r="Z4" i="8"/>
  <c r="AA4" i="8"/>
  <c r="Z5" i="8"/>
  <c r="AA5" i="8"/>
  <c r="AA6" i="8"/>
  <c r="Z6" i="8"/>
  <c r="AA7" i="8"/>
  <c r="Z7" i="8"/>
  <c r="Z2" i="8" l="1"/>
  <c r="L18" i="13"/>
  <c r="K18" i="13"/>
  <c r="L17" i="13"/>
  <c r="K17" i="13"/>
  <c r="I4" i="10"/>
  <c r="A5" i="10" s="1"/>
  <c r="N2" i="11"/>
  <c r="B20" i="13"/>
  <c r="D19" i="13"/>
  <c r="E19" i="13" s="1"/>
  <c r="H19" i="13"/>
  <c r="B21" i="13" l="1"/>
  <c r="D20" i="13"/>
  <c r="E20" i="13" s="1"/>
  <c r="H20" i="13"/>
  <c r="J5" i="10"/>
  <c r="K5" i="10" s="1"/>
  <c r="D5" i="10"/>
  <c r="I19" i="13"/>
  <c r="J19" i="13" s="1"/>
  <c r="I20" i="13" l="1"/>
  <c r="J20" i="13" s="1"/>
  <c r="K19" i="13"/>
  <c r="L19" i="13"/>
  <c r="F5" i="10"/>
  <c r="B5" i="10" s="1"/>
  <c r="I5" i="10"/>
  <c r="A6" i="10" s="1"/>
  <c r="B22" i="13"/>
  <c r="D21" i="13"/>
  <c r="E21" i="13" s="1"/>
  <c r="H21" i="13"/>
  <c r="H22" i="13" l="1"/>
  <c r="B23" i="13"/>
  <c r="D22" i="13"/>
  <c r="E22" i="13" s="1"/>
  <c r="I21" i="13"/>
  <c r="J21" i="13" s="1"/>
  <c r="J6" i="10"/>
  <c r="K6" i="10" s="1"/>
  <c r="D6" i="10"/>
  <c r="L20" i="13"/>
  <c r="K20" i="13"/>
  <c r="I22" i="13" l="1"/>
  <c r="J22" i="13" s="1"/>
  <c r="K22" i="13" s="1"/>
  <c r="L21" i="13"/>
  <c r="K21" i="13"/>
  <c r="F6" i="10"/>
  <c r="B6" i="10" s="1"/>
  <c r="I6" i="10"/>
  <c r="A7" i="10" s="1"/>
  <c r="B24" i="13"/>
  <c r="D23" i="13"/>
  <c r="E23" i="13" s="1"/>
  <c r="H23" i="13"/>
  <c r="L22" i="13" l="1"/>
  <c r="J7" i="10"/>
  <c r="K7" i="10" s="1"/>
  <c r="D7" i="10"/>
  <c r="I23" i="13"/>
  <c r="J23" i="13" s="1"/>
  <c r="B25" i="13"/>
  <c r="D24" i="13"/>
  <c r="E24" i="13" s="1"/>
  <c r="H24" i="13"/>
  <c r="D25" i="13" l="1"/>
  <c r="E25" i="13" s="1"/>
  <c r="H25" i="13"/>
  <c r="F7" i="10"/>
  <c r="B7" i="10" s="1"/>
  <c r="I7" i="10"/>
  <c r="A8" i="10" s="1"/>
  <c r="K23" i="13"/>
  <c r="L23" i="13"/>
  <c r="I24" i="13"/>
  <c r="J24" i="13" s="1"/>
  <c r="L24" i="13" l="1"/>
  <c r="K24" i="13"/>
  <c r="J8" i="10"/>
  <c r="K8" i="10" s="1"/>
  <c r="D8" i="10"/>
  <c r="I25" i="13"/>
  <c r="J25" i="13" s="1"/>
  <c r="F8" i="10" l="1"/>
  <c r="B8" i="10" s="1"/>
  <c r="I8" i="10"/>
  <c r="A9" i="10" s="1"/>
  <c r="L25" i="13"/>
  <c r="K25" i="13"/>
  <c r="J9" i="10" l="1"/>
  <c r="K9" i="10" s="1"/>
  <c r="D9" i="10"/>
  <c r="F9" i="10" l="1"/>
  <c r="B9" i="10" s="1"/>
  <c r="I9" i="10"/>
  <c r="A10" i="10" s="1"/>
  <c r="J10" i="10" l="1"/>
  <c r="K10" i="10" s="1"/>
  <c r="D10" i="10"/>
  <c r="F10" i="10" l="1"/>
  <c r="B10" i="10" s="1"/>
  <c r="I10" i="10"/>
  <c r="A11" i="10" s="1"/>
  <c r="J11" i="10" l="1"/>
  <c r="K11" i="10" s="1"/>
  <c r="D11" i="10"/>
  <c r="F11" i="10" l="1"/>
  <c r="B11" i="10" s="1"/>
  <c r="I11" i="10"/>
  <c r="A12" i="10" s="1"/>
  <c r="J12" i="10" l="1"/>
  <c r="K12" i="10" s="1"/>
  <c r="D12" i="10"/>
  <c r="F12" i="10" l="1"/>
  <c r="B12" i="10" s="1"/>
  <c r="I12" i="10"/>
  <c r="A13" i="10" s="1"/>
  <c r="J13" i="10" l="1"/>
  <c r="K13" i="10" s="1"/>
  <c r="D13" i="10"/>
  <c r="F13" i="10" l="1"/>
  <c r="B13" i="10" s="1"/>
  <c r="I13" i="10"/>
  <c r="A14" i="10" s="1"/>
  <c r="J14" i="10" l="1"/>
  <c r="K14" i="10" s="1"/>
  <c r="D14" i="10"/>
  <c r="F14" i="10" l="1"/>
  <c r="B14" i="10" s="1"/>
  <c r="I14" i="10"/>
  <c r="A15" i="10" s="1"/>
  <c r="J15" i="10" l="1"/>
  <c r="K15" i="10" s="1"/>
  <c r="D15" i="10"/>
  <c r="F15" i="10" l="1"/>
  <c r="B15" i="10" s="1"/>
  <c r="I15" i="10"/>
  <c r="A16" i="10" s="1"/>
  <c r="J16" i="10" l="1"/>
  <c r="K16" i="10" s="1"/>
  <c r="D16" i="10"/>
  <c r="F16" i="10" l="1"/>
  <c r="B16" i="10" s="1"/>
  <c r="I16" i="10"/>
  <c r="A17" i="10" s="1"/>
  <c r="J17" i="10" l="1"/>
  <c r="K17" i="10" s="1"/>
  <c r="D17" i="10"/>
  <c r="F17" i="10" l="1"/>
  <c r="B17" i="10" s="1"/>
  <c r="I17" i="10"/>
  <c r="A18" i="10" s="1"/>
  <c r="J18" i="10" l="1"/>
  <c r="K18" i="10" s="1"/>
  <c r="D18" i="10"/>
  <c r="F18" i="10" l="1"/>
  <c r="B18" i="10" s="1"/>
  <c r="I18" i="10"/>
  <c r="A19" i="10" s="1"/>
  <c r="J19" i="10" l="1"/>
  <c r="K19" i="10" s="1"/>
  <c r="D19" i="10"/>
  <c r="F19" i="10" l="1"/>
  <c r="B19" i="10" s="1"/>
  <c r="I19" i="10"/>
  <c r="A20" i="10" s="1"/>
  <c r="J20" i="10" l="1"/>
  <c r="K20" i="10" s="1"/>
  <c r="D20" i="10"/>
  <c r="F20" i="10" l="1"/>
  <c r="B20" i="10" s="1"/>
  <c r="I20" i="10"/>
  <c r="A21" i="10" s="1"/>
  <c r="H1" i="3"/>
  <c r="P4" i="3"/>
  <c r="G5" i="3"/>
  <c r="G9" i="3"/>
  <c r="H9" i="3" s="1"/>
  <c r="G13" i="3"/>
  <c r="P16" i="3"/>
  <c r="G17" i="3"/>
  <c r="G21" i="3"/>
  <c r="P28" i="3"/>
  <c r="P40" i="3"/>
  <c r="P52" i="3"/>
  <c r="P64" i="3"/>
  <c r="P76" i="3"/>
  <c r="P88" i="3"/>
  <c r="P100" i="3"/>
  <c r="J21" i="10" l="1"/>
  <c r="K21" i="10" s="1"/>
  <c r="D21" i="10"/>
  <c r="F21" i="10" l="1"/>
  <c r="B21" i="10" s="1"/>
  <c r="I21" i="10"/>
  <c r="A22" i="10" s="1"/>
  <c r="J22" i="10" l="1"/>
  <c r="K22" i="10" s="1"/>
  <c r="D22" i="10"/>
  <c r="F22" i="10" l="1"/>
  <c r="B22" i="10" s="1"/>
  <c r="I22" i="10"/>
  <c r="A23" i="10" s="1"/>
  <c r="J23" i="10" l="1"/>
  <c r="K23" i="10" s="1"/>
  <c r="D23" i="10"/>
  <c r="F23" i="10" l="1"/>
  <c r="B23" i="10" s="1"/>
  <c r="I23" i="10"/>
  <c r="A24" i="10" s="1"/>
  <c r="J24" i="10" l="1"/>
  <c r="K24" i="10" s="1"/>
  <c r="D24" i="10"/>
  <c r="F24" i="10" l="1"/>
  <c r="B24" i="10" s="1"/>
  <c r="I24" i="10"/>
  <c r="A25" i="10" s="1"/>
  <c r="J25" i="10" l="1"/>
  <c r="K25" i="10" s="1"/>
  <c r="D25" i="10"/>
  <c r="F25" i="10" l="1"/>
  <c r="B25" i="10" s="1"/>
  <c r="I25" i="10"/>
  <c r="A26" i="10" s="1"/>
  <c r="J26" i="10" l="1"/>
  <c r="K26" i="10" s="1"/>
  <c r="D26" i="10"/>
  <c r="F26" i="10" l="1"/>
  <c r="B26" i="10" s="1"/>
  <c r="I26" i="10"/>
  <c r="A27" i="10" s="1"/>
  <c r="J27" i="10" l="1"/>
  <c r="K27" i="10" s="1"/>
  <c r="D27" i="10"/>
  <c r="F27" i="10" l="1"/>
  <c r="B27" i="10" s="1"/>
  <c r="I27" i="10"/>
  <c r="A28" i="10" s="1"/>
  <c r="J28" i="10" l="1"/>
  <c r="K28" i="10" s="1"/>
  <c r="D28" i="10"/>
  <c r="F28" i="10" l="1"/>
  <c r="B28" i="10" s="1"/>
  <c r="I28" i="10"/>
  <c r="A29" i="10" s="1"/>
  <c r="J29" i="10" l="1"/>
  <c r="K29" i="10" s="1"/>
  <c r="D29" i="10"/>
  <c r="F29" i="10" l="1"/>
  <c r="B29" i="10" s="1"/>
  <c r="I29" i="10"/>
  <c r="A30" i="10" s="1"/>
  <c r="J30" i="10" l="1"/>
  <c r="K30" i="10" s="1"/>
  <c r="D30" i="10"/>
  <c r="F30" i="10" l="1"/>
  <c r="B30" i="10" s="1"/>
  <c r="I30" i="10"/>
  <c r="A31" i="10" s="1"/>
  <c r="J31" i="10" l="1"/>
  <c r="K31" i="10" s="1"/>
  <c r="D31" i="10"/>
  <c r="F31" i="10" l="1"/>
  <c r="B31" i="10" s="1"/>
  <c r="I31" i="10"/>
  <c r="A32" i="10" s="1"/>
  <c r="J32" i="10" l="1"/>
  <c r="K32" i="10" s="1"/>
  <c r="D32" i="10"/>
  <c r="F32" i="10" l="1"/>
  <c r="B32" i="10" s="1"/>
  <c r="I32" i="10"/>
  <c r="A33" i="10" s="1"/>
  <c r="J33" i="10" l="1"/>
  <c r="K33" i="10" s="1"/>
  <c r="D33" i="10"/>
  <c r="F33" i="10" l="1"/>
  <c r="B33" i="10" s="1"/>
  <c r="I33" i="10"/>
  <c r="A34" i="10" s="1"/>
  <c r="J34" i="10" l="1"/>
  <c r="K34" i="10" s="1"/>
  <c r="D34" i="10"/>
  <c r="F34" i="10" l="1"/>
  <c r="B34" i="10" s="1"/>
  <c r="I34" i="10"/>
  <c r="A35" i="10" s="1"/>
  <c r="J35" i="10" l="1"/>
  <c r="K35" i="10" s="1"/>
  <c r="D35" i="10"/>
  <c r="F35" i="10" l="1"/>
  <c r="B35" i="10" s="1"/>
  <c r="I35" i="10"/>
  <c r="A36" i="10" s="1"/>
  <c r="J36" i="10" l="1"/>
  <c r="K36" i="10" s="1"/>
  <c r="D36" i="10"/>
  <c r="F36" i="10" l="1"/>
  <c r="B36" i="10" s="1"/>
  <c r="I36" i="10"/>
  <c r="A37" i="10" s="1"/>
  <c r="J37" i="10" l="1"/>
  <c r="K37" i="10" s="1"/>
  <c r="D37" i="10"/>
  <c r="F37" i="10" l="1"/>
  <c r="B37" i="10" s="1"/>
  <c r="I37" i="10"/>
  <c r="A38" i="10" s="1"/>
  <c r="J38" i="10" l="1"/>
  <c r="K38" i="10" s="1"/>
  <c r="D38" i="10"/>
  <c r="F38" i="10" l="1"/>
  <c r="B38" i="10" s="1"/>
  <c r="I38" i="10"/>
  <c r="A39" i="10" s="1"/>
  <c r="J39" i="10" l="1"/>
  <c r="K39" i="10" s="1"/>
  <c r="D39" i="10"/>
  <c r="F39" i="10" l="1"/>
  <c r="B39" i="10" s="1"/>
  <c r="I39" i="10"/>
  <c r="A40" i="10" s="1"/>
  <c r="J40" i="10" l="1"/>
  <c r="K40" i="10" s="1"/>
  <c r="D40" i="10"/>
  <c r="F40" i="10" l="1"/>
  <c r="B40" i="10" s="1"/>
  <c r="I40" i="10"/>
  <c r="A41" i="10" s="1"/>
  <c r="J41" i="10" l="1"/>
  <c r="K41" i="10" s="1"/>
  <c r="D41" i="10"/>
  <c r="F41" i="10" l="1"/>
  <c r="B41" i="10" s="1"/>
  <c r="I41" i="10"/>
  <c r="A42" i="10" s="1"/>
  <c r="J42" i="10" l="1"/>
  <c r="K42" i="10" s="1"/>
  <c r="D42" i="10"/>
  <c r="F42" i="10" l="1"/>
  <c r="B42" i="10" s="1"/>
  <c r="I42" i="10"/>
  <c r="A43" i="10" s="1"/>
  <c r="J43" i="10" l="1"/>
  <c r="K43" i="10" s="1"/>
  <c r="D43" i="10"/>
  <c r="F43" i="10" l="1"/>
  <c r="B43" i="10" s="1"/>
  <c r="I43" i="10"/>
  <c r="A44" i="10" s="1"/>
  <c r="J44" i="10" l="1"/>
  <c r="K44" i="10" s="1"/>
  <c r="D44" i="10"/>
  <c r="F44" i="10" l="1"/>
  <c r="B44" i="10" s="1"/>
  <c r="I44" i="10"/>
  <c r="A45" i="10" s="1"/>
  <c r="J45" i="10" l="1"/>
  <c r="K45" i="10" s="1"/>
  <c r="D45" i="10"/>
  <c r="F45" i="10" l="1"/>
  <c r="B45" i="10" s="1"/>
  <c r="I45" i="10"/>
  <c r="A46" i="10" s="1"/>
  <c r="J46" i="10" l="1"/>
  <c r="K46" i="10" s="1"/>
  <c r="D46" i="10"/>
  <c r="F46" i="10" l="1"/>
  <c r="B46" i="10" s="1"/>
  <c r="I46" i="10"/>
  <c r="A47" i="10" s="1"/>
  <c r="J47" i="10" l="1"/>
  <c r="K47" i="10" s="1"/>
  <c r="D47" i="10"/>
  <c r="F47" i="10" l="1"/>
  <c r="B47" i="10" s="1"/>
  <c r="I47" i="10"/>
  <c r="A48" i="10" s="1"/>
  <c r="J48" i="10" l="1"/>
  <c r="K48" i="10" s="1"/>
  <c r="D48" i="10"/>
  <c r="F48" i="10" l="1"/>
  <c r="B48" i="10" s="1"/>
  <c r="I48" i="10"/>
  <c r="A49" i="10" s="1"/>
  <c r="J49" i="10" l="1"/>
  <c r="K49" i="10" s="1"/>
  <c r="D49" i="10"/>
  <c r="F49" i="10" l="1"/>
  <c r="B49" i="10" s="1"/>
  <c r="I49" i="10"/>
  <c r="A50" i="10" s="1"/>
  <c r="J50" i="10" l="1"/>
  <c r="K50" i="10" s="1"/>
  <c r="D50" i="10"/>
  <c r="F50" i="10" l="1"/>
  <c r="B50" i="10" s="1"/>
  <c r="I50" i="10"/>
  <c r="A51" i="10" s="1"/>
  <c r="J51" i="10" l="1"/>
  <c r="K51" i="10" s="1"/>
  <c r="D51" i="10"/>
  <c r="F51" i="10" l="1"/>
  <c r="B51" i="10" s="1"/>
  <c r="I51" i="10"/>
  <c r="A52" i="10" s="1"/>
  <c r="J52" i="10" l="1"/>
  <c r="K52" i="10" s="1"/>
  <c r="D52" i="10"/>
  <c r="F52" i="10" l="1"/>
  <c r="B52" i="10" s="1"/>
  <c r="I52" i="10"/>
  <c r="A53" i="10" s="1"/>
  <c r="J53" i="10" l="1"/>
  <c r="K53" i="10" s="1"/>
  <c r="D53" i="10"/>
  <c r="F53" i="10" l="1"/>
  <c r="B53" i="10" s="1"/>
  <c r="I53" i="10"/>
  <c r="A54" i="10" s="1"/>
  <c r="J54" i="10" l="1"/>
  <c r="K54" i="10" s="1"/>
  <c r="D54" i="10"/>
  <c r="F54" i="10" l="1"/>
  <c r="B54" i="10" s="1"/>
  <c r="I54" i="10"/>
  <c r="A55" i="10" s="1"/>
  <c r="J55" i="10" l="1"/>
  <c r="K55" i="10" s="1"/>
  <c r="D55" i="10"/>
  <c r="F55" i="10" l="1"/>
  <c r="B55" i="10" s="1"/>
  <c r="I55" i="10"/>
  <c r="A56" i="10" s="1"/>
  <c r="J56" i="10" l="1"/>
  <c r="K56" i="10" s="1"/>
  <c r="D56" i="10"/>
  <c r="F56" i="10" l="1"/>
  <c r="B56" i="10" s="1"/>
  <c r="I56" i="10"/>
  <c r="A57" i="10" s="1"/>
  <c r="J57" i="10" l="1"/>
  <c r="K57" i="10" s="1"/>
  <c r="D57" i="10"/>
  <c r="F57" i="10" l="1"/>
  <c r="B57" i="10" s="1"/>
  <c r="I57" i="10"/>
  <c r="A58" i="10" s="1"/>
  <c r="J58" i="10" l="1"/>
  <c r="K58" i="10" s="1"/>
  <c r="D58" i="10"/>
  <c r="F58" i="10" l="1"/>
  <c r="B58" i="10" s="1"/>
  <c r="I58" i="10"/>
  <c r="A59" i="10" s="1"/>
  <c r="J59" i="10" l="1"/>
  <c r="K59" i="10" s="1"/>
  <c r="D59" i="10"/>
  <c r="F59" i="10" l="1"/>
  <c r="B59" i="10" s="1"/>
  <c r="I59" i="10"/>
  <c r="A60" i="10" s="1"/>
  <c r="J60" i="10" l="1"/>
  <c r="K60" i="10" s="1"/>
  <c r="D60" i="10"/>
  <c r="F60" i="10" l="1"/>
  <c r="B60" i="10" s="1"/>
  <c r="I60" i="10"/>
  <c r="A61" i="10" s="1"/>
  <c r="J61" i="10" l="1"/>
  <c r="K61" i="10" s="1"/>
  <c r="D61" i="10"/>
  <c r="F61" i="10" l="1"/>
  <c r="B61" i="10" s="1"/>
  <c r="I61" i="10"/>
  <c r="A62" i="10" s="1"/>
  <c r="D62" i="10" l="1"/>
  <c r="J62" i="10"/>
  <c r="K62" i="10" s="1"/>
  <c r="F62" i="10" l="1"/>
  <c r="B62" i="10" s="1"/>
  <c r="I62" i="10"/>
  <c r="A63" i="10" s="1"/>
  <c r="J63" i="10" l="1"/>
  <c r="K63" i="10" s="1"/>
  <c r="D63" i="10"/>
  <c r="F63" i="10" l="1"/>
  <c r="B63" i="10" s="1"/>
  <c r="I63" i="10"/>
  <c r="A64" i="10" s="1"/>
  <c r="J64" i="10" l="1"/>
  <c r="K64" i="10" s="1"/>
  <c r="D64" i="10"/>
  <c r="F64" i="10" l="1"/>
  <c r="B64" i="10" s="1"/>
  <c r="I64" i="10"/>
  <c r="A65" i="10" s="1"/>
  <c r="J65" i="10" l="1"/>
  <c r="K65" i="10" s="1"/>
  <c r="D65" i="10"/>
  <c r="F65" i="10" l="1"/>
  <c r="B65" i="10" s="1"/>
  <c r="I65" i="10"/>
  <c r="A66" i="10" s="1"/>
  <c r="J66" i="10" l="1"/>
  <c r="K66" i="10" s="1"/>
  <c r="D66" i="10"/>
  <c r="F66" i="10" l="1"/>
  <c r="B66" i="10" s="1"/>
  <c r="I66" i="10"/>
  <c r="A67" i="10" s="1"/>
  <c r="J67" i="10" l="1"/>
  <c r="K67" i="10" s="1"/>
  <c r="D67" i="10"/>
  <c r="F67" i="10" l="1"/>
  <c r="B67" i="10" s="1"/>
  <c r="I67" i="10"/>
  <c r="A68" i="10" s="1"/>
  <c r="J68" i="10" l="1"/>
  <c r="K68" i="10" s="1"/>
  <c r="D68" i="10"/>
  <c r="F68" i="10" l="1"/>
  <c r="B68" i="10" s="1"/>
  <c r="I68" i="10"/>
  <c r="A69" i="10" s="1"/>
  <c r="J69" i="10" l="1"/>
  <c r="K69" i="10" s="1"/>
  <c r="D69" i="10"/>
  <c r="F69" i="10" l="1"/>
  <c r="B69" i="10" s="1"/>
  <c r="I69" i="10"/>
  <c r="A70" i="10" s="1"/>
  <c r="D70" i="10" l="1"/>
  <c r="J70" i="10"/>
  <c r="K70" i="10" s="1"/>
  <c r="F70" i="10" l="1"/>
  <c r="B70" i="10" s="1"/>
  <c r="I70" i="10"/>
  <c r="A71" i="10" s="1"/>
  <c r="J71" i="10" l="1"/>
  <c r="K71" i="10" s="1"/>
  <c r="D71" i="10"/>
  <c r="F71" i="10" l="1"/>
  <c r="B71" i="10" s="1"/>
  <c r="I71" i="10"/>
  <c r="A72" i="10" s="1"/>
  <c r="J72" i="10" l="1"/>
  <c r="K72" i="10" s="1"/>
  <c r="D72" i="10"/>
  <c r="F72" i="10" l="1"/>
  <c r="B72" i="10" s="1"/>
  <c r="I72" i="10"/>
  <c r="A73" i="10" s="1"/>
  <c r="J73" i="10" l="1"/>
  <c r="K73" i="10" s="1"/>
  <c r="D73" i="10"/>
  <c r="F73" i="10" l="1"/>
  <c r="B73" i="10" s="1"/>
  <c r="I73" i="10"/>
  <c r="A74" i="10" s="1"/>
  <c r="J74" i="10" l="1"/>
  <c r="K74" i="10" s="1"/>
  <c r="D74" i="10"/>
  <c r="F74" i="10" l="1"/>
  <c r="B74" i="10" s="1"/>
  <c r="I74" i="10"/>
  <c r="A75" i="10" s="1"/>
  <c r="J75" i="10" l="1"/>
  <c r="K75" i="10" s="1"/>
  <c r="D75" i="10"/>
  <c r="F75" i="10" l="1"/>
  <c r="B75" i="10" s="1"/>
  <c r="I75" i="10"/>
  <c r="A76" i="10" s="1"/>
  <c r="J76" i="10" l="1"/>
  <c r="K76" i="10" s="1"/>
  <c r="D76" i="10"/>
  <c r="F76" i="10" l="1"/>
  <c r="B76" i="10" s="1"/>
  <c r="I76" i="10"/>
  <c r="A77" i="10" s="1"/>
  <c r="J77" i="10" l="1"/>
  <c r="K77" i="10" s="1"/>
  <c r="D77" i="10"/>
  <c r="F77" i="10" l="1"/>
  <c r="B77" i="10" s="1"/>
  <c r="I77" i="10"/>
  <c r="A78" i="10" s="1"/>
  <c r="D78" i="10" l="1"/>
  <c r="J78" i="10"/>
  <c r="K78" i="10" s="1"/>
  <c r="F78" i="10" l="1"/>
  <c r="B78" i="10" s="1"/>
  <c r="I78" i="10"/>
  <c r="A79" i="10" s="1"/>
  <c r="J79" i="10" l="1"/>
  <c r="K79" i="10" s="1"/>
  <c r="D79" i="10"/>
  <c r="F79" i="10" l="1"/>
  <c r="B79" i="10" s="1"/>
  <c r="I79" i="10"/>
  <c r="A80" i="10" s="1"/>
  <c r="J80" i="10" l="1"/>
  <c r="K80" i="10" s="1"/>
  <c r="D80" i="10"/>
  <c r="F80" i="10" l="1"/>
  <c r="B80" i="10" s="1"/>
  <c r="I80" i="10"/>
  <c r="A81" i="10" s="1"/>
  <c r="J81" i="10" l="1"/>
  <c r="K81" i="10" s="1"/>
  <c r="D81" i="10"/>
  <c r="F81" i="10" l="1"/>
  <c r="B81" i="10" s="1"/>
  <c r="I81" i="10"/>
  <c r="A82" i="10" s="1"/>
  <c r="J82" i="10" l="1"/>
  <c r="K82" i="10" s="1"/>
  <c r="D82" i="10"/>
  <c r="F82" i="10" l="1"/>
  <c r="B82" i="10" s="1"/>
  <c r="I82" i="10"/>
  <c r="A83" i="10" s="1"/>
  <c r="J83" i="10" l="1"/>
  <c r="K83" i="10" s="1"/>
  <c r="D83" i="10"/>
  <c r="F83" i="10" l="1"/>
  <c r="B83" i="10" s="1"/>
  <c r="I83" i="10"/>
  <c r="A84" i="10" s="1"/>
  <c r="J84" i="10" l="1"/>
  <c r="K84" i="10" s="1"/>
  <c r="D84" i="10"/>
  <c r="F84" i="10" l="1"/>
  <c r="B84" i="10" s="1"/>
  <c r="I84" i="10"/>
  <c r="A85" i="10" s="1"/>
  <c r="J85" i="10" l="1"/>
  <c r="K85" i="10" s="1"/>
  <c r="D85" i="10"/>
  <c r="F85" i="10" l="1"/>
  <c r="B85" i="10" s="1"/>
  <c r="I85" i="10"/>
  <c r="A86" i="10" s="1"/>
  <c r="J86" i="10" l="1"/>
  <c r="K86" i="10" s="1"/>
  <c r="D86" i="10"/>
  <c r="F86" i="10" l="1"/>
  <c r="B86" i="10" s="1"/>
  <c r="I86" i="10"/>
  <c r="A87" i="10" s="1"/>
  <c r="J87" i="10" l="1"/>
  <c r="K87" i="10" s="1"/>
  <c r="D87" i="10"/>
  <c r="F87" i="10" l="1"/>
  <c r="B87" i="10" s="1"/>
  <c r="I87" i="10"/>
  <c r="A88" i="10" s="1"/>
  <c r="J88" i="10" l="1"/>
  <c r="K88" i="10" s="1"/>
  <c r="D88" i="10"/>
  <c r="F88" i="10" l="1"/>
  <c r="B88" i="10" s="1"/>
  <c r="I88" i="10"/>
  <c r="A89" i="10" s="1"/>
  <c r="J89" i="10" l="1"/>
  <c r="K89" i="10" s="1"/>
  <c r="D89" i="10"/>
  <c r="F89" i="10" l="1"/>
  <c r="B89" i="10" s="1"/>
  <c r="I89" i="10"/>
  <c r="A90" i="10" s="1"/>
  <c r="J90" i="10" l="1"/>
  <c r="K90" i="10" s="1"/>
  <c r="D90" i="10"/>
  <c r="F90" i="10" l="1"/>
  <c r="B90" i="10" s="1"/>
  <c r="I90" i="10"/>
  <c r="A91" i="10" s="1"/>
  <c r="J91" i="10" l="1"/>
  <c r="K91" i="10" s="1"/>
  <c r="D91" i="10"/>
  <c r="F91" i="10" l="1"/>
  <c r="B91" i="10" s="1"/>
  <c r="I91" i="10"/>
  <c r="A92" i="10" s="1"/>
  <c r="J92" i="10" l="1"/>
  <c r="K92" i="10" s="1"/>
  <c r="D92" i="10"/>
  <c r="F92" i="10" l="1"/>
  <c r="B92" i="10" s="1"/>
  <c r="I92" i="10"/>
  <c r="A93" i="10" s="1"/>
  <c r="J93" i="10" l="1"/>
  <c r="K93" i="10" s="1"/>
  <c r="D93" i="10"/>
  <c r="F93" i="10" l="1"/>
  <c r="B93" i="10" s="1"/>
  <c r="I93" i="10"/>
  <c r="A94" i="10" s="1"/>
  <c r="J94" i="10" l="1"/>
  <c r="K94" i="10" s="1"/>
  <c r="D94" i="10"/>
  <c r="F94" i="10" l="1"/>
  <c r="B94" i="10" s="1"/>
  <c r="I94" i="10"/>
  <c r="A95" i="10" s="1"/>
  <c r="J95" i="10" l="1"/>
  <c r="K95" i="10" s="1"/>
  <c r="D95" i="10"/>
  <c r="F95" i="10" l="1"/>
  <c r="B95" i="10" s="1"/>
  <c r="I95" i="10"/>
  <c r="A96" i="10" s="1"/>
  <c r="J96" i="10" l="1"/>
  <c r="K96" i="10" s="1"/>
  <c r="D96" i="10"/>
  <c r="F96" i="10" l="1"/>
  <c r="B96" i="10" s="1"/>
  <c r="I96" i="10"/>
  <c r="A97" i="10" s="1"/>
  <c r="J97" i="10" l="1"/>
  <c r="K97" i="10" s="1"/>
  <c r="D97" i="10"/>
  <c r="F97" i="10" l="1"/>
  <c r="B97" i="10" s="1"/>
  <c r="I97" i="10"/>
  <c r="A98" i="10" s="1"/>
  <c r="J98" i="10" l="1"/>
  <c r="K98" i="10" s="1"/>
  <c r="D98" i="10"/>
  <c r="F98" i="10" l="1"/>
  <c r="B98" i="10" s="1"/>
  <c r="I98" i="10"/>
  <c r="A99" i="10" s="1"/>
  <c r="J99" i="10" l="1"/>
  <c r="K99" i="10" s="1"/>
  <c r="D99" i="10"/>
  <c r="F99" i="10" l="1"/>
  <c r="B99" i="10" s="1"/>
  <c r="I99" i="10"/>
  <c r="A100" i="10" s="1"/>
  <c r="J100" i="10" l="1"/>
  <c r="K100" i="10" s="1"/>
  <c r="D100" i="10"/>
  <c r="F100" i="10" l="1"/>
  <c r="B100" i="10" s="1"/>
  <c r="I100" i="10"/>
  <c r="A101" i="10" s="1"/>
  <c r="J101" i="10" l="1"/>
  <c r="K101" i="10" s="1"/>
  <c r="D101" i="10"/>
  <c r="F101" i="10" l="1"/>
  <c r="B101" i="10" s="1"/>
  <c r="I101" i="10"/>
  <c r="A102" i="10" s="1"/>
  <c r="J102" i="10" l="1"/>
  <c r="K102" i="10" s="1"/>
  <c r="D102" i="10"/>
  <c r="F102" i="10" l="1"/>
  <c r="B102" i="10" s="1"/>
  <c r="I102" i="10"/>
  <c r="A103" i="10" s="1"/>
  <c r="J103" i="10" l="1"/>
  <c r="K103" i="10" s="1"/>
  <c r="D103" i="10"/>
  <c r="F103" i="10" l="1"/>
  <c r="B103" i="10" s="1"/>
  <c r="I103" i="10"/>
  <c r="A104" i="10" s="1"/>
  <c r="J104" i="10" l="1"/>
  <c r="K104" i="10" s="1"/>
  <c r="D104" i="10"/>
  <c r="F104" i="10" l="1"/>
  <c r="B104" i="10" s="1"/>
  <c r="I104" i="10"/>
  <c r="A105" i="10" s="1"/>
  <c r="J105" i="10" l="1"/>
  <c r="K105" i="10" s="1"/>
  <c r="D105" i="10"/>
  <c r="F105" i="10" l="1"/>
  <c r="B105" i="10" s="1"/>
  <c r="I105" i="10"/>
  <c r="A106" i="10" s="1"/>
  <c r="J106" i="10" l="1"/>
  <c r="K106" i="10" s="1"/>
  <c r="D106" i="10"/>
  <c r="F106" i="10" l="1"/>
  <c r="B106" i="10" s="1"/>
  <c r="I106" i="10"/>
  <c r="A107" i="10" s="1"/>
  <c r="J107" i="10" l="1"/>
  <c r="K107" i="10" s="1"/>
  <c r="D107" i="10"/>
  <c r="F107" i="10" l="1"/>
  <c r="B107" i="10" s="1"/>
  <c r="I107" i="10"/>
  <c r="A108" i="10" s="1"/>
  <c r="J108" i="10" l="1"/>
  <c r="K108" i="10" s="1"/>
  <c r="D108" i="10"/>
  <c r="F108" i="10" l="1"/>
  <c r="B108" i="10" s="1"/>
  <c r="I108" i="10"/>
  <c r="A109" i="10" s="1"/>
  <c r="J109" i="10" l="1"/>
  <c r="K109" i="10" s="1"/>
  <c r="D109" i="10"/>
  <c r="F109" i="10" l="1"/>
  <c r="B109" i="10" s="1"/>
  <c r="I109" i="10"/>
  <c r="A110" i="10" s="1"/>
  <c r="J110" i="10" l="1"/>
  <c r="K110" i="10" s="1"/>
  <c r="D110" i="10"/>
  <c r="F110" i="10" l="1"/>
  <c r="B110" i="10" s="1"/>
  <c r="I110" i="10"/>
  <c r="A111" i="10" s="1"/>
  <c r="J111" i="10" l="1"/>
  <c r="K111" i="10" s="1"/>
  <c r="D111" i="10"/>
  <c r="F111" i="10" l="1"/>
  <c r="B111" i="10" s="1"/>
  <c r="I111" i="10"/>
  <c r="A112" i="10" s="1"/>
  <c r="J112" i="10" l="1"/>
  <c r="K112" i="10" s="1"/>
  <c r="D112" i="10"/>
  <c r="F112" i="10" l="1"/>
  <c r="B112" i="10" s="1"/>
  <c r="I112" i="10"/>
  <c r="A113" i="10" s="1"/>
  <c r="J113" i="10" l="1"/>
  <c r="K113" i="10" s="1"/>
  <c r="D113" i="10"/>
  <c r="F113" i="10" l="1"/>
  <c r="B113" i="10" s="1"/>
  <c r="I113" i="10"/>
  <c r="A114" i="10" s="1"/>
  <c r="J114" i="10" l="1"/>
  <c r="K114" i="10" s="1"/>
  <c r="D114" i="10"/>
  <c r="F114" i="10" l="1"/>
  <c r="B114" i="10" s="1"/>
  <c r="I114" i="10"/>
  <c r="A115" i="10" s="1"/>
  <c r="J115" i="10" l="1"/>
  <c r="K115" i="10" s="1"/>
  <c r="D115" i="10"/>
  <c r="F115" i="10" l="1"/>
  <c r="B115" i="10" s="1"/>
  <c r="I115" i="10"/>
  <c r="A116" i="10" s="1"/>
  <c r="J116" i="10" l="1"/>
  <c r="K116" i="10" s="1"/>
  <c r="D116" i="10"/>
  <c r="F116" i="10" l="1"/>
  <c r="B116" i="10" s="1"/>
  <c r="I116" i="10"/>
  <c r="A117" i="10" s="1"/>
  <c r="J117" i="10" l="1"/>
  <c r="K117" i="10" s="1"/>
  <c r="D117" i="10"/>
  <c r="F117" i="10" l="1"/>
  <c r="B117" i="10" s="1"/>
  <c r="I117" i="10"/>
  <c r="A118" i="10" s="1"/>
  <c r="J118" i="10" l="1"/>
  <c r="K118" i="10" s="1"/>
  <c r="D118" i="10"/>
  <c r="F118" i="10" l="1"/>
  <c r="B118" i="10" s="1"/>
  <c r="I118" i="10"/>
  <c r="A119" i="10" s="1"/>
  <c r="J119" i="10" l="1"/>
  <c r="K119" i="10" s="1"/>
  <c r="D119" i="10"/>
  <c r="F119" i="10" l="1"/>
  <c r="B119" i="10" s="1"/>
  <c r="I119" i="10"/>
  <c r="A120" i="10" s="1"/>
  <c r="J120" i="10" l="1"/>
  <c r="K120" i="10" s="1"/>
  <c r="D120" i="10"/>
  <c r="F120" i="10" l="1"/>
  <c r="B120" i="10" s="1"/>
  <c r="I120" i="10"/>
  <c r="A121" i="10" s="1"/>
  <c r="J121" i="10" l="1"/>
  <c r="K121" i="10" s="1"/>
  <c r="D121" i="10"/>
  <c r="F121" i="10" l="1"/>
  <c r="B121" i="10" s="1"/>
  <c r="I121" i="10"/>
  <c r="A122" i="10" s="1"/>
  <c r="J122" i="10" l="1"/>
  <c r="K122" i="10" s="1"/>
  <c r="D122" i="10"/>
  <c r="F122" i="10" l="1"/>
  <c r="B122" i="10" s="1"/>
  <c r="I122" i="10"/>
  <c r="A123" i="10" s="1"/>
  <c r="J123" i="10" l="1"/>
  <c r="K123" i="10" s="1"/>
  <c r="D123" i="10"/>
  <c r="F123" i="10" l="1"/>
  <c r="B123" i="10" s="1"/>
  <c r="I123" i="10"/>
  <c r="A124" i="10" s="1"/>
  <c r="J124" i="10" l="1"/>
  <c r="K124" i="10" s="1"/>
  <c r="D124" i="10"/>
  <c r="F124" i="10" l="1"/>
  <c r="B124" i="10" s="1"/>
  <c r="I124" i="10"/>
  <c r="A125" i="10" s="1"/>
  <c r="J125" i="10" l="1"/>
  <c r="K125" i="10" s="1"/>
  <c r="D125" i="10"/>
  <c r="F125" i="10" l="1"/>
  <c r="B125" i="10" s="1"/>
  <c r="I125" i="10"/>
  <c r="A126" i="10" s="1"/>
  <c r="J126" i="10" l="1"/>
  <c r="K126" i="10" s="1"/>
  <c r="D126" i="10"/>
  <c r="F126" i="10" l="1"/>
  <c r="B126" i="10" s="1"/>
  <c r="I126" i="10"/>
  <c r="A127" i="10" s="1"/>
  <c r="J127" i="10" l="1"/>
  <c r="K127" i="10" s="1"/>
  <c r="D127" i="10"/>
  <c r="F127" i="10" l="1"/>
  <c r="B127" i="10" s="1"/>
  <c r="I127" i="10"/>
  <c r="A128" i="10" s="1"/>
  <c r="J128" i="10" l="1"/>
  <c r="K128" i="10" s="1"/>
  <c r="D128" i="10"/>
  <c r="F128" i="10" l="1"/>
  <c r="B128" i="10" s="1"/>
  <c r="I128" i="10"/>
  <c r="A129" i="10" s="1"/>
  <c r="J129" i="10" l="1"/>
  <c r="K129" i="10" s="1"/>
  <c r="D129" i="10"/>
  <c r="F129" i="10" l="1"/>
  <c r="B129" i="10" s="1"/>
  <c r="I129" i="10"/>
  <c r="A130" i="10" s="1"/>
  <c r="J130" i="10" l="1"/>
  <c r="K130" i="10" s="1"/>
  <c r="D130" i="10"/>
  <c r="F130" i="10" l="1"/>
  <c r="B130" i="10" s="1"/>
  <c r="I130" i="10"/>
  <c r="A131" i="10" s="1"/>
  <c r="J131" i="10" l="1"/>
  <c r="K131" i="10" s="1"/>
  <c r="D131" i="10"/>
  <c r="F131" i="10" l="1"/>
  <c r="B131" i="10" s="1"/>
  <c r="I131" i="10"/>
  <c r="A132" i="10" s="1"/>
  <c r="J132" i="10" l="1"/>
  <c r="K132" i="10" s="1"/>
  <c r="D132" i="10"/>
  <c r="F132" i="10" l="1"/>
  <c r="B132" i="10" s="1"/>
  <c r="I132" i="10"/>
  <c r="A133" i="10" s="1"/>
  <c r="J133" i="10" l="1"/>
  <c r="K133" i="10" s="1"/>
  <c r="D133" i="10"/>
  <c r="F133" i="10" l="1"/>
  <c r="B133" i="10" s="1"/>
  <c r="I133" i="10"/>
  <c r="A134" i="10" s="1"/>
  <c r="J134" i="10" l="1"/>
  <c r="K134" i="10" s="1"/>
  <c r="D134" i="10"/>
  <c r="F134" i="10" l="1"/>
  <c r="B134" i="10" s="1"/>
  <c r="I134" i="10"/>
  <c r="A135" i="10" s="1"/>
  <c r="J135" i="10" l="1"/>
  <c r="K135" i="10" s="1"/>
  <c r="D135" i="10"/>
  <c r="F135" i="10" l="1"/>
  <c r="B135" i="10" s="1"/>
  <c r="I135" i="10"/>
  <c r="A136" i="10" s="1"/>
  <c r="J136" i="10" l="1"/>
  <c r="K136" i="10" s="1"/>
  <c r="D136" i="10"/>
  <c r="F136" i="10" l="1"/>
  <c r="B136" i="10" s="1"/>
  <c r="I136" i="10"/>
  <c r="A137" i="10" s="1"/>
  <c r="J137" i="10" l="1"/>
  <c r="K137" i="10" s="1"/>
  <c r="D137" i="10"/>
  <c r="F137" i="10" l="1"/>
  <c r="B137" i="10" s="1"/>
  <c r="I137" i="10"/>
  <c r="A138" i="10" s="1"/>
  <c r="J138" i="10" l="1"/>
  <c r="K138" i="10" s="1"/>
  <c r="D138" i="10"/>
  <c r="F138" i="10" l="1"/>
  <c r="B138" i="10" s="1"/>
  <c r="I138" i="10"/>
  <c r="A139" i="10" s="1"/>
  <c r="J139" i="10" l="1"/>
  <c r="K139" i="10" s="1"/>
  <c r="D139" i="10"/>
  <c r="F139" i="10" l="1"/>
  <c r="B139" i="10" s="1"/>
  <c r="I139" i="10"/>
  <c r="A140" i="10" s="1"/>
  <c r="J140" i="10" l="1"/>
  <c r="K140" i="10" s="1"/>
  <c r="D140" i="10"/>
  <c r="F140" i="10" l="1"/>
  <c r="B140" i="10" s="1"/>
  <c r="I140" i="10"/>
  <c r="A141" i="10" s="1"/>
  <c r="J141" i="10" l="1"/>
  <c r="K141" i="10" s="1"/>
  <c r="D141" i="10"/>
  <c r="F141" i="10" l="1"/>
  <c r="B141" i="10" s="1"/>
  <c r="I141" i="10"/>
  <c r="A142" i="10" s="1"/>
  <c r="J142" i="10" l="1"/>
  <c r="K142" i="10" s="1"/>
  <c r="D142" i="10"/>
  <c r="F142" i="10" l="1"/>
  <c r="B142" i="10" s="1"/>
  <c r="I142" i="10"/>
  <c r="A143" i="10" s="1"/>
  <c r="J143" i="10" l="1"/>
  <c r="K143" i="10" s="1"/>
  <c r="D143" i="10"/>
  <c r="F143" i="10" l="1"/>
  <c r="B143" i="10" s="1"/>
  <c r="I143" i="10"/>
  <c r="A144" i="10" s="1"/>
  <c r="J144" i="10" l="1"/>
  <c r="K144" i="10" s="1"/>
  <c r="D144" i="10"/>
  <c r="F144" i="10" l="1"/>
  <c r="B144" i="10" s="1"/>
  <c r="I144" i="10"/>
  <c r="A145" i="10" s="1"/>
  <c r="J145" i="10" l="1"/>
  <c r="K145" i="10" s="1"/>
  <c r="D145" i="10"/>
  <c r="F145" i="10" l="1"/>
  <c r="B145" i="10" s="1"/>
  <c r="I145" i="10"/>
  <c r="A146" i="10" s="1"/>
  <c r="J146" i="10" l="1"/>
  <c r="K146" i="10" s="1"/>
  <c r="D146" i="10"/>
  <c r="F146" i="10" l="1"/>
  <c r="B146" i="10" s="1"/>
  <c r="I146" i="10"/>
  <c r="A147" i="10" s="1"/>
  <c r="J147" i="10" l="1"/>
  <c r="K147" i="10" s="1"/>
  <c r="D147" i="10"/>
  <c r="F147" i="10" l="1"/>
  <c r="B147" i="10" s="1"/>
  <c r="I147" i="10"/>
  <c r="A148" i="10" s="1"/>
  <c r="J148" i="10" l="1"/>
  <c r="K148" i="10" s="1"/>
  <c r="D148" i="10"/>
  <c r="F148" i="10" l="1"/>
  <c r="B148" i="10" s="1"/>
  <c r="I148" i="10"/>
  <c r="A149" i="10" s="1"/>
  <c r="J149" i="10" l="1"/>
  <c r="K149" i="10" s="1"/>
  <c r="D149" i="10"/>
  <c r="F149" i="10" l="1"/>
  <c r="B149" i="10" s="1"/>
  <c r="I149" i="10"/>
  <c r="A150" i="10" s="1"/>
  <c r="J150" i="10" l="1"/>
  <c r="K150" i="10" s="1"/>
  <c r="D150" i="10"/>
  <c r="F150" i="10" l="1"/>
  <c r="B150" i="10" s="1"/>
  <c r="I150" i="10"/>
  <c r="A151" i="10" s="1"/>
  <c r="J151" i="10" l="1"/>
  <c r="K151" i="10" s="1"/>
  <c r="D151" i="10"/>
  <c r="F151" i="10" l="1"/>
  <c r="B151" i="10" s="1"/>
  <c r="I151" i="10"/>
  <c r="A152" i="10" s="1"/>
  <c r="J152" i="10" l="1"/>
  <c r="K152" i="10" s="1"/>
  <c r="D152" i="10"/>
  <c r="F152" i="10" l="1"/>
  <c r="B152" i="10" s="1"/>
  <c r="I152" i="10"/>
  <c r="A153" i="10" s="1"/>
  <c r="J153" i="10" l="1"/>
  <c r="K153" i="10" s="1"/>
  <c r="D153" i="10"/>
  <c r="F153" i="10" l="1"/>
  <c r="B153" i="10" s="1"/>
  <c r="I153" i="10"/>
  <c r="A154" i="10" s="1"/>
  <c r="J154" i="10" l="1"/>
  <c r="K154" i="10" s="1"/>
  <c r="D154" i="10"/>
  <c r="F154" i="10" l="1"/>
  <c r="B154" i="10" s="1"/>
  <c r="I154" i="10"/>
  <c r="A155" i="10" s="1"/>
  <c r="J155" i="10" l="1"/>
  <c r="K155" i="10" s="1"/>
  <c r="D155" i="10"/>
  <c r="F155" i="10" l="1"/>
  <c r="B155" i="10" s="1"/>
  <c r="I155" i="10"/>
  <c r="A156" i="10" s="1"/>
  <c r="J156" i="10" l="1"/>
  <c r="K156" i="10" s="1"/>
  <c r="D156" i="10"/>
  <c r="F156" i="10" l="1"/>
  <c r="B156" i="10" s="1"/>
  <c r="I156" i="10"/>
  <c r="A157" i="10" s="1"/>
  <c r="J157" i="10" l="1"/>
  <c r="K157" i="10" s="1"/>
  <c r="D157" i="10"/>
  <c r="F157" i="10" l="1"/>
  <c r="B157" i="10" s="1"/>
  <c r="I157" i="10"/>
  <c r="A158" i="10" s="1"/>
  <c r="J158" i="10" l="1"/>
  <c r="K158" i="10" s="1"/>
  <c r="D158" i="10"/>
  <c r="F158" i="10" l="1"/>
  <c r="B158" i="10" s="1"/>
  <c r="I158" i="10"/>
  <c r="A159" i="10" s="1"/>
  <c r="J159" i="10" l="1"/>
  <c r="K159" i="10" s="1"/>
  <c r="D159" i="10"/>
  <c r="F159" i="10" l="1"/>
  <c r="B159" i="10" s="1"/>
  <c r="I159" i="10"/>
  <c r="A160" i="10" s="1"/>
  <c r="J160" i="10" l="1"/>
  <c r="K160" i="10" s="1"/>
  <c r="D160" i="10"/>
  <c r="F160" i="10" l="1"/>
  <c r="B160" i="10" s="1"/>
  <c r="I160" i="10"/>
  <c r="A161" i="10" s="1"/>
  <c r="J161" i="10" l="1"/>
  <c r="K161" i="10" s="1"/>
  <c r="D161" i="10"/>
  <c r="F161" i="10" l="1"/>
  <c r="B161" i="10" s="1"/>
  <c r="I161" i="10"/>
  <c r="A162" i="10" s="1"/>
  <c r="J162" i="10" l="1"/>
  <c r="K162" i="10" s="1"/>
  <c r="D162" i="10"/>
  <c r="F162" i="10" l="1"/>
  <c r="B162" i="10" s="1"/>
  <c r="I162" i="10"/>
  <c r="A163" i="10" s="1"/>
  <c r="J163" i="10" l="1"/>
  <c r="K163" i="10" s="1"/>
  <c r="D163" i="10"/>
  <c r="F163" i="10" l="1"/>
  <c r="B163" i="10" s="1"/>
  <c r="I163" i="10"/>
  <c r="A164" i="10" s="1"/>
  <c r="J164" i="10" l="1"/>
  <c r="K164" i="10" s="1"/>
  <c r="D164" i="10"/>
  <c r="F164" i="10" l="1"/>
  <c r="B164" i="10" s="1"/>
  <c r="I164" i="10"/>
  <c r="A165" i="10" s="1"/>
  <c r="J165" i="10" l="1"/>
  <c r="K165" i="10" s="1"/>
  <c r="D165" i="10"/>
  <c r="F165" i="10" l="1"/>
  <c r="B165" i="10" s="1"/>
  <c r="I165" i="10"/>
  <c r="A166" i="10" s="1"/>
  <c r="J166" i="10" l="1"/>
  <c r="K166" i="10" s="1"/>
  <c r="D166" i="10"/>
  <c r="F166" i="10" l="1"/>
  <c r="B166" i="10" s="1"/>
  <c r="I166" i="10"/>
  <c r="A167" i="10" s="1"/>
  <c r="J167" i="10" l="1"/>
  <c r="K167" i="10" s="1"/>
  <c r="D167" i="10"/>
  <c r="F167" i="10" l="1"/>
  <c r="B167" i="10" s="1"/>
  <c r="I167" i="10"/>
  <c r="A168" i="10" s="1"/>
  <c r="J168" i="10" l="1"/>
  <c r="K168" i="10" s="1"/>
  <c r="D168" i="10"/>
  <c r="F168" i="10" l="1"/>
  <c r="B168" i="10" s="1"/>
  <c r="I168" i="10"/>
  <c r="A169" i="10" s="1"/>
  <c r="J169" i="10" l="1"/>
  <c r="K169" i="10" s="1"/>
  <c r="D169" i="10"/>
  <c r="F169" i="10" l="1"/>
  <c r="B169" i="10" s="1"/>
  <c r="I169" i="10"/>
  <c r="A170" i="10" s="1"/>
  <c r="J170" i="10" l="1"/>
  <c r="K170" i="10" s="1"/>
  <c r="D170" i="10"/>
  <c r="F170" i="10" l="1"/>
  <c r="B170" i="10" s="1"/>
  <c r="I170" i="10"/>
  <c r="A171" i="10" s="1"/>
  <c r="J171" i="10" l="1"/>
  <c r="K171" i="10" s="1"/>
  <c r="D171" i="10"/>
  <c r="F171" i="10" l="1"/>
  <c r="B171" i="10" s="1"/>
  <c r="I171" i="10"/>
  <c r="A172" i="10" s="1"/>
  <c r="J172" i="10" l="1"/>
  <c r="K172" i="10" s="1"/>
  <c r="D172" i="10"/>
  <c r="F172" i="10" l="1"/>
  <c r="B172" i="10" s="1"/>
  <c r="I172" i="10"/>
  <c r="A173" i="10" s="1"/>
  <c r="J173" i="10" l="1"/>
  <c r="K173" i="10" s="1"/>
  <c r="D173" i="10"/>
  <c r="F173" i="10" l="1"/>
  <c r="B173" i="10" s="1"/>
  <c r="I173" i="10"/>
  <c r="A174" i="10" s="1"/>
  <c r="J174" i="10" l="1"/>
  <c r="K174" i="10" s="1"/>
  <c r="D174" i="10"/>
  <c r="F174" i="10" l="1"/>
  <c r="B174" i="10" s="1"/>
  <c r="I174" i="10"/>
  <c r="A175" i="10" s="1"/>
  <c r="J175" i="10" l="1"/>
  <c r="K175" i="10" s="1"/>
  <c r="D175" i="10"/>
  <c r="F175" i="10" l="1"/>
  <c r="B175" i="10" s="1"/>
  <c r="I175" i="10"/>
  <c r="A176" i="10" s="1"/>
  <c r="J176" i="10" l="1"/>
  <c r="K176" i="10" s="1"/>
  <c r="D176" i="10"/>
  <c r="F176" i="10" l="1"/>
  <c r="B176" i="10" s="1"/>
  <c r="I176" i="10"/>
  <c r="A177" i="10" s="1"/>
  <c r="J177" i="10" l="1"/>
  <c r="K177" i="10" s="1"/>
  <c r="D177" i="10"/>
  <c r="F177" i="10" l="1"/>
  <c r="B177" i="10" s="1"/>
  <c r="I177" i="10"/>
  <c r="A178" i="10" s="1"/>
  <c r="J178" i="10" l="1"/>
  <c r="K178" i="10" s="1"/>
  <c r="D178" i="10"/>
  <c r="F178" i="10" l="1"/>
  <c r="B178" i="10" s="1"/>
  <c r="I178" i="10"/>
  <c r="A179" i="10" s="1"/>
  <c r="J179" i="10" l="1"/>
  <c r="K179" i="10" s="1"/>
  <c r="D179" i="10"/>
  <c r="F179" i="10" l="1"/>
  <c r="B179" i="10" s="1"/>
  <c r="I179" i="10"/>
  <c r="A180" i="10" s="1"/>
  <c r="J180" i="10" l="1"/>
  <c r="K180" i="10" s="1"/>
  <c r="D180" i="10"/>
  <c r="F180" i="10" l="1"/>
  <c r="B180" i="10" s="1"/>
  <c r="I180" i="10"/>
  <c r="A181" i="10" s="1"/>
  <c r="J181" i="10" l="1"/>
  <c r="K181" i="10" s="1"/>
  <c r="D181" i="10"/>
  <c r="F181" i="10" l="1"/>
  <c r="B181" i="10" s="1"/>
  <c r="I181" i="10"/>
  <c r="A182" i="10" s="1"/>
  <c r="J182" i="10" l="1"/>
  <c r="K182" i="10" s="1"/>
  <c r="D182" i="10"/>
  <c r="F182" i="10" l="1"/>
  <c r="B182" i="10" s="1"/>
  <c r="I182" i="10"/>
  <c r="A183" i="10" s="1"/>
  <c r="J183" i="10" l="1"/>
  <c r="K183" i="10" s="1"/>
  <c r="D183" i="10"/>
  <c r="F183" i="10" l="1"/>
  <c r="B183" i="10" s="1"/>
  <c r="I183" i="10"/>
  <c r="A184" i="10" s="1"/>
  <c r="J184" i="10" l="1"/>
  <c r="K184" i="10" s="1"/>
  <c r="D184" i="10"/>
  <c r="F184" i="10" l="1"/>
  <c r="B184" i="10" s="1"/>
  <c r="I184" i="10"/>
  <c r="A185" i="10" s="1"/>
  <c r="J185" i="10" l="1"/>
  <c r="K185" i="10" s="1"/>
  <c r="D185" i="10"/>
  <c r="F185" i="10" l="1"/>
  <c r="B185" i="10" s="1"/>
  <c r="I185" i="10"/>
  <c r="A186" i="10" s="1"/>
  <c r="J186" i="10" l="1"/>
  <c r="K186" i="10" s="1"/>
  <c r="D186" i="10"/>
  <c r="F186" i="10" l="1"/>
  <c r="B186" i="10" s="1"/>
  <c r="I186" i="10"/>
  <c r="A187" i="10" s="1"/>
  <c r="J187" i="10" l="1"/>
  <c r="K187" i="10" s="1"/>
  <c r="D187" i="10"/>
  <c r="F187" i="10" l="1"/>
  <c r="B187" i="10" s="1"/>
  <c r="I187" i="10"/>
  <c r="A188" i="10" s="1"/>
  <c r="J188" i="10" l="1"/>
  <c r="K188" i="10" s="1"/>
  <c r="D188" i="10"/>
  <c r="F188" i="10" l="1"/>
  <c r="B188" i="10" s="1"/>
  <c r="I188" i="10"/>
  <c r="A189" i="10" s="1"/>
  <c r="J189" i="10" l="1"/>
  <c r="K189" i="10" s="1"/>
  <c r="D189" i="10"/>
  <c r="F189" i="10" l="1"/>
  <c r="B189" i="10" s="1"/>
  <c r="I189" i="10"/>
  <c r="A190" i="10" s="1"/>
  <c r="J190" i="10" l="1"/>
  <c r="K190" i="10" s="1"/>
  <c r="D190" i="10"/>
  <c r="F190" i="10" l="1"/>
  <c r="B190" i="10" s="1"/>
  <c r="I190" i="10"/>
  <c r="A191" i="10" s="1"/>
  <c r="J191" i="10" l="1"/>
  <c r="K191" i="10" s="1"/>
  <c r="D191" i="10"/>
  <c r="F191" i="10" l="1"/>
  <c r="B191" i="10" s="1"/>
  <c r="I191" i="10"/>
  <c r="A192" i="10" s="1"/>
  <c r="J192" i="10" l="1"/>
  <c r="K192" i="10" s="1"/>
  <c r="D192" i="10"/>
  <c r="F192" i="10" l="1"/>
  <c r="B192" i="10" s="1"/>
  <c r="I192" i="10"/>
  <c r="A193" i="10" s="1"/>
  <c r="J193" i="10" l="1"/>
  <c r="K193" i="10" s="1"/>
  <c r="D193" i="10"/>
  <c r="F193" i="10" l="1"/>
  <c r="B193" i="10" s="1"/>
  <c r="I193" i="10"/>
  <c r="A194" i="10" s="1"/>
  <c r="J194" i="10" l="1"/>
  <c r="K194" i="10" s="1"/>
  <c r="D194" i="10"/>
  <c r="F194" i="10" l="1"/>
  <c r="B194" i="10" s="1"/>
  <c r="I194" i="10"/>
  <c r="A195" i="10" s="1"/>
  <c r="J195" i="10" l="1"/>
  <c r="K195" i="10" s="1"/>
  <c r="D195" i="10"/>
  <c r="F195" i="10" l="1"/>
  <c r="B195" i="10" s="1"/>
  <c r="I195" i="10"/>
  <c r="A196" i="10" s="1"/>
  <c r="J196" i="10" l="1"/>
  <c r="K196" i="10" s="1"/>
  <c r="D196" i="10"/>
  <c r="F196" i="10" l="1"/>
  <c r="B196" i="10" s="1"/>
  <c r="I196" i="10"/>
  <c r="A197" i="10" s="1"/>
  <c r="J197" i="10" l="1"/>
  <c r="K197" i="10" s="1"/>
  <c r="D197" i="10"/>
  <c r="F197" i="10" l="1"/>
  <c r="B197" i="10" s="1"/>
  <c r="I197" i="10"/>
  <c r="A198" i="10" s="1"/>
  <c r="J198" i="10" l="1"/>
  <c r="K198" i="10" s="1"/>
  <c r="D198" i="10"/>
  <c r="F198" i="10" l="1"/>
  <c r="B198" i="10" s="1"/>
  <c r="I198" i="10"/>
  <c r="A199" i="10" s="1"/>
  <c r="J199" i="10" l="1"/>
  <c r="K199" i="10" s="1"/>
  <c r="D199" i="10"/>
  <c r="F199" i="10" l="1"/>
  <c r="B199" i="10" s="1"/>
  <c r="I199" i="10"/>
  <c r="A200" i="10" s="1"/>
  <c r="J200" i="10" l="1"/>
  <c r="K200" i="10" s="1"/>
  <c r="D200" i="10"/>
  <c r="F200" i="10" l="1"/>
  <c r="B200" i="10" s="1"/>
  <c r="I200" i="10"/>
  <c r="A201" i="10" s="1"/>
  <c r="J201" i="10" l="1"/>
  <c r="K201" i="10" s="1"/>
  <c r="D201" i="10"/>
  <c r="F201" i="10" l="1"/>
  <c r="B201" i="10" s="1"/>
  <c r="I201" i="10"/>
  <c r="A202" i="10" s="1"/>
  <c r="J202" i="10" l="1"/>
  <c r="K202" i="10" s="1"/>
  <c r="D202" i="10"/>
  <c r="F202" i="10" l="1"/>
  <c r="B202" i="10" s="1"/>
  <c r="I202" i="10"/>
  <c r="A203" i="10" s="1"/>
  <c r="J203" i="10" l="1"/>
  <c r="K203" i="10" s="1"/>
  <c r="D203" i="10"/>
  <c r="F203" i="10" l="1"/>
  <c r="B203" i="10" s="1"/>
  <c r="I203" i="10"/>
  <c r="A204" i="10" s="1"/>
  <c r="J204" i="10" l="1"/>
  <c r="K204" i="10" s="1"/>
  <c r="D204" i="10"/>
  <c r="F204" i="10" l="1"/>
  <c r="B204" i="10" s="1"/>
  <c r="I204" i="10"/>
  <c r="A205" i="10" s="1"/>
  <c r="J205" i="10" l="1"/>
  <c r="K205" i="10" s="1"/>
  <c r="D205" i="10"/>
  <c r="F205" i="10" l="1"/>
  <c r="B205" i="10" s="1"/>
  <c r="I205" i="10"/>
  <c r="A206" i="10" s="1"/>
  <c r="J206" i="10" l="1"/>
  <c r="K206" i="10" s="1"/>
  <c r="D206" i="10"/>
  <c r="F206" i="10" l="1"/>
  <c r="B206" i="10" s="1"/>
  <c r="I206" i="10"/>
  <c r="A207" i="10" s="1"/>
  <c r="J207" i="10" l="1"/>
  <c r="K207" i="10" s="1"/>
  <c r="D207" i="10"/>
  <c r="F207" i="10" l="1"/>
  <c r="B207" i="10" s="1"/>
  <c r="I207" i="10"/>
  <c r="A208" i="10" s="1"/>
  <c r="D208" i="10" l="1"/>
  <c r="J208" i="10"/>
  <c r="K208" i="10" s="1"/>
  <c r="F208" i="10" l="1"/>
  <c r="B208" i="10" s="1"/>
  <c r="I208" i="10"/>
  <c r="A209" i="10" s="1"/>
  <c r="D209" i="10" l="1"/>
  <c r="J209" i="10"/>
  <c r="K209" i="10" s="1"/>
  <c r="F209" i="10" l="1"/>
  <c r="B209" i="10" s="1"/>
  <c r="I209" i="10"/>
  <c r="A210" i="10" s="1"/>
  <c r="D210" i="10" l="1"/>
  <c r="J210" i="10"/>
  <c r="K210" i="10" s="1"/>
  <c r="F210" i="10" l="1"/>
  <c r="B210" i="10" s="1"/>
  <c r="I210" i="10"/>
  <c r="A211" i="10" s="1"/>
  <c r="J211" i="10" l="1"/>
  <c r="K211" i="10" s="1"/>
  <c r="D211" i="10"/>
  <c r="F211" i="10" l="1"/>
  <c r="B211" i="10" s="1"/>
  <c r="I211" i="10"/>
  <c r="A212" i="10" s="1"/>
  <c r="J212" i="10" l="1"/>
  <c r="K212" i="10" s="1"/>
  <c r="D212" i="10"/>
  <c r="F212" i="10" l="1"/>
  <c r="B212" i="10" s="1"/>
  <c r="I212" i="10"/>
  <c r="A213" i="10" s="1"/>
  <c r="D213" i="10" l="1"/>
  <c r="J213" i="10"/>
  <c r="K213" i="10" s="1"/>
  <c r="F213" i="10" l="1"/>
  <c r="B213" i="10" s="1"/>
  <c r="I213" i="10"/>
  <c r="A214" i="10" s="1"/>
  <c r="D214" i="10" l="1"/>
  <c r="J214" i="10"/>
  <c r="K214" i="10" s="1"/>
  <c r="F214" i="10" l="1"/>
  <c r="B214" i="10" s="1"/>
  <c r="I214" i="10"/>
  <c r="A215" i="10" s="1"/>
  <c r="J215" i="10" l="1"/>
  <c r="K215" i="10" s="1"/>
  <c r="D215" i="10"/>
  <c r="F215" i="10" l="1"/>
  <c r="B215" i="10" s="1"/>
  <c r="I215" i="10"/>
  <c r="A216" i="10" s="1"/>
  <c r="J216" i="10" l="1"/>
  <c r="K216" i="10" s="1"/>
  <c r="D216" i="10"/>
  <c r="F216" i="10" l="1"/>
  <c r="B216" i="10" s="1"/>
  <c r="I216" i="10"/>
  <c r="A217" i="10" s="1"/>
  <c r="D217" i="10" l="1"/>
  <c r="J217" i="10"/>
  <c r="K217" i="10" s="1"/>
  <c r="F217" i="10" l="1"/>
  <c r="B217" i="10" s="1"/>
  <c r="I217" i="10"/>
  <c r="A218" i="10" s="1"/>
  <c r="D218" i="10" l="1"/>
  <c r="J218" i="10"/>
  <c r="K218" i="10" s="1"/>
  <c r="F218" i="10" l="1"/>
  <c r="B218" i="10" s="1"/>
  <c r="I218" i="10"/>
  <c r="A219" i="10" s="1"/>
  <c r="J219" i="10" l="1"/>
  <c r="K219" i="10" s="1"/>
  <c r="D219" i="10"/>
  <c r="F219" i="10" l="1"/>
  <c r="B219" i="10" s="1"/>
  <c r="I219" i="10"/>
  <c r="A220" i="10" s="1"/>
  <c r="J220" i="10" l="1"/>
  <c r="K220" i="10" s="1"/>
  <c r="D220" i="10"/>
  <c r="F220" i="10" l="1"/>
  <c r="B220" i="10" s="1"/>
  <c r="I220" i="10"/>
  <c r="A221" i="10" s="1"/>
  <c r="D221" i="10" l="1"/>
  <c r="J221" i="10"/>
  <c r="K221" i="10" s="1"/>
  <c r="F221" i="10" l="1"/>
  <c r="B221" i="10" s="1"/>
  <c r="I221" i="10"/>
  <c r="A222" i="10" s="1"/>
  <c r="D222" i="10" l="1"/>
  <c r="J222" i="10"/>
  <c r="K222" i="10" s="1"/>
  <c r="F222" i="10" l="1"/>
  <c r="B222" i="10" s="1"/>
  <c r="I222" i="10"/>
  <c r="A223" i="10" s="1"/>
  <c r="J223" i="10" l="1"/>
  <c r="K223" i="10" s="1"/>
  <c r="D223" i="10"/>
  <c r="F223" i="10" l="1"/>
  <c r="B223" i="10" s="1"/>
  <c r="I223" i="10"/>
  <c r="A224" i="10" s="1"/>
  <c r="J224" i="10" l="1"/>
  <c r="K224" i="10" s="1"/>
  <c r="D224" i="10"/>
  <c r="F224" i="10" l="1"/>
  <c r="B224" i="10" s="1"/>
  <c r="I224" i="10"/>
  <c r="A225" i="10" s="1"/>
  <c r="D225" i="10" l="1"/>
  <c r="J225" i="10"/>
  <c r="K225" i="10" s="1"/>
  <c r="F225" i="10" l="1"/>
  <c r="B225" i="10" s="1"/>
  <c r="I225" i="10"/>
  <c r="A226" i="10" s="1"/>
  <c r="D226" i="10" l="1"/>
  <c r="J226" i="10"/>
  <c r="K226" i="10" s="1"/>
  <c r="F226" i="10" l="1"/>
  <c r="B226" i="10" s="1"/>
  <c r="I226" i="10"/>
  <c r="A227" i="10" s="1"/>
  <c r="J227" i="10" l="1"/>
  <c r="K227" i="10" s="1"/>
  <c r="D227" i="10"/>
  <c r="F227" i="10" l="1"/>
  <c r="B227" i="10" s="1"/>
  <c r="I227" i="10"/>
  <c r="A228" i="10" s="1"/>
  <c r="J228" i="10" l="1"/>
  <c r="K228" i="10" s="1"/>
  <c r="D228" i="10"/>
  <c r="F228" i="10" l="1"/>
  <c r="B228" i="10" s="1"/>
  <c r="I228" i="10"/>
  <c r="A229" i="10" s="1"/>
  <c r="D229" i="10" l="1"/>
  <c r="J229" i="10"/>
  <c r="K229" i="10" s="1"/>
  <c r="F229" i="10" l="1"/>
  <c r="B229" i="10" s="1"/>
  <c r="I229" i="10"/>
  <c r="A230" i="10" s="1"/>
  <c r="D230" i="10" l="1"/>
  <c r="J230" i="10"/>
  <c r="K230" i="10" s="1"/>
  <c r="F230" i="10" l="1"/>
  <c r="B230" i="10" s="1"/>
  <c r="I230" i="10"/>
  <c r="A231" i="10" s="1"/>
  <c r="J231" i="10" l="1"/>
  <c r="K231" i="10" s="1"/>
  <c r="D231" i="10"/>
  <c r="F231" i="10" l="1"/>
  <c r="B231" i="10" s="1"/>
  <c r="I231" i="10"/>
  <c r="A232" i="10" s="1"/>
  <c r="J232" i="10" l="1"/>
  <c r="K232" i="10" s="1"/>
  <c r="D232" i="10"/>
  <c r="F232" i="10" l="1"/>
  <c r="B232" i="10" s="1"/>
  <c r="I232" i="10"/>
  <c r="A233" i="10" s="1"/>
  <c r="D233" i="10" l="1"/>
  <c r="J233" i="10"/>
  <c r="K233" i="10" s="1"/>
  <c r="F233" i="10" l="1"/>
  <c r="B233" i="10" s="1"/>
  <c r="I233" i="10"/>
  <c r="A234" i="10" s="1"/>
  <c r="D234" i="10" l="1"/>
  <c r="J234" i="10"/>
  <c r="K234" i="10" s="1"/>
  <c r="F234" i="10" l="1"/>
  <c r="B234" i="10" s="1"/>
  <c r="I234" i="10"/>
  <c r="A235" i="10" s="1"/>
  <c r="J235" i="10" l="1"/>
  <c r="K235" i="10" s="1"/>
  <c r="D235" i="10"/>
  <c r="F235" i="10" l="1"/>
  <c r="B235" i="10" s="1"/>
  <c r="I235" i="10"/>
  <c r="A236" i="10" s="1"/>
  <c r="J236" i="10" l="1"/>
  <c r="K236" i="10" s="1"/>
  <c r="D236" i="10"/>
  <c r="F236" i="10" l="1"/>
  <c r="B236" i="10" s="1"/>
  <c r="I236" i="10"/>
  <c r="A237" i="10" s="1"/>
  <c r="D237" i="10" l="1"/>
  <c r="J237" i="10"/>
  <c r="K237" i="10" s="1"/>
  <c r="F237" i="10" l="1"/>
  <c r="B237" i="10" s="1"/>
  <c r="I237" i="10"/>
  <c r="A238" i="10" s="1"/>
  <c r="D238" i="10" l="1"/>
  <c r="J238" i="10"/>
  <c r="K238" i="10" s="1"/>
  <c r="F238" i="10" l="1"/>
  <c r="B238" i="10" s="1"/>
  <c r="I238" i="10"/>
  <c r="A239" i="10" s="1"/>
  <c r="J239" i="10" l="1"/>
  <c r="K239" i="10" s="1"/>
  <c r="D239" i="10"/>
  <c r="F239" i="10" l="1"/>
  <c r="B239" i="10" s="1"/>
  <c r="I239" i="10"/>
  <c r="A240" i="10" s="1"/>
  <c r="J240" i="10" l="1"/>
  <c r="K240" i="10" s="1"/>
  <c r="D240" i="10"/>
  <c r="F240" i="10" l="1"/>
  <c r="B240" i="10" s="1"/>
  <c r="I240" i="10"/>
  <c r="A241" i="10" s="1"/>
  <c r="D241" i="10" l="1"/>
  <c r="J241" i="10"/>
  <c r="K241" i="10" s="1"/>
  <c r="F241" i="10" l="1"/>
  <c r="B241" i="10" s="1"/>
  <c r="I241" i="10"/>
  <c r="A242" i="10" s="1"/>
  <c r="D242" i="10" l="1"/>
  <c r="J242" i="10"/>
  <c r="K242" i="10" s="1"/>
  <c r="F242" i="10" l="1"/>
  <c r="B242" i="10" s="1"/>
  <c r="I242" i="10"/>
  <c r="A243" i="10" s="1"/>
  <c r="J243" i="10" l="1"/>
  <c r="K243" i="10" s="1"/>
  <c r="D243" i="10"/>
  <c r="F243" i="10" l="1"/>
  <c r="B243" i="10" s="1"/>
  <c r="I243" i="10"/>
  <c r="A244" i="10" s="1"/>
  <c r="J244" i="10" l="1"/>
  <c r="K244" i="10" s="1"/>
  <c r="D244" i="10"/>
  <c r="F244" i="10" l="1"/>
  <c r="B244" i="10" s="1"/>
  <c r="I244" i="10"/>
  <c r="A245" i="10" s="1"/>
  <c r="D245" i="10" l="1"/>
  <c r="J245" i="10"/>
  <c r="K245" i="10" s="1"/>
  <c r="F245" i="10" l="1"/>
  <c r="B245" i="10" s="1"/>
  <c r="I245" i="10"/>
  <c r="A246" i="10" s="1"/>
  <c r="D246" i="10" l="1"/>
  <c r="J246" i="10"/>
  <c r="K246" i="10" s="1"/>
  <c r="F246" i="10" l="1"/>
  <c r="B246" i="10" s="1"/>
  <c r="I246" i="10"/>
  <c r="A247" i="10" s="1"/>
  <c r="J247" i="10" l="1"/>
  <c r="K247" i="10" s="1"/>
  <c r="D247" i="10"/>
  <c r="F247" i="10" l="1"/>
  <c r="B247" i="10" s="1"/>
  <c r="I247" i="10"/>
  <c r="A248" i="10" s="1"/>
  <c r="J248" i="10" l="1"/>
  <c r="K248" i="10" s="1"/>
  <c r="D248" i="10"/>
  <c r="F248" i="10" l="1"/>
  <c r="B248" i="10" s="1"/>
  <c r="I248" i="10"/>
  <c r="A249" i="10" s="1"/>
  <c r="D249" i="10" l="1"/>
  <c r="J249" i="10"/>
  <c r="K249" i="10" s="1"/>
  <c r="F249" i="10" l="1"/>
  <c r="B249" i="10" s="1"/>
  <c r="I249" i="10"/>
  <c r="A250" i="10" s="1"/>
  <c r="D250" i="10" l="1"/>
  <c r="J250" i="10"/>
  <c r="K250" i="10" s="1"/>
  <c r="F250" i="10" l="1"/>
  <c r="B250" i="10" s="1"/>
  <c r="I250" i="10"/>
  <c r="A251" i="10" s="1"/>
  <c r="J251" i="10" l="1"/>
  <c r="K251" i="10" s="1"/>
  <c r="D251" i="10"/>
  <c r="F251" i="10" l="1"/>
  <c r="B251" i="10" s="1"/>
  <c r="I251" i="10"/>
  <c r="A252" i="10" s="1"/>
  <c r="J252" i="10" l="1"/>
  <c r="K252" i="10" s="1"/>
  <c r="D252" i="10"/>
  <c r="F252" i="10" l="1"/>
  <c r="B252" i="10" s="1"/>
  <c r="I252" i="10"/>
  <c r="A253" i="10" s="1"/>
  <c r="D253" i="10" l="1"/>
  <c r="J253" i="10"/>
  <c r="K253" i="10" s="1"/>
  <c r="F253" i="10" l="1"/>
  <c r="B253" i="10" s="1"/>
  <c r="I253" i="10"/>
  <c r="A254" i="10" s="1"/>
  <c r="D254" i="10" l="1"/>
  <c r="J254" i="10"/>
  <c r="K254" i="10" s="1"/>
  <c r="F254" i="10" l="1"/>
  <c r="B254" i="10" s="1"/>
  <c r="I254" i="10"/>
  <c r="A255" i="10" s="1"/>
  <c r="J255" i="10" l="1"/>
  <c r="K255" i="10" s="1"/>
  <c r="D255" i="10"/>
  <c r="F255" i="10" l="1"/>
  <c r="B255" i="10" s="1"/>
  <c r="I255" i="10"/>
  <c r="A256" i="10" s="1"/>
  <c r="J256" i="10" l="1"/>
  <c r="K256" i="10" s="1"/>
  <c r="D256" i="10"/>
  <c r="F256" i="10" l="1"/>
  <c r="B256" i="10" s="1"/>
  <c r="I256" i="10"/>
  <c r="A257" i="10" s="1"/>
  <c r="D257" i="10" l="1"/>
  <c r="J257" i="10"/>
  <c r="K257" i="10" s="1"/>
  <c r="F257" i="10" l="1"/>
  <c r="B257" i="10" s="1"/>
  <c r="I257" i="10"/>
  <c r="A258" i="10" s="1"/>
  <c r="D258" i="10" l="1"/>
  <c r="J258" i="10"/>
  <c r="K258" i="10" s="1"/>
  <c r="F258" i="10" l="1"/>
  <c r="B258" i="10" s="1"/>
  <c r="I258" i="10"/>
  <c r="A259" i="10" s="1"/>
  <c r="J259" i="10" l="1"/>
  <c r="K259" i="10" s="1"/>
  <c r="D259" i="10"/>
  <c r="F259" i="10" l="1"/>
  <c r="B259" i="10" s="1"/>
  <c r="I259" i="10"/>
  <c r="A260" i="10" s="1"/>
  <c r="J260" i="10" l="1"/>
  <c r="K260" i="10" s="1"/>
  <c r="D260" i="10"/>
  <c r="F260" i="10" l="1"/>
  <c r="B260" i="10" s="1"/>
  <c r="I260" i="10"/>
  <c r="A261" i="10" s="1"/>
  <c r="J261" i="10" l="1"/>
  <c r="K261" i="10" s="1"/>
  <c r="D261" i="10"/>
  <c r="F261" i="10" l="1"/>
  <c r="B261" i="10" s="1"/>
  <c r="I261" i="10"/>
  <c r="A262" i="10" s="1"/>
  <c r="J262" i="10" l="1"/>
  <c r="K262" i="10" s="1"/>
  <c r="D262" i="10"/>
  <c r="F262" i="10" l="1"/>
  <c r="B262" i="10" s="1"/>
  <c r="I262" i="10"/>
  <c r="A263" i="10" s="1"/>
  <c r="J263" i="10" l="1"/>
  <c r="K263" i="10" s="1"/>
  <c r="D263" i="10"/>
  <c r="F263" i="10" l="1"/>
  <c r="B263" i="10" s="1"/>
  <c r="I263" i="10"/>
  <c r="A264" i="10" s="1"/>
  <c r="J264" i="10" l="1"/>
  <c r="K264" i="10" s="1"/>
  <c r="D264" i="10"/>
  <c r="F264" i="10" l="1"/>
  <c r="B264" i="10" s="1"/>
  <c r="I264" i="10"/>
  <c r="A265" i="10" s="1"/>
  <c r="J265" i="10" l="1"/>
  <c r="K265" i="10" s="1"/>
  <c r="D265" i="10"/>
  <c r="F265" i="10" l="1"/>
  <c r="B265" i="10" s="1"/>
  <c r="I265" i="10"/>
  <c r="A266" i="10" s="1"/>
  <c r="J266" i="10" l="1"/>
  <c r="K266" i="10" s="1"/>
  <c r="D266" i="10"/>
  <c r="F266" i="10" l="1"/>
  <c r="B266" i="10" s="1"/>
  <c r="I266" i="10"/>
  <c r="A267" i="10" s="1"/>
  <c r="J267" i="10" l="1"/>
  <c r="K267" i="10" s="1"/>
  <c r="D267" i="10"/>
  <c r="F267" i="10" l="1"/>
  <c r="B267" i="10" s="1"/>
  <c r="I267" i="10"/>
  <c r="A268" i="10" s="1"/>
  <c r="J268" i="10" l="1"/>
  <c r="K268" i="10" s="1"/>
  <c r="D268" i="10"/>
  <c r="F268" i="10" l="1"/>
  <c r="B268" i="10" s="1"/>
  <c r="I268" i="10"/>
  <c r="A269" i="10" s="1"/>
  <c r="J269" i="10" l="1"/>
  <c r="K269" i="10" s="1"/>
  <c r="D269" i="10"/>
  <c r="F269" i="10" l="1"/>
  <c r="B269" i="10" s="1"/>
  <c r="I269" i="10"/>
  <c r="A270" i="10" s="1"/>
  <c r="J270" i="10" l="1"/>
  <c r="K270" i="10" s="1"/>
  <c r="D270" i="10"/>
  <c r="F270" i="10" l="1"/>
  <c r="B270" i="10" s="1"/>
  <c r="I270" i="10"/>
  <c r="A271" i="10" s="1"/>
  <c r="J271" i="10" l="1"/>
  <c r="K271" i="10" s="1"/>
  <c r="D271" i="10"/>
  <c r="F271" i="10" l="1"/>
  <c r="B271" i="10" s="1"/>
  <c r="I271" i="10"/>
  <c r="A272" i="10" s="1"/>
  <c r="J272" i="10" l="1"/>
  <c r="K272" i="10" s="1"/>
  <c r="D272" i="10"/>
  <c r="F272" i="10" l="1"/>
  <c r="B272" i="10" s="1"/>
  <c r="I272" i="10"/>
  <c r="A273" i="10" s="1"/>
  <c r="J273" i="10" l="1"/>
  <c r="K273" i="10" s="1"/>
  <c r="D273" i="10"/>
  <c r="F273" i="10" l="1"/>
  <c r="B273" i="10" s="1"/>
  <c r="I273" i="10"/>
  <c r="A274" i="10" s="1"/>
  <c r="J274" i="10" l="1"/>
  <c r="K274" i="10" s="1"/>
  <c r="D274" i="10"/>
  <c r="F274" i="10" l="1"/>
  <c r="B274" i="10" s="1"/>
  <c r="I274" i="10"/>
  <c r="A275" i="10" s="1"/>
  <c r="J275" i="10" l="1"/>
  <c r="K275" i="10" s="1"/>
  <c r="D275" i="10"/>
  <c r="F275" i="10" l="1"/>
  <c r="B275" i="10" s="1"/>
  <c r="I275" i="10"/>
  <c r="A276" i="10" s="1"/>
  <c r="J276" i="10" l="1"/>
  <c r="K276" i="10" s="1"/>
  <c r="D276" i="10"/>
  <c r="F276" i="10" l="1"/>
  <c r="B276" i="10" s="1"/>
  <c r="I276" i="10"/>
  <c r="A277" i="10" s="1"/>
  <c r="J277" i="10" l="1"/>
  <c r="K277" i="10" s="1"/>
  <c r="D277" i="10"/>
  <c r="F277" i="10" l="1"/>
  <c r="B277" i="10" s="1"/>
  <c r="I277" i="10"/>
  <c r="A278" i="10" s="1"/>
  <c r="J278" i="10" l="1"/>
  <c r="K278" i="10" s="1"/>
  <c r="D278" i="10"/>
  <c r="F278" i="10" l="1"/>
  <c r="B278" i="10" s="1"/>
  <c r="I278" i="10"/>
  <c r="A279" i="10" s="1"/>
  <c r="J279" i="10" l="1"/>
  <c r="K279" i="10" s="1"/>
  <c r="D279" i="10"/>
  <c r="F279" i="10" l="1"/>
  <c r="B279" i="10" s="1"/>
  <c r="I279" i="10"/>
  <c r="A280" i="10" s="1"/>
  <c r="J280" i="10" l="1"/>
  <c r="K280" i="10" s="1"/>
  <c r="D280" i="10"/>
  <c r="F280" i="10" l="1"/>
  <c r="B280" i="10" s="1"/>
  <c r="I280" i="10"/>
  <c r="A281" i="10" s="1"/>
  <c r="J281" i="10" l="1"/>
  <c r="K281" i="10" s="1"/>
  <c r="D281" i="10"/>
  <c r="F281" i="10" l="1"/>
  <c r="B281" i="10" s="1"/>
  <c r="I281" i="10"/>
  <c r="A282" i="10" s="1"/>
  <c r="J282" i="10" l="1"/>
  <c r="K282" i="10" s="1"/>
  <c r="D282" i="10"/>
  <c r="F282" i="10" l="1"/>
  <c r="B282" i="10" s="1"/>
  <c r="I282" i="10"/>
  <c r="A283" i="10" s="1"/>
  <c r="J283" i="10" l="1"/>
  <c r="K283" i="10" s="1"/>
  <c r="D283" i="10"/>
  <c r="F283" i="10" l="1"/>
  <c r="B283" i="10" s="1"/>
  <c r="I283" i="10"/>
  <c r="A284" i="10" s="1"/>
  <c r="J284" i="10" l="1"/>
  <c r="K284" i="10" s="1"/>
  <c r="D284" i="10"/>
  <c r="F284" i="10" l="1"/>
  <c r="B284" i="10" s="1"/>
  <c r="I284" i="10"/>
  <c r="A285" i="10" s="1"/>
  <c r="J285" i="10" l="1"/>
  <c r="K285" i="10" s="1"/>
  <c r="D285" i="10"/>
  <c r="F285" i="10" l="1"/>
  <c r="B285" i="10" s="1"/>
  <c r="I285" i="10"/>
  <c r="A286" i="10" s="1"/>
  <c r="J286" i="10" l="1"/>
  <c r="K286" i="10" s="1"/>
  <c r="D286" i="10"/>
  <c r="F286" i="10" l="1"/>
  <c r="B286" i="10" s="1"/>
  <c r="I286" i="10"/>
  <c r="A287" i="10" s="1"/>
  <c r="J287" i="10" l="1"/>
  <c r="K287" i="10" s="1"/>
  <c r="D287" i="10"/>
  <c r="F287" i="10" l="1"/>
  <c r="B287" i="10" s="1"/>
  <c r="I287" i="10"/>
  <c r="A288" i="10" s="1"/>
  <c r="J288" i="10" l="1"/>
  <c r="K288" i="10" s="1"/>
  <c r="D288" i="10"/>
  <c r="F288" i="10" l="1"/>
  <c r="B288" i="10" s="1"/>
  <c r="I288" i="10"/>
  <c r="A289" i="10" s="1"/>
  <c r="J289" i="10" l="1"/>
  <c r="K289" i="10" s="1"/>
  <c r="D289" i="10"/>
  <c r="F289" i="10" l="1"/>
  <c r="B289" i="10" s="1"/>
  <c r="I289" i="10"/>
  <c r="A290" i="10" s="1"/>
  <c r="J290" i="10" l="1"/>
  <c r="K290" i="10" s="1"/>
  <c r="D290" i="10"/>
  <c r="F290" i="10" l="1"/>
  <c r="B290" i="10" s="1"/>
  <c r="I290" i="10"/>
  <c r="A291" i="10" s="1"/>
  <c r="J291" i="10" l="1"/>
  <c r="K291" i="10" s="1"/>
  <c r="D291" i="10"/>
  <c r="F291" i="10" l="1"/>
  <c r="B291" i="10" s="1"/>
  <c r="I291" i="10"/>
  <c r="A292" i="10" s="1"/>
  <c r="J292" i="10" l="1"/>
  <c r="K292" i="10" s="1"/>
  <c r="D292" i="10"/>
  <c r="F292" i="10" l="1"/>
  <c r="B292" i="10" s="1"/>
  <c r="I292" i="10"/>
  <c r="A293" i="10" s="1"/>
  <c r="J293" i="10" l="1"/>
  <c r="K293" i="10" s="1"/>
  <c r="D293" i="10"/>
  <c r="F293" i="10" l="1"/>
  <c r="B293" i="10" s="1"/>
  <c r="I293" i="10"/>
  <c r="A294" i="10" s="1"/>
  <c r="J294" i="10" l="1"/>
  <c r="K294" i="10" s="1"/>
  <c r="D294" i="10"/>
  <c r="F294" i="10" l="1"/>
  <c r="B294" i="10" s="1"/>
  <c r="I294" i="10"/>
  <c r="A295" i="10" s="1"/>
  <c r="J295" i="10" l="1"/>
  <c r="K295" i="10" s="1"/>
  <c r="D295" i="10"/>
  <c r="F295" i="10" l="1"/>
  <c r="B295" i="10" s="1"/>
  <c r="I295" i="10"/>
  <c r="A296" i="10" s="1"/>
  <c r="J296" i="10" l="1"/>
  <c r="K296" i="10" s="1"/>
  <c r="D296" i="10"/>
  <c r="F296" i="10" l="1"/>
  <c r="B296" i="10" s="1"/>
  <c r="I296" i="10"/>
  <c r="A297" i="10" s="1"/>
  <c r="D297" i="10" l="1"/>
  <c r="J297" i="10"/>
  <c r="K297" i="10" s="1"/>
  <c r="F297" i="10" l="1"/>
  <c r="B297" i="10" s="1"/>
  <c r="I297" i="10"/>
  <c r="A298" i="10" s="1"/>
  <c r="J298" i="10" l="1"/>
  <c r="K298" i="10" s="1"/>
  <c r="D298" i="10"/>
  <c r="F298" i="10" l="1"/>
  <c r="B298" i="10" s="1"/>
  <c r="I298" i="10"/>
  <c r="A299" i="10" s="1"/>
  <c r="D299" i="10" l="1"/>
  <c r="J299" i="10"/>
  <c r="K299" i="10" s="1"/>
  <c r="F299" i="10" l="1"/>
  <c r="B299" i="10" s="1"/>
  <c r="I299" i="10"/>
</calcChain>
</file>

<file path=xl/comments1.xml><?xml version="1.0" encoding="utf-8"?>
<comments xmlns="http://schemas.openxmlformats.org/spreadsheetml/2006/main">
  <authors>
    <author>Owner</author>
  </authors>
  <commentList>
    <comment ref="H16" authorId="0">
      <text>
        <r>
          <rPr>
            <b/>
            <sz val="8"/>
            <color indexed="81"/>
            <rFont val="Tahoma"/>
            <family val="2"/>
          </rPr>
          <t>Owner:</t>
        </r>
        <r>
          <rPr>
            <sz val="8"/>
            <color indexed="81"/>
            <rFont val="Tahoma"/>
            <family val="2"/>
          </rPr>
          <t xml:space="preserve">
assume cost of debt is around cost of equity</t>
        </r>
      </text>
    </comment>
    <comment ref="A45" authorId="0">
      <text>
        <r>
          <rPr>
            <b/>
            <sz val="8"/>
            <color indexed="81"/>
            <rFont val="Tahoma"/>
            <family val="2"/>
          </rPr>
          <t>Owner:</t>
        </r>
        <r>
          <rPr>
            <sz val="8"/>
            <color indexed="81"/>
            <rFont val="Tahoma"/>
            <family val="2"/>
          </rPr>
          <t xml:space="preserve">
[CA - Inventory)/CL</t>
        </r>
      </text>
    </comment>
  </commentList>
</comments>
</file>

<file path=xl/comments2.xml><?xml version="1.0" encoding="utf-8"?>
<comments xmlns="http://schemas.openxmlformats.org/spreadsheetml/2006/main">
  <authors>
    <author>CSC</author>
  </authors>
  <commentList>
    <comment ref="P1" authorId="0">
      <text>
        <r>
          <rPr>
            <b/>
            <sz val="8"/>
            <color indexed="81"/>
            <rFont val="Tahoma"/>
            <family val="2"/>
          </rPr>
          <t>CSC:</t>
        </r>
        <r>
          <rPr>
            <sz val="8"/>
            <color indexed="81"/>
            <rFont val="Tahoma"/>
            <family val="2"/>
          </rPr>
          <t xml:space="preserve">
how many years will it take to make back the price you paid for the stock? Assuming no dividend reinvestment and constant dividend per year. This is also the cost for one dollar's worth of dividend per year</t>
        </r>
      </text>
    </comment>
    <comment ref="S1" authorId="0">
      <text>
        <r>
          <rPr>
            <b/>
            <sz val="8"/>
            <color indexed="81"/>
            <rFont val="Tahoma"/>
            <family val="2"/>
          </rPr>
          <t>CSC:</t>
        </r>
        <r>
          <rPr>
            <sz val="8"/>
            <color indexed="81"/>
            <rFont val="Tahoma"/>
            <family val="2"/>
          </rPr>
          <t xml:space="preserve">
What price should this stock be at today (since you bought it) assuming a 16% return per year?</t>
        </r>
      </text>
    </comment>
    <comment ref="T1" authorId="0">
      <text>
        <r>
          <rPr>
            <sz val="8"/>
            <color indexed="81"/>
            <rFont val="Tahoma"/>
            <family val="2"/>
          </rPr>
          <t>this field is calculated by setting a birthday of 10/12/1987, and assuming retirement at 67. this does not include the stockprice or any trends that are noticed in the dividends, this just assumes dividends will stay steady perpetually.</t>
        </r>
      </text>
    </comment>
  </commentList>
</comments>
</file>

<file path=xl/sharedStrings.xml><?xml version="1.0" encoding="utf-8"?>
<sst xmlns="http://schemas.openxmlformats.org/spreadsheetml/2006/main" count="262" uniqueCount="119">
  <si>
    <t>T</t>
  </si>
  <si>
    <t>CHS</t>
  </si>
  <si>
    <t>EXPR</t>
  </si>
  <si>
    <t>GLT</t>
  </si>
  <si>
    <t>NE</t>
  </si>
  <si>
    <t>ORCL</t>
  </si>
  <si>
    <t>VALE</t>
  </si>
  <si>
    <t>Revenue</t>
  </si>
  <si>
    <t>Growth</t>
  </si>
  <si>
    <t>OperCF</t>
  </si>
  <si>
    <t>Net Income</t>
  </si>
  <si>
    <t>Tangible</t>
  </si>
  <si>
    <t>Year</t>
  </si>
  <si>
    <t>(,000)</t>
  </si>
  <si>
    <t>Equity (,000)</t>
  </si>
  <si>
    <t>TE</t>
  </si>
  <si>
    <t>Interest</t>
  </si>
  <si>
    <t>Average</t>
  </si>
  <si>
    <t>Price/TE =</t>
  </si>
  <si>
    <t>Tax Rate =</t>
  </si>
  <si>
    <t>TE Value</t>
  </si>
  <si>
    <t>Oper CF</t>
  </si>
  <si>
    <t>Cost Equity</t>
  </si>
  <si>
    <t>Discount Rate</t>
  </si>
  <si>
    <t>Enterprise Value</t>
  </si>
  <si>
    <t>minus Debt/Lease</t>
  </si>
  <si>
    <t>minus Pfd</t>
  </si>
  <si>
    <t>+Tax Shield</t>
  </si>
  <si>
    <t>Intrinsic Value</t>
  </si>
  <si>
    <t>IV to TE</t>
  </si>
  <si>
    <t>Safety Margin</t>
  </si>
  <si>
    <t>Current Asset</t>
  </si>
  <si>
    <t>Total Asset</t>
  </si>
  <si>
    <t>LT Debt</t>
  </si>
  <si>
    <t>Operating Lease</t>
  </si>
  <si>
    <t>Net-Net</t>
  </si>
  <si>
    <t>Cash &amp; Equivs</t>
  </si>
  <si>
    <t>Quick Ratio</t>
  </si>
  <si>
    <t>Current Ratio</t>
  </si>
  <si>
    <t>Cash Ratio</t>
  </si>
  <si>
    <t>3-yr</t>
  </si>
  <si>
    <t>5-yr</t>
  </si>
  <si>
    <t>10-yr</t>
  </si>
  <si>
    <t>Earnings</t>
  </si>
  <si>
    <t>Dividends</t>
  </si>
  <si>
    <t>Book Value</t>
  </si>
  <si>
    <t>Inventory</t>
  </si>
  <si>
    <t>Current Liab</t>
  </si>
  <si>
    <t>Other Liab</t>
  </si>
  <si>
    <t>Total Liab</t>
  </si>
  <si>
    <t>Cash</t>
  </si>
  <si>
    <t xml:space="preserve">Consider </t>
  </si>
  <si>
    <t>Shares</t>
  </si>
  <si>
    <t>symbol</t>
  </si>
  <si>
    <t>price</t>
  </si>
  <si>
    <t>Commission</t>
  </si>
  <si>
    <t>breakeven</t>
  </si>
  <si>
    <t>profit of roundup</t>
  </si>
  <si>
    <t>Sell price</t>
  </si>
  <si>
    <t>Last Price</t>
  </si>
  <si>
    <t>Div/share/year</t>
  </si>
  <si>
    <t>DivGrowth</t>
  </si>
  <si>
    <t>RateOfRet/CostEqCap</t>
  </si>
  <si>
    <t>DivDiscMod</t>
  </si>
  <si>
    <t>date purchased</t>
  </si>
  <si>
    <t>actual profit</t>
  </si>
  <si>
    <t>after taxes</t>
  </si>
  <si>
    <t>price of buy</t>
  </si>
  <si>
    <t>total profit</t>
  </si>
  <si>
    <t>profit-investment</t>
  </si>
  <si>
    <t>percentage gains</t>
  </si>
  <si>
    <t xml:space="preserve"> insurance amount</t>
  </si>
  <si>
    <t>sector</t>
  </si>
  <si>
    <t xml:space="preserve">Qty  </t>
  </si>
  <si>
    <t>Gain</t>
  </si>
  <si>
    <t>Percent annual return</t>
  </si>
  <si>
    <t xml:space="preserve">Total Gain $ </t>
  </si>
  <si>
    <t xml:space="preserve">Total Gain % </t>
  </si>
  <si>
    <t xml:space="preserve">Value $ </t>
  </si>
  <si>
    <t>Money on hand</t>
  </si>
  <si>
    <t>Perform trade</t>
  </si>
  <si>
    <t>price change in share</t>
  </si>
  <si>
    <t>number of shares</t>
  </si>
  <si>
    <t>price per share</t>
  </si>
  <si>
    <t>cost for shares</t>
  </si>
  <si>
    <t>Per trade fee</t>
  </si>
  <si>
    <t>profit per trade</t>
  </si>
  <si>
    <t>Profit-initial investment</t>
  </si>
  <si>
    <t>Profit after taxes</t>
  </si>
  <si>
    <t>shares</t>
  </si>
  <si>
    <t>price of share</t>
  </si>
  <si>
    <t>comission fee</t>
  </si>
  <si>
    <t>Total profit</t>
  </si>
  <si>
    <t>Insurance amt</t>
  </si>
  <si>
    <t xml:space="preserve"> (,000)</t>
  </si>
  <si>
    <t>Yrs of tax shield</t>
  </si>
  <si>
    <t># shares MM</t>
  </si>
  <si>
    <t>Current Px =</t>
  </si>
  <si>
    <t>NPV</t>
  </si>
  <si>
    <t>Net-Net Analysis for 2008</t>
  </si>
  <si>
    <t>N/A</t>
  </si>
  <si>
    <t>Div/year</t>
  </si>
  <si>
    <t>payback period</t>
  </si>
  <si>
    <t>Prft - invstmt</t>
  </si>
  <si>
    <t>%Return</t>
  </si>
  <si>
    <t>rndup fig prft</t>
  </si>
  <si>
    <t>Trgt $</t>
  </si>
  <si>
    <t>date prchsd</t>
  </si>
  <si>
    <t>E(x)16%ret</t>
  </si>
  <si>
    <t>Proj4% R</t>
  </si>
  <si>
    <t>days owned</t>
  </si>
  <si>
    <t>years owned</t>
  </si>
  <si>
    <t>yrsToRecover</t>
  </si>
  <si>
    <t>Total Div payments expected if held from now till retirement</t>
  </si>
  <si>
    <t>DivPeriods/Yr</t>
  </si>
  <si>
    <t>DRIP til retirement</t>
  </si>
  <si>
    <t>Stock gain in the dividend date before retire</t>
  </si>
  <si>
    <t xml:space="preserve">DENTSPLY SIRONA Inc. </t>
  </si>
  <si>
    <t>cnc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</si>
</sst>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0.0%"/>
    <numFmt numFmtId="165" formatCode="_(&quot;$&quot;* #,##0_);_(&quot;$&quot;* \(#,##0\);_(&quot;$&quot;* &quot;-&quot;??_);_(@_)"/>
    <numFmt numFmtId="167" formatCode="0.0\x"/>
  </numFmts>
  <fonts count="30"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theme="3" tint="0.39997558519241921"/>
      <name val="Arial"/>
      <family val="2"/>
    </font>
    <font>
      <sz val="10"/>
      <name val="Arial"/>
      <family val="2"/>
    </font>
    <font>
      <sz val="10"/>
      <color indexed="10"/>
      <name val="Arial"/>
      <family val="2"/>
    </font>
    <font>
      <sz val="10"/>
      <color indexed="48"/>
      <name val="Arial"/>
      <family val="2"/>
    </font>
    <font>
      <b/>
      <i/>
      <sz val="10"/>
      <name val="Arial"/>
      <family val="2"/>
    </font>
    <font>
      <b/>
      <i/>
      <sz val="11"/>
      <name val="Arial"/>
      <family val="2"/>
    </font>
    <font>
      <b/>
      <sz val="10"/>
      <name val="Arial"/>
      <family val="2"/>
    </font>
    <font>
      <b/>
      <sz val="10"/>
      <color indexed="10"/>
      <name val="Arial"/>
      <family val="2"/>
    </font>
    <font>
      <b/>
      <sz val="10"/>
      <color indexed="12"/>
      <name val="Arial"/>
      <family val="2"/>
    </font>
    <font>
      <b/>
      <i/>
      <sz val="10"/>
      <color indexed="10"/>
      <name val="Arial"/>
      <family val="2"/>
    </font>
    <font>
      <b/>
      <sz val="8"/>
      <color indexed="81"/>
      <name val="Tahoma"/>
      <family val="2"/>
    </font>
    <font>
      <sz val="8"/>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3"/>
        <bgColor indexed="64"/>
      </patternFill>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indexed="47"/>
        <bgColor indexed="64"/>
      </patternFill>
    </fill>
    <fill>
      <patternFill patternType="solid">
        <fgColor indexed="3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7">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44" fontId="19" fillId="0" borderId="0" applyFont="0" applyFill="0" applyBorder="0" applyAlignment="0" applyProtection="0"/>
    <xf numFmtId="9" fontId="19" fillId="0" borderId="0" applyFont="0" applyFill="0" applyBorder="0" applyAlignment="0" applyProtection="0"/>
  </cellStyleXfs>
  <cellXfs count="100">
    <xf numFmtId="0" fontId="0" fillId="0" borderId="0" xfId="0"/>
    <xf numFmtId="14" fontId="0" fillId="0" borderId="0" xfId="0" applyNumberFormat="1"/>
    <xf numFmtId="9" fontId="0" fillId="0" borderId="0" xfId="2" applyFont="1"/>
    <xf numFmtId="44" fontId="0" fillId="0" borderId="0" xfId="1" applyFont="1"/>
    <xf numFmtId="0" fontId="18" fillId="0" borderId="0" xfId="0" applyFont="1"/>
    <xf numFmtId="10" fontId="0" fillId="0" borderId="0" xfId="0" applyNumberFormat="1"/>
    <xf numFmtId="9" fontId="1" fillId="0" borderId="0" xfId="2" applyFont="1"/>
    <xf numFmtId="0" fontId="20" fillId="0" borderId="0" xfId="44" applyFont="1"/>
    <xf numFmtId="0" fontId="19" fillId="0" borderId="0" xfId="44"/>
    <xf numFmtId="0" fontId="19" fillId="33" borderId="0" xfId="44" applyFill="1"/>
    <xf numFmtId="3" fontId="19" fillId="0" borderId="0" xfId="44" applyNumberFormat="1"/>
    <xf numFmtId="0" fontId="21" fillId="0" borderId="0" xfId="44" applyFont="1"/>
    <xf numFmtId="10" fontId="21" fillId="0" borderId="0" xfId="44" applyNumberFormat="1" applyFont="1"/>
    <xf numFmtId="0" fontId="22" fillId="0" borderId="0" xfId="44" applyFont="1"/>
    <xf numFmtId="0" fontId="23" fillId="0" borderId="0" xfId="44" applyFont="1"/>
    <xf numFmtId="0" fontId="24" fillId="34" borderId="12" xfId="44" applyFont="1" applyFill="1" applyBorder="1" applyAlignment="1">
      <alignment horizontal="center"/>
    </xf>
    <xf numFmtId="0" fontId="24" fillId="34" borderId="13" xfId="44" applyFont="1" applyFill="1" applyBorder="1" applyAlignment="1">
      <alignment horizontal="center"/>
    </xf>
    <xf numFmtId="0" fontId="24" fillId="34" borderId="13" xfId="44" applyFont="1" applyFill="1" applyBorder="1"/>
    <xf numFmtId="0" fontId="24" fillId="34" borderId="14" xfId="44" applyFont="1" applyFill="1" applyBorder="1" applyAlignment="1">
      <alignment horizontal="center"/>
    </xf>
    <xf numFmtId="0" fontId="24" fillId="34" borderId="15" xfId="44" applyFont="1" applyFill="1" applyBorder="1" applyAlignment="1">
      <alignment horizontal="center"/>
    </xf>
    <xf numFmtId="0" fontId="24" fillId="34" borderId="16" xfId="44" applyFont="1" applyFill="1" applyBorder="1" applyAlignment="1">
      <alignment horizontal="center"/>
    </xf>
    <xf numFmtId="0" fontId="24" fillId="34" borderId="11" xfId="44" applyFont="1" applyFill="1" applyBorder="1" applyAlignment="1">
      <alignment horizontal="center"/>
    </xf>
    <xf numFmtId="0" fontId="24" fillId="34" borderId="11" xfId="44" applyFont="1" applyFill="1" applyBorder="1"/>
    <xf numFmtId="0" fontId="24" fillId="34" borderId="17" xfId="44" applyFont="1" applyFill="1" applyBorder="1" applyAlignment="1">
      <alignment horizontal="center"/>
    </xf>
    <xf numFmtId="0" fontId="24" fillId="0" borderId="0" xfId="44" applyFont="1" applyAlignment="1">
      <alignment horizontal="center"/>
    </xf>
    <xf numFmtId="165" fontId="0" fillId="0" borderId="0" xfId="45" applyNumberFormat="1" applyFont="1"/>
    <xf numFmtId="9" fontId="0" fillId="0" borderId="0" xfId="46" applyFont="1" applyAlignment="1">
      <alignment horizontal="center"/>
    </xf>
    <xf numFmtId="9" fontId="0" fillId="0" borderId="0" xfId="46" applyNumberFormat="1" applyFont="1" applyAlignment="1">
      <alignment horizontal="center"/>
    </xf>
    <xf numFmtId="9" fontId="0" fillId="0" borderId="0" xfId="46" applyFont="1"/>
    <xf numFmtId="9" fontId="0" fillId="0" borderId="0" xfId="46" applyNumberFormat="1" applyFont="1"/>
    <xf numFmtId="0" fontId="24" fillId="0" borderId="0" xfId="44" applyFont="1"/>
    <xf numFmtId="165" fontId="24" fillId="35" borderId="18" xfId="45" applyNumberFormat="1" applyFont="1" applyFill="1" applyBorder="1"/>
    <xf numFmtId="0" fontId="19" fillId="35" borderId="19" xfId="44" applyFill="1" applyBorder="1"/>
    <xf numFmtId="165" fontId="24" fillId="35" borderId="19" xfId="45" applyNumberFormat="1" applyFont="1" applyFill="1" applyBorder="1"/>
    <xf numFmtId="165" fontId="24" fillId="35" borderId="20" xfId="45" applyNumberFormat="1" applyFont="1" applyFill="1" applyBorder="1"/>
    <xf numFmtId="0" fontId="19" fillId="0" borderId="0" xfId="44" applyAlignment="1">
      <alignment horizontal="right"/>
    </xf>
    <xf numFmtId="9" fontId="24" fillId="36" borderId="15" xfId="44" applyNumberFormat="1" applyFont="1" applyFill="1" applyBorder="1" applyAlignment="1">
      <alignment horizontal="center"/>
    </xf>
    <xf numFmtId="0" fontId="24" fillId="36" borderId="15" xfId="44" applyFont="1" applyFill="1" applyBorder="1" applyAlignment="1">
      <alignment horizontal="center"/>
    </xf>
    <xf numFmtId="0" fontId="25" fillId="33" borderId="15" xfId="44" applyFont="1" applyFill="1" applyBorder="1"/>
    <xf numFmtId="44" fontId="25" fillId="33" borderId="15" xfId="45" applyFont="1" applyFill="1" applyBorder="1"/>
    <xf numFmtId="167" fontId="19" fillId="0" borderId="15" xfId="44" applyNumberFormat="1" applyBorder="1" applyAlignment="1">
      <alignment horizontal="center"/>
    </xf>
    <xf numFmtId="44" fontId="26" fillId="37" borderId="15" xfId="45" applyFont="1" applyFill="1" applyBorder="1" applyAlignment="1">
      <alignment horizontal="center"/>
    </xf>
    <xf numFmtId="0" fontId="24" fillId="0" borderId="0" xfId="44" applyFont="1" applyFill="1" applyBorder="1"/>
    <xf numFmtId="0" fontId="24" fillId="38" borderId="18" xfId="44" applyFont="1" applyFill="1" applyBorder="1"/>
    <xf numFmtId="0" fontId="24" fillId="38" borderId="19" xfId="44" applyFont="1" applyFill="1" applyBorder="1"/>
    <xf numFmtId="0" fontId="24" fillId="38" borderId="19" xfId="44" applyFont="1" applyFill="1" applyBorder="1" applyAlignment="1">
      <alignment horizontal="center"/>
    </xf>
    <xf numFmtId="0" fontId="24" fillId="38" borderId="19" xfId="44" quotePrefix="1" applyFont="1" applyFill="1" applyBorder="1" applyAlignment="1">
      <alignment horizontal="center"/>
    </xf>
    <xf numFmtId="0" fontId="24" fillId="38" borderId="20" xfId="44" applyFont="1" applyFill="1" applyBorder="1" applyAlignment="1">
      <alignment horizontal="center"/>
    </xf>
    <xf numFmtId="165" fontId="25" fillId="33" borderId="15" xfId="45" applyNumberFormat="1" applyFont="1" applyFill="1" applyBorder="1"/>
    <xf numFmtId="9" fontId="19" fillId="0" borderId="12" xfId="44" applyNumberFormat="1" applyBorder="1" applyAlignment="1">
      <alignment horizontal="center"/>
    </xf>
    <xf numFmtId="10" fontId="19" fillId="36" borderId="13" xfId="44" applyNumberFormat="1" applyFill="1" applyBorder="1"/>
    <xf numFmtId="9" fontId="19" fillId="0" borderId="13" xfId="44" applyNumberFormat="1" applyBorder="1" applyAlignment="1">
      <alignment horizontal="center"/>
    </xf>
    <xf numFmtId="165" fontId="19" fillId="0" borderId="13" xfId="44" applyNumberFormat="1" applyBorder="1"/>
    <xf numFmtId="38" fontId="19" fillId="33" borderId="13" xfId="44" applyNumberFormat="1" applyFill="1" applyBorder="1"/>
    <xf numFmtId="165" fontId="0" fillId="0" borderId="13" xfId="45" applyNumberFormat="1" applyFont="1" applyBorder="1" applyAlignment="1">
      <alignment horizontal="left"/>
    </xf>
    <xf numFmtId="44" fontId="26" fillId="35" borderId="13" xfId="45" applyFont="1" applyFill="1" applyBorder="1"/>
    <xf numFmtId="167" fontId="19" fillId="0" borderId="13" xfId="44" applyNumberFormat="1" applyBorder="1" applyAlignment="1">
      <alignment horizontal="center"/>
    </xf>
    <xf numFmtId="9" fontId="0" fillId="0" borderId="14" xfId="46" applyFont="1" applyBorder="1" applyAlignment="1">
      <alignment horizontal="center"/>
    </xf>
    <xf numFmtId="9" fontId="19" fillId="0" borderId="21" xfId="44" applyNumberFormat="1" applyBorder="1" applyAlignment="1">
      <alignment horizontal="center"/>
    </xf>
    <xf numFmtId="10" fontId="19" fillId="36" borderId="0" xfId="44" applyNumberFormat="1" applyFill="1" applyBorder="1"/>
    <xf numFmtId="9" fontId="19" fillId="0" borderId="0" xfId="44" applyNumberFormat="1" applyBorder="1" applyAlignment="1">
      <alignment horizontal="center"/>
    </xf>
    <xf numFmtId="165" fontId="19" fillId="0" borderId="0" xfId="44" applyNumberFormat="1" applyBorder="1"/>
    <xf numFmtId="38" fontId="19" fillId="33" borderId="0" xfId="44" applyNumberFormat="1" applyFill="1" applyBorder="1"/>
    <xf numFmtId="165" fontId="0" fillId="0" borderId="0" xfId="45" applyNumberFormat="1" applyFont="1" applyBorder="1" applyAlignment="1">
      <alignment horizontal="left"/>
    </xf>
    <xf numFmtId="44" fontId="26" fillId="35" borderId="0" xfId="45" applyFont="1" applyFill="1" applyBorder="1"/>
    <xf numFmtId="167" fontId="19" fillId="0" borderId="0" xfId="44" applyNumberFormat="1" applyBorder="1" applyAlignment="1">
      <alignment horizontal="center"/>
    </xf>
    <xf numFmtId="9" fontId="0" fillId="0" borderId="22" xfId="46" applyFont="1" applyBorder="1" applyAlignment="1">
      <alignment horizontal="center"/>
    </xf>
    <xf numFmtId="9" fontId="19" fillId="38" borderId="21" xfId="44" applyNumberFormat="1" applyFill="1" applyBorder="1" applyAlignment="1">
      <alignment horizontal="center"/>
    </xf>
    <xf numFmtId="10" fontId="19" fillId="38" borderId="0" xfId="44" applyNumberFormat="1" applyFill="1" applyBorder="1"/>
    <xf numFmtId="9" fontId="19" fillId="38" borderId="0" xfId="44" applyNumberFormat="1" applyFill="1" applyBorder="1" applyAlignment="1">
      <alignment horizontal="center"/>
    </xf>
    <xf numFmtId="165" fontId="19" fillId="38" borderId="0" xfId="44" applyNumberFormat="1" applyFill="1" applyBorder="1"/>
    <xf numFmtId="38" fontId="19" fillId="38" borderId="0" xfId="44" applyNumberFormat="1" applyFill="1" applyBorder="1"/>
    <xf numFmtId="165" fontId="0" fillId="38" borderId="0" xfId="45" applyNumberFormat="1" applyFont="1" applyFill="1" applyBorder="1" applyAlignment="1">
      <alignment horizontal="left"/>
    </xf>
    <xf numFmtId="44" fontId="26" fillId="38" borderId="0" xfId="45" applyFont="1" applyFill="1" applyBorder="1"/>
    <xf numFmtId="167" fontId="19" fillId="38" borderId="0" xfId="44" applyNumberFormat="1" applyFill="1" applyBorder="1" applyAlignment="1">
      <alignment horizontal="center"/>
    </xf>
    <xf numFmtId="9" fontId="0" fillId="38" borderId="22" xfId="46" applyFont="1" applyFill="1" applyBorder="1" applyAlignment="1">
      <alignment horizontal="center"/>
    </xf>
    <xf numFmtId="9" fontId="19" fillId="0" borderId="16" xfId="44" applyNumberFormat="1" applyBorder="1" applyAlignment="1">
      <alignment horizontal="center"/>
    </xf>
    <xf numFmtId="10" fontId="19" fillId="36" borderId="11" xfId="44" applyNumberFormat="1" applyFill="1" applyBorder="1"/>
    <xf numFmtId="9" fontId="19" fillId="0" borderId="11" xfId="44" applyNumberFormat="1" applyBorder="1" applyAlignment="1">
      <alignment horizontal="center"/>
    </xf>
    <xf numFmtId="165" fontId="19" fillId="0" borderId="11" xfId="44" applyNumberFormat="1" applyBorder="1"/>
    <xf numFmtId="38" fontId="19" fillId="33" borderId="11" xfId="44" applyNumberFormat="1" applyFill="1" applyBorder="1"/>
    <xf numFmtId="165" fontId="0" fillId="0" borderId="11" xfId="45" applyNumberFormat="1" applyFont="1" applyBorder="1" applyAlignment="1">
      <alignment horizontal="left"/>
    </xf>
    <xf numFmtId="44" fontId="26" fillId="35" borderId="11" xfId="45" applyFont="1" applyFill="1" applyBorder="1"/>
    <xf numFmtId="167" fontId="19" fillId="0" borderId="11" xfId="44" applyNumberFormat="1" applyBorder="1" applyAlignment="1">
      <alignment horizontal="center"/>
    </xf>
    <xf numFmtId="9" fontId="0" fillId="0" borderId="17" xfId="46" applyFont="1" applyBorder="1" applyAlignment="1">
      <alignment horizontal="center"/>
    </xf>
    <xf numFmtId="1" fontId="19" fillId="0" borderId="0" xfId="44" applyNumberFormat="1" applyFill="1"/>
    <xf numFmtId="0" fontId="24" fillId="0" borderId="0" xfId="44" applyFont="1" applyFill="1"/>
    <xf numFmtId="0" fontId="24" fillId="34" borderId="0" xfId="44" applyFont="1" applyFill="1"/>
    <xf numFmtId="165" fontId="0" fillId="34" borderId="10" xfId="45" applyNumberFormat="1" applyFont="1" applyFill="1" applyBorder="1"/>
    <xf numFmtId="164" fontId="27" fillId="39" borderId="15" xfId="46" applyNumberFormat="1" applyFont="1" applyFill="1" applyBorder="1" applyAlignment="1">
      <alignment horizontal="center"/>
    </xf>
    <xf numFmtId="10" fontId="27" fillId="39" borderId="15" xfId="44" applyNumberFormat="1" applyFont="1" applyFill="1" applyBorder="1" applyAlignment="1">
      <alignment horizontal="center"/>
    </xf>
    <xf numFmtId="164" fontId="27" fillId="39" borderId="15" xfId="44" applyNumberFormat="1" applyFont="1" applyFill="1" applyBorder="1" applyAlignment="1">
      <alignment horizontal="center"/>
    </xf>
    <xf numFmtId="165" fontId="24" fillId="35" borderId="15" xfId="44" applyNumberFormat="1" applyFont="1" applyFill="1" applyBorder="1"/>
    <xf numFmtId="0" fontId="24" fillId="36" borderId="0" xfId="44" applyFont="1" applyFill="1" applyBorder="1"/>
    <xf numFmtId="167" fontId="24" fillId="36" borderId="23" xfId="46" applyNumberFormat="1" applyFont="1" applyFill="1" applyBorder="1"/>
    <xf numFmtId="167" fontId="24" fillId="36" borderId="24" xfId="44" applyNumberFormat="1" applyFont="1" applyFill="1" applyBorder="1"/>
    <xf numFmtId="167" fontId="24" fillId="36" borderId="25" xfId="44" applyNumberFormat="1" applyFont="1" applyFill="1" applyBorder="1"/>
    <xf numFmtId="15" fontId="0" fillId="0" borderId="0" xfId="0" applyNumberFormat="1"/>
    <xf numFmtId="15" fontId="19" fillId="0" borderId="0" xfId="44" applyNumberFormat="1"/>
    <xf numFmtId="2" fontId="19" fillId="0" borderId="0" xfId="44" applyNumberFormat="1"/>
  </cellXfs>
  <cellStyles count="4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Currency 2" xfId="45"/>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4"/>
    <cellStyle name="Note" xfId="17" builtinId="10" customBuiltin="1"/>
    <cellStyle name="Output" xfId="12" builtinId="21" customBuiltin="1"/>
    <cellStyle name="Percent" xfId="2" builtinId="5"/>
    <cellStyle name="Percent 2" xfId="46"/>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891722276686188E-2"/>
          <c:y val="3.1428571428571431E-2"/>
          <c:w val="0.91860812821027216"/>
          <c:h val="0.9085714285714285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val>
            <c:numRef>
              <c:f>LINexporders!$I$3:$I$299</c:f>
              <c:numCache>
                <c:formatCode>General</c:formatCode>
                <c:ptCount val="297"/>
                <c:pt idx="0">
                  <c:v>-1712.9</c:v>
                </c:pt>
                <c:pt idx="1">
                  <c:v>-0.90000000000000036</c:v>
                </c:pt>
                <c:pt idx="2">
                  <c:v>9.9999999999999645E-2</c:v>
                </c:pt>
                <c:pt idx="3">
                  <c:v>9.9999999999999645E-2</c:v>
                </c:pt>
                <c:pt idx="4">
                  <c:v>9.9999999999999645E-2</c:v>
                </c:pt>
                <c:pt idx="5">
                  <c:v>9.9999999999999645E-2</c:v>
                </c:pt>
                <c:pt idx="6">
                  <c:v>9.9999999999999645E-2</c:v>
                </c:pt>
                <c:pt idx="7">
                  <c:v>9.9999999999999645E-2</c:v>
                </c:pt>
                <c:pt idx="8">
                  <c:v>9.9999999999999645E-2</c:v>
                </c:pt>
                <c:pt idx="9">
                  <c:v>9.9999999999999645E-2</c:v>
                </c:pt>
                <c:pt idx="10">
                  <c:v>9.9999999999999645E-2</c:v>
                </c:pt>
                <c:pt idx="11">
                  <c:v>-0.90000000000000036</c:v>
                </c:pt>
                <c:pt idx="12">
                  <c:v>9.9999999999999645E-2</c:v>
                </c:pt>
                <c:pt idx="13">
                  <c:v>9.9999999999999645E-2</c:v>
                </c:pt>
                <c:pt idx="14">
                  <c:v>9.9999999999999645E-2</c:v>
                </c:pt>
                <c:pt idx="15">
                  <c:v>9.9999999999999645E-2</c:v>
                </c:pt>
                <c:pt idx="16">
                  <c:v>9.9999999999999645E-2</c:v>
                </c:pt>
                <c:pt idx="17">
                  <c:v>9.9999999999999645E-2</c:v>
                </c:pt>
                <c:pt idx="18">
                  <c:v>9.9999999999999645E-2</c:v>
                </c:pt>
                <c:pt idx="19">
                  <c:v>9.9999999999999645E-2</c:v>
                </c:pt>
                <c:pt idx="20">
                  <c:v>9.9999999999999645E-2</c:v>
                </c:pt>
                <c:pt idx="21">
                  <c:v>-0.90000000000000036</c:v>
                </c:pt>
                <c:pt idx="22">
                  <c:v>9.9999999999999645E-2</c:v>
                </c:pt>
                <c:pt idx="23">
                  <c:v>9.9999999999999645E-2</c:v>
                </c:pt>
                <c:pt idx="24">
                  <c:v>9.9999999999999645E-2</c:v>
                </c:pt>
                <c:pt idx="25">
                  <c:v>9.9999999999999645E-2</c:v>
                </c:pt>
                <c:pt idx="26">
                  <c:v>9.9999999999999645E-2</c:v>
                </c:pt>
                <c:pt idx="27">
                  <c:v>9.9999999999999645E-2</c:v>
                </c:pt>
                <c:pt idx="28">
                  <c:v>9.9999999999999645E-2</c:v>
                </c:pt>
                <c:pt idx="29">
                  <c:v>9.9999999999999645E-2</c:v>
                </c:pt>
                <c:pt idx="30">
                  <c:v>9.9999999999999645E-2</c:v>
                </c:pt>
                <c:pt idx="31">
                  <c:v>-0.90000000000000036</c:v>
                </c:pt>
                <c:pt idx="32">
                  <c:v>9.9999999999999645E-2</c:v>
                </c:pt>
                <c:pt idx="33">
                  <c:v>9.9999999999999645E-2</c:v>
                </c:pt>
                <c:pt idx="34">
                  <c:v>9.9999999999999645E-2</c:v>
                </c:pt>
                <c:pt idx="35">
                  <c:v>9.9999999999999645E-2</c:v>
                </c:pt>
                <c:pt idx="36">
                  <c:v>9.9999999999999645E-2</c:v>
                </c:pt>
                <c:pt idx="37">
                  <c:v>9.9999999999999645E-2</c:v>
                </c:pt>
                <c:pt idx="38">
                  <c:v>9.9999999999999645E-2</c:v>
                </c:pt>
                <c:pt idx="39">
                  <c:v>9.9999999999999645E-2</c:v>
                </c:pt>
                <c:pt idx="40">
                  <c:v>9.9999999999999645E-2</c:v>
                </c:pt>
                <c:pt idx="41">
                  <c:v>-0.90000000000000036</c:v>
                </c:pt>
                <c:pt idx="42">
                  <c:v>9.9999999999999645E-2</c:v>
                </c:pt>
                <c:pt idx="43">
                  <c:v>9.9999999999999645E-2</c:v>
                </c:pt>
                <c:pt idx="44">
                  <c:v>9.9999999999999645E-2</c:v>
                </c:pt>
                <c:pt idx="45">
                  <c:v>9.9999999999999645E-2</c:v>
                </c:pt>
                <c:pt idx="46">
                  <c:v>9.9999999999999645E-2</c:v>
                </c:pt>
                <c:pt idx="47">
                  <c:v>-693.9</c:v>
                </c:pt>
                <c:pt idx="48">
                  <c:v>-0.90000000000000036</c:v>
                </c:pt>
                <c:pt idx="49">
                  <c:v>9.9999999999999645E-2</c:v>
                </c:pt>
                <c:pt idx="50">
                  <c:v>9.9999999999999645E-2</c:v>
                </c:pt>
                <c:pt idx="51">
                  <c:v>-0.90000000000000036</c:v>
                </c:pt>
                <c:pt idx="52">
                  <c:v>9.9999999999999645E-2</c:v>
                </c:pt>
                <c:pt idx="53">
                  <c:v>9.9999999999999645E-2</c:v>
                </c:pt>
                <c:pt idx="54">
                  <c:v>9.9999999999999645E-2</c:v>
                </c:pt>
                <c:pt idx="55">
                  <c:v>9.9999999999999645E-2</c:v>
                </c:pt>
                <c:pt idx="56">
                  <c:v>9.9999999999999645E-2</c:v>
                </c:pt>
                <c:pt idx="57">
                  <c:v>9.9999999999999645E-2</c:v>
                </c:pt>
                <c:pt idx="58">
                  <c:v>9.9999999999999645E-2</c:v>
                </c:pt>
                <c:pt idx="59">
                  <c:v>9.9999999999999645E-2</c:v>
                </c:pt>
                <c:pt idx="60">
                  <c:v>9.9999999999999645E-2</c:v>
                </c:pt>
                <c:pt idx="61">
                  <c:v>-0.90000000000000036</c:v>
                </c:pt>
                <c:pt idx="62">
                  <c:v>9.9999999999999645E-2</c:v>
                </c:pt>
                <c:pt idx="63">
                  <c:v>9.9999999999999645E-2</c:v>
                </c:pt>
                <c:pt idx="64">
                  <c:v>9.9999999999999645E-2</c:v>
                </c:pt>
                <c:pt idx="65">
                  <c:v>9.9999999999999645E-2</c:v>
                </c:pt>
                <c:pt idx="66">
                  <c:v>9.9999999999999645E-2</c:v>
                </c:pt>
                <c:pt idx="67">
                  <c:v>9.9999999999999645E-2</c:v>
                </c:pt>
                <c:pt idx="68">
                  <c:v>9.9999999999999645E-2</c:v>
                </c:pt>
                <c:pt idx="69">
                  <c:v>9.9999999999999645E-2</c:v>
                </c:pt>
                <c:pt idx="70">
                  <c:v>9.9999999999999645E-2</c:v>
                </c:pt>
                <c:pt idx="71">
                  <c:v>-0.90000000000000036</c:v>
                </c:pt>
                <c:pt idx="72">
                  <c:v>9.9999999999999645E-2</c:v>
                </c:pt>
                <c:pt idx="73">
                  <c:v>9.9999999999999645E-2</c:v>
                </c:pt>
                <c:pt idx="74">
                  <c:v>9.9999999999999645E-2</c:v>
                </c:pt>
                <c:pt idx="75">
                  <c:v>9.9999999999999645E-2</c:v>
                </c:pt>
                <c:pt idx="76">
                  <c:v>9.9999999999999645E-2</c:v>
                </c:pt>
                <c:pt idx="77">
                  <c:v>9.9999999999999645E-2</c:v>
                </c:pt>
                <c:pt idx="78">
                  <c:v>9.9999999999999645E-2</c:v>
                </c:pt>
                <c:pt idx="79">
                  <c:v>9.9999999999999645E-2</c:v>
                </c:pt>
                <c:pt idx="80">
                  <c:v>9.9999999999999645E-2</c:v>
                </c:pt>
                <c:pt idx="81">
                  <c:v>-0.90000000000000036</c:v>
                </c:pt>
                <c:pt idx="82">
                  <c:v>9.9999999999999645E-2</c:v>
                </c:pt>
                <c:pt idx="83">
                  <c:v>9.9999999999999645E-2</c:v>
                </c:pt>
                <c:pt idx="84">
                  <c:v>9.9999999999999645E-2</c:v>
                </c:pt>
                <c:pt idx="85">
                  <c:v>9.9999999999999645E-2</c:v>
                </c:pt>
                <c:pt idx="86">
                  <c:v>9.9999999999999645E-2</c:v>
                </c:pt>
                <c:pt idx="87">
                  <c:v>9.9999999999999645E-2</c:v>
                </c:pt>
                <c:pt idx="88">
                  <c:v>9.9999999999999645E-2</c:v>
                </c:pt>
                <c:pt idx="89">
                  <c:v>9.9999999999999645E-2</c:v>
                </c:pt>
                <c:pt idx="90">
                  <c:v>9.9999999999999645E-2</c:v>
                </c:pt>
                <c:pt idx="91">
                  <c:v>-0.90000000000000036</c:v>
                </c:pt>
                <c:pt idx="92">
                  <c:v>9.9999999999999645E-2</c:v>
                </c:pt>
                <c:pt idx="93">
                  <c:v>9.9999999999999645E-2</c:v>
                </c:pt>
                <c:pt idx="94">
                  <c:v>9.9999999999999645E-2</c:v>
                </c:pt>
                <c:pt idx="95">
                  <c:v>9.9999999999999645E-2</c:v>
                </c:pt>
                <c:pt idx="96">
                  <c:v>9.9999999999999645E-2</c:v>
                </c:pt>
                <c:pt idx="97">
                  <c:v>9.9999999999999645E-2</c:v>
                </c:pt>
                <c:pt idx="98">
                  <c:v>9.9999999999999645E-2</c:v>
                </c:pt>
                <c:pt idx="99">
                  <c:v>9.9999999999999645E-2</c:v>
                </c:pt>
                <c:pt idx="100">
                  <c:v>9.9999999999999645E-2</c:v>
                </c:pt>
                <c:pt idx="101">
                  <c:v>-0.90000000000000036</c:v>
                </c:pt>
                <c:pt idx="102">
                  <c:v>9.9999999999999645E-2</c:v>
                </c:pt>
                <c:pt idx="103">
                  <c:v>9.9999999999999645E-2</c:v>
                </c:pt>
                <c:pt idx="104">
                  <c:v>9.9999999999999645E-2</c:v>
                </c:pt>
                <c:pt idx="105">
                  <c:v>9.9999999999999645E-2</c:v>
                </c:pt>
                <c:pt idx="106">
                  <c:v>9.9999999999999645E-2</c:v>
                </c:pt>
                <c:pt idx="107">
                  <c:v>9.9999999999999645E-2</c:v>
                </c:pt>
                <c:pt idx="108">
                  <c:v>9.9999999999999645E-2</c:v>
                </c:pt>
                <c:pt idx="109">
                  <c:v>9.9999999999999645E-2</c:v>
                </c:pt>
                <c:pt idx="110">
                  <c:v>9.9999999999999645E-2</c:v>
                </c:pt>
                <c:pt idx="111">
                  <c:v>-0.90000000000000036</c:v>
                </c:pt>
                <c:pt idx="112">
                  <c:v>9.9999999999999645E-2</c:v>
                </c:pt>
                <c:pt idx="113">
                  <c:v>9.9999999999999645E-2</c:v>
                </c:pt>
                <c:pt idx="114">
                  <c:v>9.9999999999999645E-2</c:v>
                </c:pt>
                <c:pt idx="115">
                  <c:v>9.9999999999999645E-2</c:v>
                </c:pt>
                <c:pt idx="116">
                  <c:v>9.9999999999999645E-2</c:v>
                </c:pt>
                <c:pt idx="117">
                  <c:v>9.9999999999999645E-2</c:v>
                </c:pt>
                <c:pt idx="118">
                  <c:v>9.9999999999999645E-2</c:v>
                </c:pt>
                <c:pt idx="119">
                  <c:v>9.9999999999999645E-2</c:v>
                </c:pt>
                <c:pt idx="120">
                  <c:v>9.9999999999999645E-2</c:v>
                </c:pt>
                <c:pt idx="121">
                  <c:v>-0.90000000000000036</c:v>
                </c:pt>
                <c:pt idx="122">
                  <c:v>9.9999999999999645E-2</c:v>
                </c:pt>
                <c:pt idx="123">
                  <c:v>9.9999999999999645E-2</c:v>
                </c:pt>
                <c:pt idx="124">
                  <c:v>9.9999999999999645E-2</c:v>
                </c:pt>
                <c:pt idx="125">
                  <c:v>9.9999999999999645E-2</c:v>
                </c:pt>
                <c:pt idx="126">
                  <c:v>9.9999999999999645E-2</c:v>
                </c:pt>
                <c:pt idx="127">
                  <c:v>9.9999999999999645E-2</c:v>
                </c:pt>
                <c:pt idx="128">
                  <c:v>9.9999999999999645E-2</c:v>
                </c:pt>
                <c:pt idx="129">
                  <c:v>9.9999999999999645E-2</c:v>
                </c:pt>
                <c:pt idx="130">
                  <c:v>9.9999999999999645E-2</c:v>
                </c:pt>
                <c:pt idx="131">
                  <c:v>-0.90000000000000036</c:v>
                </c:pt>
                <c:pt idx="132">
                  <c:v>9.9999999999999645E-2</c:v>
                </c:pt>
                <c:pt idx="133">
                  <c:v>9.9999999999999645E-2</c:v>
                </c:pt>
                <c:pt idx="134">
                  <c:v>9.9999999999999645E-2</c:v>
                </c:pt>
                <c:pt idx="135">
                  <c:v>9.9999999999999645E-2</c:v>
                </c:pt>
                <c:pt idx="136">
                  <c:v>9.9999999999999645E-2</c:v>
                </c:pt>
                <c:pt idx="137">
                  <c:v>9.9999999999999645E-2</c:v>
                </c:pt>
                <c:pt idx="138">
                  <c:v>9.9999999999999645E-2</c:v>
                </c:pt>
                <c:pt idx="139">
                  <c:v>9.9999999999999645E-2</c:v>
                </c:pt>
                <c:pt idx="140">
                  <c:v>9.9999999999999645E-2</c:v>
                </c:pt>
                <c:pt idx="141">
                  <c:v>-0.90000000000000036</c:v>
                </c:pt>
                <c:pt idx="142">
                  <c:v>9.9999999999999645E-2</c:v>
                </c:pt>
                <c:pt idx="143">
                  <c:v>9.9999999999999645E-2</c:v>
                </c:pt>
                <c:pt idx="144">
                  <c:v>9.9999999999999645E-2</c:v>
                </c:pt>
                <c:pt idx="145">
                  <c:v>9.9999999999999645E-2</c:v>
                </c:pt>
                <c:pt idx="146">
                  <c:v>9.9999999999999645E-2</c:v>
                </c:pt>
                <c:pt idx="147">
                  <c:v>9.9999999999999645E-2</c:v>
                </c:pt>
                <c:pt idx="148">
                  <c:v>9.9999999999999645E-2</c:v>
                </c:pt>
                <c:pt idx="149">
                  <c:v>9.9999999999999645E-2</c:v>
                </c:pt>
                <c:pt idx="150">
                  <c:v>9.9999999999999645E-2</c:v>
                </c:pt>
                <c:pt idx="151">
                  <c:v>-0.90000000000000036</c:v>
                </c:pt>
                <c:pt idx="152">
                  <c:v>9.9999999999999645E-2</c:v>
                </c:pt>
                <c:pt idx="153">
                  <c:v>9.9999999999999645E-2</c:v>
                </c:pt>
                <c:pt idx="154">
                  <c:v>9.9999999999999645E-2</c:v>
                </c:pt>
                <c:pt idx="155">
                  <c:v>9.9999999999999645E-2</c:v>
                </c:pt>
                <c:pt idx="156">
                  <c:v>9.9999999999999645E-2</c:v>
                </c:pt>
                <c:pt idx="157">
                  <c:v>9.9999999999999645E-2</c:v>
                </c:pt>
                <c:pt idx="158">
                  <c:v>9.9999999999999645E-2</c:v>
                </c:pt>
                <c:pt idx="159">
                  <c:v>9.9999999999999645E-2</c:v>
                </c:pt>
                <c:pt idx="160">
                  <c:v>9.9999999999999645E-2</c:v>
                </c:pt>
                <c:pt idx="161">
                  <c:v>-0.90000000000000036</c:v>
                </c:pt>
                <c:pt idx="162">
                  <c:v>9.9999999999999645E-2</c:v>
                </c:pt>
                <c:pt idx="163">
                  <c:v>9.9999999999999645E-2</c:v>
                </c:pt>
                <c:pt idx="164">
                  <c:v>9.9999999999999645E-2</c:v>
                </c:pt>
                <c:pt idx="165">
                  <c:v>9.9999999999999645E-2</c:v>
                </c:pt>
                <c:pt idx="166">
                  <c:v>9.9999999999999645E-2</c:v>
                </c:pt>
                <c:pt idx="167">
                  <c:v>9.9999999999999645E-2</c:v>
                </c:pt>
                <c:pt idx="168">
                  <c:v>9.9999999999999645E-2</c:v>
                </c:pt>
                <c:pt idx="169">
                  <c:v>9.9999999999999645E-2</c:v>
                </c:pt>
                <c:pt idx="170">
                  <c:v>9.9999999999999645E-2</c:v>
                </c:pt>
                <c:pt idx="171">
                  <c:v>-0.90000000000000036</c:v>
                </c:pt>
                <c:pt idx="172">
                  <c:v>9.9999999999999645E-2</c:v>
                </c:pt>
                <c:pt idx="173">
                  <c:v>9.9999999999999645E-2</c:v>
                </c:pt>
                <c:pt idx="174">
                  <c:v>9.9999999999999645E-2</c:v>
                </c:pt>
                <c:pt idx="175">
                  <c:v>9.9999999999999645E-2</c:v>
                </c:pt>
                <c:pt idx="176">
                  <c:v>9.9999999999999645E-2</c:v>
                </c:pt>
                <c:pt idx="177">
                  <c:v>9.9999999999999645E-2</c:v>
                </c:pt>
                <c:pt idx="178">
                  <c:v>9.9999999999999645E-2</c:v>
                </c:pt>
                <c:pt idx="179">
                  <c:v>9.9999999999999645E-2</c:v>
                </c:pt>
                <c:pt idx="180">
                  <c:v>9.9999999999999645E-2</c:v>
                </c:pt>
                <c:pt idx="181">
                  <c:v>-0.90000000000000036</c:v>
                </c:pt>
                <c:pt idx="182">
                  <c:v>9.9999999999999645E-2</c:v>
                </c:pt>
                <c:pt idx="183">
                  <c:v>9.9999999999999645E-2</c:v>
                </c:pt>
                <c:pt idx="184">
                  <c:v>9.9999999999999645E-2</c:v>
                </c:pt>
                <c:pt idx="185">
                  <c:v>9.9999999999999645E-2</c:v>
                </c:pt>
                <c:pt idx="186">
                  <c:v>9.9999999999999645E-2</c:v>
                </c:pt>
                <c:pt idx="187">
                  <c:v>9.9999999999999645E-2</c:v>
                </c:pt>
                <c:pt idx="188">
                  <c:v>9.9999999999999645E-2</c:v>
                </c:pt>
                <c:pt idx="189">
                  <c:v>9.9999999999999645E-2</c:v>
                </c:pt>
                <c:pt idx="190">
                  <c:v>9.9999999999999645E-2</c:v>
                </c:pt>
                <c:pt idx="191">
                  <c:v>-0.90000000000000036</c:v>
                </c:pt>
                <c:pt idx="192">
                  <c:v>9.9999999999999645E-2</c:v>
                </c:pt>
                <c:pt idx="193">
                  <c:v>9.9999999999999645E-2</c:v>
                </c:pt>
                <c:pt idx="194">
                  <c:v>9.9999999999999645E-2</c:v>
                </c:pt>
                <c:pt idx="195">
                  <c:v>9.9999999999999645E-2</c:v>
                </c:pt>
                <c:pt idx="196">
                  <c:v>9.9999999999999645E-2</c:v>
                </c:pt>
                <c:pt idx="197">
                  <c:v>9.9999999999999645E-2</c:v>
                </c:pt>
                <c:pt idx="198">
                  <c:v>9.9999999999999645E-2</c:v>
                </c:pt>
                <c:pt idx="199">
                  <c:v>9.9999999999999645E-2</c:v>
                </c:pt>
                <c:pt idx="200">
                  <c:v>9.9999999999999645E-2</c:v>
                </c:pt>
                <c:pt idx="201">
                  <c:v>-0.90000000000000036</c:v>
                </c:pt>
                <c:pt idx="202">
                  <c:v>9.9999999999999645E-2</c:v>
                </c:pt>
                <c:pt idx="203">
                  <c:v>9.9999999999999645E-2</c:v>
                </c:pt>
                <c:pt idx="204">
                  <c:v>9.9999999999999645E-2</c:v>
                </c:pt>
                <c:pt idx="205">
                  <c:v>9.9999999999999645E-2</c:v>
                </c:pt>
                <c:pt idx="206">
                  <c:v>9.9999999999999645E-2</c:v>
                </c:pt>
                <c:pt idx="207">
                  <c:v>9.9999999999999645E-2</c:v>
                </c:pt>
                <c:pt idx="208">
                  <c:v>9.9999999999999645E-2</c:v>
                </c:pt>
                <c:pt idx="209">
                  <c:v>9.9999999999999645E-2</c:v>
                </c:pt>
                <c:pt idx="210">
                  <c:v>9.9999999999999645E-2</c:v>
                </c:pt>
                <c:pt idx="211">
                  <c:v>-0.90000000000000036</c:v>
                </c:pt>
                <c:pt idx="212">
                  <c:v>9.9999999999999645E-2</c:v>
                </c:pt>
                <c:pt idx="213">
                  <c:v>9.9999999999999645E-2</c:v>
                </c:pt>
                <c:pt idx="214">
                  <c:v>9.9999999999999645E-2</c:v>
                </c:pt>
                <c:pt idx="215">
                  <c:v>9.9999999999999645E-2</c:v>
                </c:pt>
                <c:pt idx="216">
                  <c:v>9.9999999999999645E-2</c:v>
                </c:pt>
                <c:pt idx="217">
                  <c:v>9.9999999999999645E-2</c:v>
                </c:pt>
                <c:pt idx="218">
                  <c:v>9.9999999999999645E-2</c:v>
                </c:pt>
                <c:pt idx="219">
                  <c:v>9.9999999999999645E-2</c:v>
                </c:pt>
                <c:pt idx="220">
                  <c:v>9.9999999999999645E-2</c:v>
                </c:pt>
                <c:pt idx="221">
                  <c:v>-0.90000000000000036</c:v>
                </c:pt>
                <c:pt idx="222">
                  <c:v>9.9999999999999645E-2</c:v>
                </c:pt>
                <c:pt idx="223">
                  <c:v>9.9999999999999645E-2</c:v>
                </c:pt>
                <c:pt idx="224">
                  <c:v>9.9999999999999645E-2</c:v>
                </c:pt>
                <c:pt idx="225">
                  <c:v>9.9999999999999645E-2</c:v>
                </c:pt>
                <c:pt idx="226">
                  <c:v>9.9999999999999645E-2</c:v>
                </c:pt>
                <c:pt idx="227">
                  <c:v>9.9999999999999645E-2</c:v>
                </c:pt>
                <c:pt idx="228">
                  <c:v>9.9999999999999645E-2</c:v>
                </c:pt>
                <c:pt idx="229">
                  <c:v>9.9999999999999645E-2</c:v>
                </c:pt>
                <c:pt idx="230">
                  <c:v>9.9999999999999645E-2</c:v>
                </c:pt>
                <c:pt idx="231">
                  <c:v>-0.90000000000000036</c:v>
                </c:pt>
                <c:pt idx="232">
                  <c:v>9.9999999999999645E-2</c:v>
                </c:pt>
                <c:pt idx="233">
                  <c:v>9.9999999999999645E-2</c:v>
                </c:pt>
                <c:pt idx="234">
                  <c:v>9.9999999999999645E-2</c:v>
                </c:pt>
                <c:pt idx="235">
                  <c:v>9.9999999999999645E-2</c:v>
                </c:pt>
                <c:pt idx="236">
                  <c:v>9.9999999999999645E-2</c:v>
                </c:pt>
                <c:pt idx="237">
                  <c:v>9.9999999999999645E-2</c:v>
                </c:pt>
                <c:pt idx="238">
                  <c:v>9.9999999999999645E-2</c:v>
                </c:pt>
                <c:pt idx="239">
                  <c:v>9.9999999999999645E-2</c:v>
                </c:pt>
                <c:pt idx="240">
                  <c:v>9.9999999999999645E-2</c:v>
                </c:pt>
                <c:pt idx="241">
                  <c:v>-0.90000000000000036</c:v>
                </c:pt>
                <c:pt idx="242">
                  <c:v>9.9999999999999645E-2</c:v>
                </c:pt>
                <c:pt idx="243">
                  <c:v>9.9999999999999645E-2</c:v>
                </c:pt>
                <c:pt idx="244">
                  <c:v>9.9999999999999645E-2</c:v>
                </c:pt>
                <c:pt idx="245">
                  <c:v>9.9999999999999645E-2</c:v>
                </c:pt>
                <c:pt idx="246">
                  <c:v>9.9999999999999645E-2</c:v>
                </c:pt>
                <c:pt idx="247">
                  <c:v>9.9999999999999645E-2</c:v>
                </c:pt>
                <c:pt idx="248">
                  <c:v>9.9999999999999645E-2</c:v>
                </c:pt>
                <c:pt idx="249">
                  <c:v>9.9999999999999645E-2</c:v>
                </c:pt>
                <c:pt idx="250">
                  <c:v>9.9999999999999645E-2</c:v>
                </c:pt>
                <c:pt idx="251">
                  <c:v>-0.90000000000000036</c:v>
                </c:pt>
                <c:pt idx="252">
                  <c:v>9.9999999999999645E-2</c:v>
                </c:pt>
                <c:pt idx="253">
                  <c:v>9.9999999999999645E-2</c:v>
                </c:pt>
                <c:pt idx="254">
                  <c:v>9.9999999999999645E-2</c:v>
                </c:pt>
                <c:pt idx="255">
                  <c:v>9.9999999999999645E-2</c:v>
                </c:pt>
                <c:pt idx="256">
                  <c:v>9.9999999999999645E-2</c:v>
                </c:pt>
                <c:pt idx="257">
                  <c:v>9.9999999999999645E-2</c:v>
                </c:pt>
                <c:pt idx="258">
                  <c:v>9.9999999999999645E-2</c:v>
                </c:pt>
                <c:pt idx="259">
                  <c:v>9.9999999999999645E-2</c:v>
                </c:pt>
                <c:pt idx="260">
                  <c:v>9.9999999999999645E-2</c:v>
                </c:pt>
                <c:pt idx="261">
                  <c:v>-0.90000000000000036</c:v>
                </c:pt>
                <c:pt idx="262">
                  <c:v>9.9999999999999645E-2</c:v>
                </c:pt>
                <c:pt idx="263">
                  <c:v>9.9999999999999645E-2</c:v>
                </c:pt>
                <c:pt idx="264">
                  <c:v>9.9999999999999645E-2</c:v>
                </c:pt>
                <c:pt idx="265">
                  <c:v>9.9999999999999645E-2</c:v>
                </c:pt>
                <c:pt idx="266">
                  <c:v>9.9999999999999645E-2</c:v>
                </c:pt>
                <c:pt idx="267">
                  <c:v>9.9999999999999645E-2</c:v>
                </c:pt>
                <c:pt idx="268">
                  <c:v>9.9999999999999645E-2</c:v>
                </c:pt>
                <c:pt idx="269">
                  <c:v>9.9999999999999645E-2</c:v>
                </c:pt>
                <c:pt idx="270">
                  <c:v>9.9999999999999645E-2</c:v>
                </c:pt>
                <c:pt idx="271">
                  <c:v>-0.90000000000000036</c:v>
                </c:pt>
                <c:pt idx="272">
                  <c:v>9.9999999999999645E-2</c:v>
                </c:pt>
                <c:pt idx="273">
                  <c:v>9.9999999999999645E-2</c:v>
                </c:pt>
                <c:pt idx="274">
                  <c:v>9.9999999999999645E-2</c:v>
                </c:pt>
                <c:pt idx="275">
                  <c:v>9.9999999999999645E-2</c:v>
                </c:pt>
                <c:pt idx="276">
                  <c:v>9.9999999999999645E-2</c:v>
                </c:pt>
                <c:pt idx="277">
                  <c:v>9.9999999999999645E-2</c:v>
                </c:pt>
                <c:pt idx="278">
                  <c:v>9.9999999999999645E-2</c:v>
                </c:pt>
                <c:pt idx="279">
                  <c:v>9.9999999999999645E-2</c:v>
                </c:pt>
                <c:pt idx="280">
                  <c:v>9.9999999999999645E-2</c:v>
                </c:pt>
                <c:pt idx="281">
                  <c:v>-0.90000000000000036</c:v>
                </c:pt>
                <c:pt idx="282">
                  <c:v>9.9999999999999645E-2</c:v>
                </c:pt>
                <c:pt idx="283">
                  <c:v>9.9999999999999645E-2</c:v>
                </c:pt>
                <c:pt idx="284">
                  <c:v>9.9999999999999645E-2</c:v>
                </c:pt>
                <c:pt idx="285">
                  <c:v>9.9999999999999645E-2</c:v>
                </c:pt>
                <c:pt idx="286">
                  <c:v>9.9999999999999645E-2</c:v>
                </c:pt>
                <c:pt idx="287">
                  <c:v>9.9999999999999645E-2</c:v>
                </c:pt>
                <c:pt idx="288">
                  <c:v>9.9999999999999645E-2</c:v>
                </c:pt>
                <c:pt idx="289">
                  <c:v>9.9999999999999645E-2</c:v>
                </c:pt>
                <c:pt idx="290">
                  <c:v>9.9999999999999645E-2</c:v>
                </c:pt>
                <c:pt idx="291">
                  <c:v>-0.90000000000000036</c:v>
                </c:pt>
                <c:pt idx="292">
                  <c:v>9.9999999999999645E-2</c:v>
                </c:pt>
                <c:pt idx="293">
                  <c:v>9.9999999999999645E-2</c:v>
                </c:pt>
                <c:pt idx="294">
                  <c:v>9.9999999999999645E-2</c:v>
                </c:pt>
                <c:pt idx="295">
                  <c:v>9.9999999999999645E-2</c:v>
                </c:pt>
                <c:pt idx="296">
                  <c:v>9.9999999999999645E-2</c:v>
                </c:pt>
              </c:numCache>
            </c:numRef>
          </c:val>
          <c:smooth val="0"/>
        </c:ser>
        <c:dLbls>
          <c:showLegendKey val="0"/>
          <c:showVal val="0"/>
          <c:showCatName val="0"/>
          <c:showSerName val="0"/>
          <c:showPercent val="0"/>
          <c:showBubbleSize val="0"/>
        </c:dLbls>
        <c:marker val="1"/>
        <c:smooth val="0"/>
        <c:axId val="418840576"/>
        <c:axId val="419058048"/>
      </c:lineChart>
      <c:catAx>
        <c:axId val="4188405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419058048"/>
        <c:crosses val="autoZero"/>
        <c:auto val="1"/>
        <c:lblAlgn val="ctr"/>
        <c:lblOffset val="100"/>
        <c:tickLblSkip val="14"/>
        <c:tickMarkSkip val="1"/>
        <c:noMultiLvlLbl val="0"/>
      </c:catAx>
      <c:valAx>
        <c:axId val="41905804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41884057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19050</xdr:colOff>
      <xdr:row>0</xdr:row>
      <xdr:rowOff>0</xdr:rowOff>
    </xdr:from>
    <xdr:to>
      <xdr:col>16</xdr:col>
      <xdr:colOff>38100</xdr:colOff>
      <xdr:row>20</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447675</xdr:colOff>
      <xdr:row>1</xdr:row>
      <xdr:rowOff>152400</xdr:rowOff>
    </xdr:from>
    <xdr:to>
      <xdr:col>6</xdr:col>
      <xdr:colOff>142875</xdr:colOff>
      <xdr:row>25</xdr:row>
      <xdr:rowOff>104775</xdr:rowOff>
    </xdr:to>
    <xdr:pic>
      <xdr:nvPicPr>
        <xdr:cNvPr id="2" name="Picture 1" descr="Various profit and loss diagrams for different options strategi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7675" y="333375"/>
          <a:ext cx="381000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47"/>
  <sheetViews>
    <sheetView tabSelected="1" zoomScaleNormal="100" workbookViewId="0">
      <selection activeCell="E45" sqref="E45"/>
    </sheetView>
  </sheetViews>
  <sheetFormatPr defaultRowHeight="12.75" x14ac:dyDescent="0.2"/>
  <cols>
    <col min="1" max="1" width="13.875" style="8" customWidth="1"/>
    <col min="2" max="2" width="13.25" style="8" customWidth="1"/>
    <col min="3" max="3" width="8.625" style="8" customWidth="1"/>
    <col min="4" max="4" width="12" style="8" customWidth="1"/>
    <col min="5" max="5" width="13.875" style="8" customWidth="1"/>
    <col min="6" max="6" width="14.125" style="8" customWidth="1"/>
    <col min="7" max="7" width="10.875" style="8" customWidth="1"/>
    <col min="8" max="8" width="12.875" style="8" customWidth="1"/>
    <col min="9" max="9" width="12.625" style="8" customWidth="1"/>
    <col min="10" max="10" width="11.75" style="8" customWidth="1"/>
    <col min="11" max="11" width="12" style="8" customWidth="1"/>
    <col min="12" max="12" width="12" style="8" bestFit="1" customWidth="1"/>
    <col min="13" max="13" width="9.875" style="8" bestFit="1" customWidth="1"/>
    <col min="14" max="14" width="9.875" style="8" customWidth="1"/>
    <col min="15" max="16" width="9" style="8"/>
    <col min="17" max="17" width="9.125" style="8" customWidth="1"/>
    <col min="18" max="18" width="11.25" style="8" bestFit="1" customWidth="1"/>
    <col min="19" max="256" width="9" style="8"/>
    <col min="257" max="257" width="13.875" style="8" customWidth="1"/>
    <col min="258" max="258" width="12" style="8" customWidth="1"/>
    <col min="259" max="259" width="8.625" style="8" customWidth="1"/>
    <col min="260" max="260" width="12" style="8" customWidth="1"/>
    <col min="261" max="261" width="13.875" style="8" customWidth="1"/>
    <col min="262" max="262" width="14.125" style="8" customWidth="1"/>
    <col min="263" max="263" width="10.875" style="8" customWidth="1"/>
    <col min="264" max="264" width="12.875" style="8" customWidth="1"/>
    <col min="265" max="265" width="12.625" style="8" customWidth="1"/>
    <col min="266" max="266" width="9.625" style="8" customWidth="1"/>
    <col min="267" max="267" width="12" style="8" customWidth="1"/>
    <col min="268" max="268" width="12" style="8" bestFit="1" customWidth="1"/>
    <col min="269" max="269" width="9.875" style="8" bestFit="1" customWidth="1"/>
    <col min="270" max="270" width="9.875" style="8" customWidth="1"/>
    <col min="271" max="272" width="9" style="8"/>
    <col min="273" max="273" width="9.125" style="8" customWidth="1"/>
    <col min="274" max="274" width="11.25" style="8" bestFit="1" customWidth="1"/>
    <col min="275" max="512" width="9" style="8"/>
    <col min="513" max="513" width="13.875" style="8" customWidth="1"/>
    <col min="514" max="514" width="12" style="8" customWidth="1"/>
    <col min="515" max="515" width="8.625" style="8" customWidth="1"/>
    <col min="516" max="516" width="12" style="8" customWidth="1"/>
    <col min="517" max="517" width="13.875" style="8" customWidth="1"/>
    <col min="518" max="518" width="14.125" style="8" customWidth="1"/>
    <col min="519" max="519" width="10.875" style="8" customWidth="1"/>
    <col min="520" max="520" width="12.875" style="8" customWidth="1"/>
    <col min="521" max="521" width="12.625" style="8" customWidth="1"/>
    <col min="522" max="522" width="9.625" style="8" customWidth="1"/>
    <col min="523" max="523" width="12" style="8" customWidth="1"/>
    <col min="524" max="524" width="12" style="8" bestFit="1" customWidth="1"/>
    <col min="525" max="525" width="9.875" style="8" bestFit="1" customWidth="1"/>
    <col min="526" max="526" width="9.875" style="8" customWidth="1"/>
    <col min="527" max="528" width="9" style="8"/>
    <col min="529" max="529" width="9.125" style="8" customWidth="1"/>
    <col min="530" max="530" width="11.25" style="8" bestFit="1" customWidth="1"/>
    <col min="531" max="768" width="9" style="8"/>
    <col min="769" max="769" width="13.875" style="8" customWidth="1"/>
    <col min="770" max="770" width="12" style="8" customWidth="1"/>
    <col min="771" max="771" width="8.625" style="8" customWidth="1"/>
    <col min="772" max="772" width="12" style="8" customWidth="1"/>
    <col min="773" max="773" width="13.875" style="8" customWidth="1"/>
    <col min="774" max="774" width="14.125" style="8" customWidth="1"/>
    <col min="775" max="775" width="10.875" style="8" customWidth="1"/>
    <col min="776" max="776" width="12.875" style="8" customWidth="1"/>
    <col min="777" max="777" width="12.625" style="8" customWidth="1"/>
    <col min="778" max="778" width="9.625" style="8" customWidth="1"/>
    <col min="779" max="779" width="12" style="8" customWidth="1"/>
    <col min="780" max="780" width="12" style="8" bestFit="1" customWidth="1"/>
    <col min="781" max="781" width="9.875" style="8" bestFit="1" customWidth="1"/>
    <col min="782" max="782" width="9.875" style="8" customWidth="1"/>
    <col min="783" max="784" width="9" style="8"/>
    <col min="785" max="785" width="9.125" style="8" customWidth="1"/>
    <col min="786" max="786" width="11.25" style="8" bestFit="1" customWidth="1"/>
    <col min="787" max="1024" width="9" style="8"/>
    <col min="1025" max="1025" width="13.875" style="8" customWidth="1"/>
    <col min="1026" max="1026" width="12" style="8" customWidth="1"/>
    <col min="1027" max="1027" width="8.625" style="8" customWidth="1"/>
    <col min="1028" max="1028" width="12" style="8" customWidth="1"/>
    <col min="1029" max="1029" width="13.875" style="8" customWidth="1"/>
    <col min="1030" max="1030" width="14.125" style="8" customWidth="1"/>
    <col min="1031" max="1031" width="10.875" style="8" customWidth="1"/>
    <col min="1032" max="1032" width="12.875" style="8" customWidth="1"/>
    <col min="1033" max="1033" width="12.625" style="8" customWidth="1"/>
    <col min="1034" max="1034" width="9.625" style="8" customWidth="1"/>
    <col min="1035" max="1035" width="12" style="8" customWidth="1"/>
    <col min="1036" max="1036" width="12" style="8" bestFit="1" customWidth="1"/>
    <col min="1037" max="1037" width="9.875" style="8" bestFit="1" customWidth="1"/>
    <col min="1038" max="1038" width="9.875" style="8" customWidth="1"/>
    <col min="1039" max="1040" width="9" style="8"/>
    <col min="1041" max="1041" width="9.125" style="8" customWidth="1"/>
    <col min="1042" max="1042" width="11.25" style="8" bestFit="1" customWidth="1"/>
    <col min="1043" max="1280" width="9" style="8"/>
    <col min="1281" max="1281" width="13.875" style="8" customWidth="1"/>
    <col min="1282" max="1282" width="12" style="8" customWidth="1"/>
    <col min="1283" max="1283" width="8.625" style="8" customWidth="1"/>
    <col min="1284" max="1284" width="12" style="8" customWidth="1"/>
    <col min="1285" max="1285" width="13.875" style="8" customWidth="1"/>
    <col min="1286" max="1286" width="14.125" style="8" customWidth="1"/>
    <col min="1287" max="1287" width="10.875" style="8" customWidth="1"/>
    <col min="1288" max="1288" width="12.875" style="8" customWidth="1"/>
    <col min="1289" max="1289" width="12.625" style="8" customWidth="1"/>
    <col min="1290" max="1290" width="9.625" style="8" customWidth="1"/>
    <col min="1291" max="1291" width="12" style="8" customWidth="1"/>
    <col min="1292" max="1292" width="12" style="8" bestFit="1" customWidth="1"/>
    <col min="1293" max="1293" width="9.875" style="8" bestFit="1" customWidth="1"/>
    <col min="1294" max="1294" width="9.875" style="8" customWidth="1"/>
    <col min="1295" max="1296" width="9" style="8"/>
    <col min="1297" max="1297" width="9.125" style="8" customWidth="1"/>
    <col min="1298" max="1298" width="11.25" style="8" bestFit="1" customWidth="1"/>
    <col min="1299" max="1536" width="9" style="8"/>
    <col min="1537" max="1537" width="13.875" style="8" customWidth="1"/>
    <col min="1538" max="1538" width="12" style="8" customWidth="1"/>
    <col min="1539" max="1539" width="8.625" style="8" customWidth="1"/>
    <col min="1540" max="1540" width="12" style="8" customWidth="1"/>
    <col min="1541" max="1541" width="13.875" style="8" customWidth="1"/>
    <col min="1542" max="1542" width="14.125" style="8" customWidth="1"/>
    <col min="1543" max="1543" width="10.875" style="8" customWidth="1"/>
    <col min="1544" max="1544" width="12.875" style="8" customWidth="1"/>
    <col min="1545" max="1545" width="12.625" style="8" customWidth="1"/>
    <col min="1546" max="1546" width="9.625" style="8" customWidth="1"/>
    <col min="1547" max="1547" width="12" style="8" customWidth="1"/>
    <col min="1548" max="1548" width="12" style="8" bestFit="1" customWidth="1"/>
    <col min="1549" max="1549" width="9.875" style="8" bestFit="1" customWidth="1"/>
    <col min="1550" max="1550" width="9.875" style="8" customWidth="1"/>
    <col min="1551" max="1552" width="9" style="8"/>
    <col min="1553" max="1553" width="9.125" style="8" customWidth="1"/>
    <col min="1554" max="1554" width="11.25" style="8" bestFit="1" customWidth="1"/>
    <col min="1555" max="1792" width="9" style="8"/>
    <col min="1793" max="1793" width="13.875" style="8" customWidth="1"/>
    <col min="1794" max="1794" width="12" style="8" customWidth="1"/>
    <col min="1795" max="1795" width="8.625" style="8" customWidth="1"/>
    <col min="1796" max="1796" width="12" style="8" customWidth="1"/>
    <col min="1797" max="1797" width="13.875" style="8" customWidth="1"/>
    <col min="1798" max="1798" width="14.125" style="8" customWidth="1"/>
    <col min="1799" max="1799" width="10.875" style="8" customWidth="1"/>
    <col min="1800" max="1800" width="12.875" style="8" customWidth="1"/>
    <col min="1801" max="1801" width="12.625" style="8" customWidth="1"/>
    <col min="1802" max="1802" width="9.625" style="8" customWidth="1"/>
    <col min="1803" max="1803" width="12" style="8" customWidth="1"/>
    <col min="1804" max="1804" width="12" style="8" bestFit="1" customWidth="1"/>
    <col min="1805" max="1805" width="9.875" style="8" bestFit="1" customWidth="1"/>
    <col min="1806" max="1806" width="9.875" style="8" customWidth="1"/>
    <col min="1807" max="1808" width="9" style="8"/>
    <col min="1809" max="1809" width="9.125" style="8" customWidth="1"/>
    <col min="1810" max="1810" width="11.25" style="8" bestFit="1" customWidth="1"/>
    <col min="1811" max="2048" width="9" style="8"/>
    <col min="2049" max="2049" width="13.875" style="8" customWidth="1"/>
    <col min="2050" max="2050" width="12" style="8" customWidth="1"/>
    <col min="2051" max="2051" width="8.625" style="8" customWidth="1"/>
    <col min="2052" max="2052" width="12" style="8" customWidth="1"/>
    <col min="2053" max="2053" width="13.875" style="8" customWidth="1"/>
    <col min="2054" max="2054" width="14.125" style="8" customWidth="1"/>
    <col min="2055" max="2055" width="10.875" style="8" customWidth="1"/>
    <col min="2056" max="2056" width="12.875" style="8" customWidth="1"/>
    <col min="2057" max="2057" width="12.625" style="8" customWidth="1"/>
    <col min="2058" max="2058" width="9.625" style="8" customWidth="1"/>
    <col min="2059" max="2059" width="12" style="8" customWidth="1"/>
    <col min="2060" max="2060" width="12" style="8" bestFit="1" customWidth="1"/>
    <col min="2061" max="2061" width="9.875" style="8" bestFit="1" customWidth="1"/>
    <col min="2062" max="2062" width="9.875" style="8" customWidth="1"/>
    <col min="2063" max="2064" width="9" style="8"/>
    <col min="2065" max="2065" width="9.125" style="8" customWidth="1"/>
    <col min="2066" max="2066" width="11.25" style="8" bestFit="1" customWidth="1"/>
    <col min="2067" max="2304" width="9" style="8"/>
    <col min="2305" max="2305" width="13.875" style="8" customWidth="1"/>
    <col min="2306" max="2306" width="12" style="8" customWidth="1"/>
    <col min="2307" max="2307" width="8.625" style="8" customWidth="1"/>
    <col min="2308" max="2308" width="12" style="8" customWidth="1"/>
    <col min="2309" max="2309" width="13.875" style="8" customWidth="1"/>
    <col min="2310" max="2310" width="14.125" style="8" customWidth="1"/>
    <col min="2311" max="2311" width="10.875" style="8" customWidth="1"/>
    <col min="2312" max="2312" width="12.875" style="8" customWidth="1"/>
    <col min="2313" max="2313" width="12.625" style="8" customWidth="1"/>
    <col min="2314" max="2314" width="9.625" style="8" customWidth="1"/>
    <col min="2315" max="2315" width="12" style="8" customWidth="1"/>
    <col min="2316" max="2316" width="12" style="8" bestFit="1" customWidth="1"/>
    <col min="2317" max="2317" width="9.875" style="8" bestFit="1" customWidth="1"/>
    <col min="2318" max="2318" width="9.875" style="8" customWidth="1"/>
    <col min="2319" max="2320" width="9" style="8"/>
    <col min="2321" max="2321" width="9.125" style="8" customWidth="1"/>
    <col min="2322" max="2322" width="11.25" style="8" bestFit="1" customWidth="1"/>
    <col min="2323" max="2560" width="9" style="8"/>
    <col min="2561" max="2561" width="13.875" style="8" customWidth="1"/>
    <col min="2562" max="2562" width="12" style="8" customWidth="1"/>
    <col min="2563" max="2563" width="8.625" style="8" customWidth="1"/>
    <col min="2564" max="2564" width="12" style="8" customWidth="1"/>
    <col min="2565" max="2565" width="13.875" style="8" customWidth="1"/>
    <col min="2566" max="2566" width="14.125" style="8" customWidth="1"/>
    <col min="2567" max="2567" width="10.875" style="8" customWidth="1"/>
    <col min="2568" max="2568" width="12.875" style="8" customWidth="1"/>
    <col min="2569" max="2569" width="12.625" style="8" customWidth="1"/>
    <col min="2570" max="2570" width="9.625" style="8" customWidth="1"/>
    <col min="2571" max="2571" width="12" style="8" customWidth="1"/>
    <col min="2572" max="2572" width="12" style="8" bestFit="1" customWidth="1"/>
    <col min="2573" max="2573" width="9.875" style="8" bestFit="1" customWidth="1"/>
    <col min="2574" max="2574" width="9.875" style="8" customWidth="1"/>
    <col min="2575" max="2576" width="9" style="8"/>
    <col min="2577" max="2577" width="9.125" style="8" customWidth="1"/>
    <col min="2578" max="2578" width="11.25" style="8" bestFit="1" customWidth="1"/>
    <col min="2579" max="2816" width="9" style="8"/>
    <col min="2817" max="2817" width="13.875" style="8" customWidth="1"/>
    <col min="2818" max="2818" width="12" style="8" customWidth="1"/>
    <col min="2819" max="2819" width="8.625" style="8" customWidth="1"/>
    <col min="2820" max="2820" width="12" style="8" customWidth="1"/>
    <col min="2821" max="2821" width="13.875" style="8" customWidth="1"/>
    <col min="2822" max="2822" width="14.125" style="8" customWidth="1"/>
    <col min="2823" max="2823" width="10.875" style="8" customWidth="1"/>
    <col min="2824" max="2824" width="12.875" style="8" customWidth="1"/>
    <col min="2825" max="2825" width="12.625" style="8" customWidth="1"/>
    <col min="2826" max="2826" width="9.625" style="8" customWidth="1"/>
    <col min="2827" max="2827" width="12" style="8" customWidth="1"/>
    <col min="2828" max="2828" width="12" style="8" bestFit="1" customWidth="1"/>
    <col min="2829" max="2829" width="9.875" style="8" bestFit="1" customWidth="1"/>
    <col min="2830" max="2830" width="9.875" style="8" customWidth="1"/>
    <col min="2831" max="2832" width="9" style="8"/>
    <col min="2833" max="2833" width="9.125" style="8" customWidth="1"/>
    <col min="2834" max="2834" width="11.25" style="8" bestFit="1" customWidth="1"/>
    <col min="2835" max="3072" width="9" style="8"/>
    <col min="3073" max="3073" width="13.875" style="8" customWidth="1"/>
    <col min="3074" max="3074" width="12" style="8" customWidth="1"/>
    <col min="3075" max="3075" width="8.625" style="8" customWidth="1"/>
    <col min="3076" max="3076" width="12" style="8" customWidth="1"/>
    <col min="3077" max="3077" width="13.875" style="8" customWidth="1"/>
    <col min="3078" max="3078" width="14.125" style="8" customWidth="1"/>
    <col min="3079" max="3079" width="10.875" style="8" customWidth="1"/>
    <col min="3080" max="3080" width="12.875" style="8" customWidth="1"/>
    <col min="3081" max="3081" width="12.625" style="8" customWidth="1"/>
    <col min="3082" max="3082" width="9.625" style="8" customWidth="1"/>
    <col min="3083" max="3083" width="12" style="8" customWidth="1"/>
    <col min="3084" max="3084" width="12" style="8" bestFit="1" customWidth="1"/>
    <col min="3085" max="3085" width="9.875" style="8" bestFit="1" customWidth="1"/>
    <col min="3086" max="3086" width="9.875" style="8" customWidth="1"/>
    <col min="3087" max="3088" width="9" style="8"/>
    <col min="3089" max="3089" width="9.125" style="8" customWidth="1"/>
    <col min="3090" max="3090" width="11.25" style="8" bestFit="1" customWidth="1"/>
    <col min="3091" max="3328" width="9" style="8"/>
    <col min="3329" max="3329" width="13.875" style="8" customWidth="1"/>
    <col min="3330" max="3330" width="12" style="8" customWidth="1"/>
    <col min="3331" max="3331" width="8.625" style="8" customWidth="1"/>
    <col min="3332" max="3332" width="12" style="8" customWidth="1"/>
    <col min="3333" max="3333" width="13.875" style="8" customWidth="1"/>
    <col min="3334" max="3334" width="14.125" style="8" customWidth="1"/>
    <col min="3335" max="3335" width="10.875" style="8" customWidth="1"/>
    <col min="3336" max="3336" width="12.875" style="8" customWidth="1"/>
    <col min="3337" max="3337" width="12.625" style="8" customWidth="1"/>
    <col min="3338" max="3338" width="9.625" style="8" customWidth="1"/>
    <col min="3339" max="3339" width="12" style="8" customWidth="1"/>
    <col min="3340" max="3340" width="12" style="8" bestFit="1" customWidth="1"/>
    <col min="3341" max="3341" width="9.875" style="8" bestFit="1" customWidth="1"/>
    <col min="3342" max="3342" width="9.875" style="8" customWidth="1"/>
    <col min="3343" max="3344" width="9" style="8"/>
    <col min="3345" max="3345" width="9.125" style="8" customWidth="1"/>
    <col min="3346" max="3346" width="11.25" style="8" bestFit="1" customWidth="1"/>
    <col min="3347" max="3584" width="9" style="8"/>
    <col min="3585" max="3585" width="13.875" style="8" customWidth="1"/>
    <col min="3586" max="3586" width="12" style="8" customWidth="1"/>
    <col min="3587" max="3587" width="8.625" style="8" customWidth="1"/>
    <col min="3588" max="3588" width="12" style="8" customWidth="1"/>
    <col min="3589" max="3589" width="13.875" style="8" customWidth="1"/>
    <col min="3590" max="3590" width="14.125" style="8" customWidth="1"/>
    <col min="3591" max="3591" width="10.875" style="8" customWidth="1"/>
    <col min="3592" max="3592" width="12.875" style="8" customWidth="1"/>
    <col min="3593" max="3593" width="12.625" style="8" customWidth="1"/>
    <col min="3594" max="3594" width="9.625" style="8" customWidth="1"/>
    <col min="3595" max="3595" width="12" style="8" customWidth="1"/>
    <col min="3596" max="3596" width="12" style="8" bestFit="1" customWidth="1"/>
    <col min="3597" max="3597" width="9.875" style="8" bestFit="1" customWidth="1"/>
    <col min="3598" max="3598" width="9.875" style="8" customWidth="1"/>
    <col min="3599" max="3600" width="9" style="8"/>
    <col min="3601" max="3601" width="9.125" style="8" customWidth="1"/>
    <col min="3602" max="3602" width="11.25" style="8" bestFit="1" customWidth="1"/>
    <col min="3603" max="3840" width="9" style="8"/>
    <col min="3841" max="3841" width="13.875" style="8" customWidth="1"/>
    <col min="3842" max="3842" width="12" style="8" customWidth="1"/>
    <col min="3843" max="3843" width="8.625" style="8" customWidth="1"/>
    <col min="3844" max="3844" width="12" style="8" customWidth="1"/>
    <col min="3845" max="3845" width="13.875" style="8" customWidth="1"/>
    <col min="3846" max="3846" width="14.125" style="8" customWidth="1"/>
    <col min="3847" max="3847" width="10.875" style="8" customWidth="1"/>
    <col min="3848" max="3848" width="12.875" style="8" customWidth="1"/>
    <col min="3849" max="3849" width="12.625" style="8" customWidth="1"/>
    <col min="3850" max="3850" width="9.625" style="8" customWidth="1"/>
    <col min="3851" max="3851" width="12" style="8" customWidth="1"/>
    <col min="3852" max="3852" width="12" style="8" bestFit="1" customWidth="1"/>
    <col min="3853" max="3853" width="9.875" style="8" bestFit="1" customWidth="1"/>
    <col min="3854" max="3854" width="9.875" style="8" customWidth="1"/>
    <col min="3855" max="3856" width="9" style="8"/>
    <col min="3857" max="3857" width="9.125" style="8" customWidth="1"/>
    <col min="3858" max="3858" width="11.25" style="8" bestFit="1" customWidth="1"/>
    <col min="3859" max="4096" width="9" style="8"/>
    <col min="4097" max="4097" width="13.875" style="8" customWidth="1"/>
    <col min="4098" max="4098" width="12" style="8" customWidth="1"/>
    <col min="4099" max="4099" width="8.625" style="8" customWidth="1"/>
    <col min="4100" max="4100" width="12" style="8" customWidth="1"/>
    <col min="4101" max="4101" width="13.875" style="8" customWidth="1"/>
    <col min="4102" max="4102" width="14.125" style="8" customWidth="1"/>
    <col min="4103" max="4103" width="10.875" style="8" customWidth="1"/>
    <col min="4104" max="4104" width="12.875" style="8" customWidth="1"/>
    <col min="4105" max="4105" width="12.625" style="8" customWidth="1"/>
    <col min="4106" max="4106" width="9.625" style="8" customWidth="1"/>
    <col min="4107" max="4107" width="12" style="8" customWidth="1"/>
    <col min="4108" max="4108" width="12" style="8" bestFit="1" customWidth="1"/>
    <col min="4109" max="4109" width="9.875" style="8" bestFit="1" customWidth="1"/>
    <col min="4110" max="4110" width="9.875" style="8" customWidth="1"/>
    <col min="4111" max="4112" width="9" style="8"/>
    <col min="4113" max="4113" width="9.125" style="8" customWidth="1"/>
    <col min="4114" max="4114" width="11.25" style="8" bestFit="1" customWidth="1"/>
    <col min="4115" max="4352" width="9" style="8"/>
    <col min="4353" max="4353" width="13.875" style="8" customWidth="1"/>
    <col min="4354" max="4354" width="12" style="8" customWidth="1"/>
    <col min="4355" max="4355" width="8.625" style="8" customWidth="1"/>
    <col min="4356" max="4356" width="12" style="8" customWidth="1"/>
    <col min="4357" max="4357" width="13.875" style="8" customWidth="1"/>
    <col min="4358" max="4358" width="14.125" style="8" customWidth="1"/>
    <col min="4359" max="4359" width="10.875" style="8" customWidth="1"/>
    <col min="4360" max="4360" width="12.875" style="8" customWidth="1"/>
    <col min="4361" max="4361" width="12.625" style="8" customWidth="1"/>
    <col min="4362" max="4362" width="9.625" style="8" customWidth="1"/>
    <col min="4363" max="4363" width="12" style="8" customWidth="1"/>
    <col min="4364" max="4364" width="12" style="8" bestFit="1" customWidth="1"/>
    <col min="4365" max="4365" width="9.875" style="8" bestFit="1" customWidth="1"/>
    <col min="4366" max="4366" width="9.875" style="8" customWidth="1"/>
    <col min="4367" max="4368" width="9" style="8"/>
    <col min="4369" max="4369" width="9.125" style="8" customWidth="1"/>
    <col min="4370" max="4370" width="11.25" style="8" bestFit="1" customWidth="1"/>
    <col min="4371" max="4608" width="9" style="8"/>
    <col min="4609" max="4609" width="13.875" style="8" customWidth="1"/>
    <col min="4610" max="4610" width="12" style="8" customWidth="1"/>
    <col min="4611" max="4611" width="8.625" style="8" customWidth="1"/>
    <col min="4612" max="4612" width="12" style="8" customWidth="1"/>
    <col min="4613" max="4613" width="13.875" style="8" customWidth="1"/>
    <col min="4614" max="4614" width="14.125" style="8" customWidth="1"/>
    <col min="4615" max="4615" width="10.875" style="8" customWidth="1"/>
    <col min="4616" max="4616" width="12.875" style="8" customWidth="1"/>
    <col min="4617" max="4617" width="12.625" style="8" customWidth="1"/>
    <col min="4618" max="4618" width="9.625" style="8" customWidth="1"/>
    <col min="4619" max="4619" width="12" style="8" customWidth="1"/>
    <col min="4620" max="4620" width="12" style="8" bestFit="1" customWidth="1"/>
    <col min="4621" max="4621" width="9.875" style="8" bestFit="1" customWidth="1"/>
    <col min="4622" max="4622" width="9.875" style="8" customWidth="1"/>
    <col min="4623" max="4624" width="9" style="8"/>
    <col min="4625" max="4625" width="9.125" style="8" customWidth="1"/>
    <col min="4626" max="4626" width="11.25" style="8" bestFit="1" customWidth="1"/>
    <col min="4627" max="4864" width="9" style="8"/>
    <col min="4865" max="4865" width="13.875" style="8" customWidth="1"/>
    <col min="4866" max="4866" width="12" style="8" customWidth="1"/>
    <col min="4867" max="4867" width="8.625" style="8" customWidth="1"/>
    <col min="4868" max="4868" width="12" style="8" customWidth="1"/>
    <col min="4869" max="4869" width="13.875" style="8" customWidth="1"/>
    <col min="4870" max="4870" width="14.125" style="8" customWidth="1"/>
    <col min="4871" max="4871" width="10.875" style="8" customWidth="1"/>
    <col min="4872" max="4872" width="12.875" style="8" customWidth="1"/>
    <col min="4873" max="4873" width="12.625" style="8" customWidth="1"/>
    <col min="4874" max="4874" width="9.625" style="8" customWidth="1"/>
    <col min="4875" max="4875" width="12" style="8" customWidth="1"/>
    <col min="4876" max="4876" width="12" style="8" bestFit="1" customWidth="1"/>
    <col min="4877" max="4877" width="9.875" style="8" bestFit="1" customWidth="1"/>
    <col min="4878" max="4878" width="9.875" style="8" customWidth="1"/>
    <col min="4879" max="4880" width="9" style="8"/>
    <col min="4881" max="4881" width="9.125" style="8" customWidth="1"/>
    <col min="4882" max="4882" width="11.25" style="8" bestFit="1" customWidth="1"/>
    <col min="4883" max="5120" width="9" style="8"/>
    <col min="5121" max="5121" width="13.875" style="8" customWidth="1"/>
    <col min="5122" max="5122" width="12" style="8" customWidth="1"/>
    <col min="5123" max="5123" width="8.625" style="8" customWidth="1"/>
    <col min="5124" max="5124" width="12" style="8" customWidth="1"/>
    <col min="5125" max="5125" width="13.875" style="8" customWidth="1"/>
    <col min="5126" max="5126" width="14.125" style="8" customWidth="1"/>
    <col min="5127" max="5127" width="10.875" style="8" customWidth="1"/>
    <col min="5128" max="5128" width="12.875" style="8" customWidth="1"/>
    <col min="5129" max="5129" width="12.625" style="8" customWidth="1"/>
    <col min="5130" max="5130" width="9.625" style="8" customWidth="1"/>
    <col min="5131" max="5131" width="12" style="8" customWidth="1"/>
    <col min="5132" max="5132" width="12" style="8" bestFit="1" customWidth="1"/>
    <col min="5133" max="5133" width="9.875" style="8" bestFit="1" customWidth="1"/>
    <col min="5134" max="5134" width="9.875" style="8" customWidth="1"/>
    <col min="5135" max="5136" width="9" style="8"/>
    <col min="5137" max="5137" width="9.125" style="8" customWidth="1"/>
    <col min="5138" max="5138" width="11.25" style="8" bestFit="1" customWidth="1"/>
    <col min="5139" max="5376" width="9" style="8"/>
    <col min="5377" max="5377" width="13.875" style="8" customWidth="1"/>
    <col min="5378" max="5378" width="12" style="8" customWidth="1"/>
    <col min="5379" max="5379" width="8.625" style="8" customWidth="1"/>
    <col min="5380" max="5380" width="12" style="8" customWidth="1"/>
    <col min="5381" max="5381" width="13.875" style="8" customWidth="1"/>
    <col min="5382" max="5382" width="14.125" style="8" customWidth="1"/>
    <col min="5383" max="5383" width="10.875" style="8" customWidth="1"/>
    <col min="5384" max="5384" width="12.875" style="8" customWidth="1"/>
    <col min="5385" max="5385" width="12.625" style="8" customWidth="1"/>
    <col min="5386" max="5386" width="9.625" style="8" customWidth="1"/>
    <col min="5387" max="5387" width="12" style="8" customWidth="1"/>
    <col min="5388" max="5388" width="12" style="8" bestFit="1" customWidth="1"/>
    <col min="5389" max="5389" width="9.875" style="8" bestFit="1" customWidth="1"/>
    <col min="5390" max="5390" width="9.875" style="8" customWidth="1"/>
    <col min="5391" max="5392" width="9" style="8"/>
    <col min="5393" max="5393" width="9.125" style="8" customWidth="1"/>
    <col min="5394" max="5394" width="11.25" style="8" bestFit="1" customWidth="1"/>
    <col min="5395" max="5632" width="9" style="8"/>
    <col min="5633" max="5633" width="13.875" style="8" customWidth="1"/>
    <col min="5634" max="5634" width="12" style="8" customWidth="1"/>
    <col min="5635" max="5635" width="8.625" style="8" customWidth="1"/>
    <col min="5636" max="5636" width="12" style="8" customWidth="1"/>
    <col min="5637" max="5637" width="13.875" style="8" customWidth="1"/>
    <col min="5638" max="5638" width="14.125" style="8" customWidth="1"/>
    <col min="5639" max="5639" width="10.875" style="8" customWidth="1"/>
    <col min="5640" max="5640" width="12.875" style="8" customWidth="1"/>
    <col min="5641" max="5641" width="12.625" style="8" customWidth="1"/>
    <col min="5642" max="5642" width="9.625" style="8" customWidth="1"/>
    <col min="5643" max="5643" width="12" style="8" customWidth="1"/>
    <col min="5644" max="5644" width="12" style="8" bestFit="1" customWidth="1"/>
    <col min="5645" max="5645" width="9.875" style="8" bestFit="1" customWidth="1"/>
    <col min="5646" max="5646" width="9.875" style="8" customWidth="1"/>
    <col min="5647" max="5648" width="9" style="8"/>
    <col min="5649" max="5649" width="9.125" style="8" customWidth="1"/>
    <col min="5650" max="5650" width="11.25" style="8" bestFit="1" customWidth="1"/>
    <col min="5651" max="5888" width="9" style="8"/>
    <col min="5889" max="5889" width="13.875" style="8" customWidth="1"/>
    <col min="5890" max="5890" width="12" style="8" customWidth="1"/>
    <col min="5891" max="5891" width="8.625" style="8" customWidth="1"/>
    <col min="5892" max="5892" width="12" style="8" customWidth="1"/>
    <col min="5893" max="5893" width="13.875" style="8" customWidth="1"/>
    <col min="5894" max="5894" width="14.125" style="8" customWidth="1"/>
    <col min="5895" max="5895" width="10.875" style="8" customWidth="1"/>
    <col min="5896" max="5896" width="12.875" style="8" customWidth="1"/>
    <col min="5897" max="5897" width="12.625" style="8" customWidth="1"/>
    <col min="5898" max="5898" width="9.625" style="8" customWidth="1"/>
    <col min="5899" max="5899" width="12" style="8" customWidth="1"/>
    <col min="5900" max="5900" width="12" style="8" bestFit="1" customWidth="1"/>
    <col min="5901" max="5901" width="9.875" style="8" bestFit="1" customWidth="1"/>
    <col min="5902" max="5902" width="9.875" style="8" customWidth="1"/>
    <col min="5903" max="5904" width="9" style="8"/>
    <col min="5905" max="5905" width="9.125" style="8" customWidth="1"/>
    <col min="5906" max="5906" width="11.25" style="8" bestFit="1" customWidth="1"/>
    <col min="5907" max="6144" width="9" style="8"/>
    <col min="6145" max="6145" width="13.875" style="8" customWidth="1"/>
    <col min="6146" max="6146" width="12" style="8" customWidth="1"/>
    <col min="6147" max="6147" width="8.625" style="8" customWidth="1"/>
    <col min="6148" max="6148" width="12" style="8" customWidth="1"/>
    <col min="6149" max="6149" width="13.875" style="8" customWidth="1"/>
    <col min="6150" max="6150" width="14.125" style="8" customWidth="1"/>
    <col min="6151" max="6151" width="10.875" style="8" customWidth="1"/>
    <col min="6152" max="6152" width="12.875" style="8" customWidth="1"/>
    <col min="6153" max="6153" width="12.625" style="8" customWidth="1"/>
    <col min="6154" max="6154" width="9.625" style="8" customWidth="1"/>
    <col min="6155" max="6155" width="12" style="8" customWidth="1"/>
    <col min="6156" max="6156" width="12" style="8" bestFit="1" customWidth="1"/>
    <col min="6157" max="6157" width="9.875" style="8" bestFit="1" customWidth="1"/>
    <col min="6158" max="6158" width="9.875" style="8" customWidth="1"/>
    <col min="6159" max="6160" width="9" style="8"/>
    <col min="6161" max="6161" width="9.125" style="8" customWidth="1"/>
    <col min="6162" max="6162" width="11.25" style="8" bestFit="1" customWidth="1"/>
    <col min="6163" max="6400" width="9" style="8"/>
    <col min="6401" max="6401" width="13.875" style="8" customWidth="1"/>
    <col min="6402" max="6402" width="12" style="8" customWidth="1"/>
    <col min="6403" max="6403" width="8.625" style="8" customWidth="1"/>
    <col min="6404" max="6404" width="12" style="8" customWidth="1"/>
    <col min="6405" max="6405" width="13.875" style="8" customWidth="1"/>
    <col min="6406" max="6406" width="14.125" style="8" customWidth="1"/>
    <col min="6407" max="6407" width="10.875" style="8" customWidth="1"/>
    <col min="6408" max="6408" width="12.875" style="8" customWidth="1"/>
    <col min="6409" max="6409" width="12.625" style="8" customWidth="1"/>
    <col min="6410" max="6410" width="9.625" style="8" customWidth="1"/>
    <col min="6411" max="6411" width="12" style="8" customWidth="1"/>
    <col min="6412" max="6412" width="12" style="8" bestFit="1" customWidth="1"/>
    <col min="6413" max="6413" width="9.875" style="8" bestFit="1" customWidth="1"/>
    <col min="6414" max="6414" width="9.875" style="8" customWidth="1"/>
    <col min="6415" max="6416" width="9" style="8"/>
    <col min="6417" max="6417" width="9.125" style="8" customWidth="1"/>
    <col min="6418" max="6418" width="11.25" style="8" bestFit="1" customWidth="1"/>
    <col min="6419" max="6656" width="9" style="8"/>
    <col min="6657" max="6657" width="13.875" style="8" customWidth="1"/>
    <col min="6658" max="6658" width="12" style="8" customWidth="1"/>
    <col min="6659" max="6659" width="8.625" style="8" customWidth="1"/>
    <col min="6660" max="6660" width="12" style="8" customWidth="1"/>
    <col min="6661" max="6661" width="13.875" style="8" customWidth="1"/>
    <col min="6662" max="6662" width="14.125" style="8" customWidth="1"/>
    <col min="6663" max="6663" width="10.875" style="8" customWidth="1"/>
    <col min="6664" max="6664" width="12.875" style="8" customWidth="1"/>
    <col min="6665" max="6665" width="12.625" style="8" customWidth="1"/>
    <col min="6666" max="6666" width="9.625" style="8" customWidth="1"/>
    <col min="6667" max="6667" width="12" style="8" customWidth="1"/>
    <col min="6668" max="6668" width="12" style="8" bestFit="1" customWidth="1"/>
    <col min="6669" max="6669" width="9.875" style="8" bestFit="1" customWidth="1"/>
    <col min="6670" max="6670" width="9.875" style="8" customWidth="1"/>
    <col min="6671" max="6672" width="9" style="8"/>
    <col min="6673" max="6673" width="9.125" style="8" customWidth="1"/>
    <col min="6674" max="6674" width="11.25" style="8" bestFit="1" customWidth="1"/>
    <col min="6675" max="6912" width="9" style="8"/>
    <col min="6913" max="6913" width="13.875" style="8" customWidth="1"/>
    <col min="6914" max="6914" width="12" style="8" customWidth="1"/>
    <col min="6915" max="6915" width="8.625" style="8" customWidth="1"/>
    <col min="6916" max="6916" width="12" style="8" customWidth="1"/>
    <col min="6917" max="6917" width="13.875" style="8" customWidth="1"/>
    <col min="6918" max="6918" width="14.125" style="8" customWidth="1"/>
    <col min="6919" max="6919" width="10.875" style="8" customWidth="1"/>
    <col min="6920" max="6920" width="12.875" style="8" customWidth="1"/>
    <col min="6921" max="6921" width="12.625" style="8" customWidth="1"/>
    <col min="6922" max="6922" width="9.625" style="8" customWidth="1"/>
    <col min="6923" max="6923" width="12" style="8" customWidth="1"/>
    <col min="6924" max="6924" width="12" style="8" bestFit="1" customWidth="1"/>
    <col min="6925" max="6925" width="9.875" style="8" bestFit="1" customWidth="1"/>
    <col min="6926" max="6926" width="9.875" style="8" customWidth="1"/>
    <col min="6927" max="6928" width="9" style="8"/>
    <col min="6929" max="6929" width="9.125" style="8" customWidth="1"/>
    <col min="6930" max="6930" width="11.25" style="8" bestFit="1" customWidth="1"/>
    <col min="6931" max="7168" width="9" style="8"/>
    <col min="7169" max="7169" width="13.875" style="8" customWidth="1"/>
    <col min="7170" max="7170" width="12" style="8" customWidth="1"/>
    <col min="7171" max="7171" width="8.625" style="8" customWidth="1"/>
    <col min="7172" max="7172" width="12" style="8" customWidth="1"/>
    <col min="7173" max="7173" width="13.875" style="8" customWidth="1"/>
    <col min="7174" max="7174" width="14.125" style="8" customWidth="1"/>
    <col min="7175" max="7175" width="10.875" style="8" customWidth="1"/>
    <col min="7176" max="7176" width="12.875" style="8" customWidth="1"/>
    <col min="7177" max="7177" width="12.625" style="8" customWidth="1"/>
    <col min="7178" max="7178" width="9.625" style="8" customWidth="1"/>
    <col min="7179" max="7179" width="12" style="8" customWidth="1"/>
    <col min="7180" max="7180" width="12" style="8" bestFit="1" customWidth="1"/>
    <col min="7181" max="7181" width="9.875" style="8" bestFit="1" customWidth="1"/>
    <col min="7182" max="7182" width="9.875" style="8" customWidth="1"/>
    <col min="7183" max="7184" width="9" style="8"/>
    <col min="7185" max="7185" width="9.125" style="8" customWidth="1"/>
    <col min="7186" max="7186" width="11.25" style="8" bestFit="1" customWidth="1"/>
    <col min="7187" max="7424" width="9" style="8"/>
    <col min="7425" max="7425" width="13.875" style="8" customWidth="1"/>
    <col min="7426" max="7426" width="12" style="8" customWidth="1"/>
    <col min="7427" max="7427" width="8.625" style="8" customWidth="1"/>
    <col min="7428" max="7428" width="12" style="8" customWidth="1"/>
    <col min="7429" max="7429" width="13.875" style="8" customWidth="1"/>
    <col min="7430" max="7430" width="14.125" style="8" customWidth="1"/>
    <col min="7431" max="7431" width="10.875" style="8" customWidth="1"/>
    <col min="7432" max="7432" width="12.875" style="8" customWidth="1"/>
    <col min="7433" max="7433" width="12.625" style="8" customWidth="1"/>
    <col min="7434" max="7434" width="9.625" style="8" customWidth="1"/>
    <col min="7435" max="7435" width="12" style="8" customWidth="1"/>
    <col min="7436" max="7436" width="12" style="8" bestFit="1" customWidth="1"/>
    <col min="7437" max="7437" width="9.875" style="8" bestFit="1" customWidth="1"/>
    <col min="7438" max="7438" width="9.875" style="8" customWidth="1"/>
    <col min="7439" max="7440" width="9" style="8"/>
    <col min="7441" max="7441" width="9.125" style="8" customWidth="1"/>
    <col min="7442" max="7442" width="11.25" style="8" bestFit="1" customWidth="1"/>
    <col min="7443" max="7680" width="9" style="8"/>
    <col min="7681" max="7681" width="13.875" style="8" customWidth="1"/>
    <col min="7682" max="7682" width="12" style="8" customWidth="1"/>
    <col min="7683" max="7683" width="8.625" style="8" customWidth="1"/>
    <col min="7684" max="7684" width="12" style="8" customWidth="1"/>
    <col min="7685" max="7685" width="13.875" style="8" customWidth="1"/>
    <col min="7686" max="7686" width="14.125" style="8" customWidth="1"/>
    <col min="7687" max="7687" width="10.875" style="8" customWidth="1"/>
    <col min="7688" max="7688" width="12.875" style="8" customWidth="1"/>
    <col min="7689" max="7689" width="12.625" style="8" customWidth="1"/>
    <col min="7690" max="7690" width="9.625" style="8" customWidth="1"/>
    <col min="7691" max="7691" width="12" style="8" customWidth="1"/>
    <col min="7692" max="7692" width="12" style="8" bestFit="1" customWidth="1"/>
    <col min="7693" max="7693" width="9.875" style="8" bestFit="1" customWidth="1"/>
    <col min="7694" max="7694" width="9.875" style="8" customWidth="1"/>
    <col min="7695" max="7696" width="9" style="8"/>
    <col min="7697" max="7697" width="9.125" style="8" customWidth="1"/>
    <col min="7698" max="7698" width="11.25" style="8" bestFit="1" customWidth="1"/>
    <col min="7699" max="7936" width="9" style="8"/>
    <col min="7937" max="7937" width="13.875" style="8" customWidth="1"/>
    <col min="7938" max="7938" width="12" style="8" customWidth="1"/>
    <col min="7939" max="7939" width="8.625" style="8" customWidth="1"/>
    <col min="7940" max="7940" width="12" style="8" customWidth="1"/>
    <col min="7941" max="7941" width="13.875" style="8" customWidth="1"/>
    <col min="7942" max="7942" width="14.125" style="8" customWidth="1"/>
    <col min="7943" max="7943" width="10.875" style="8" customWidth="1"/>
    <col min="7944" max="7944" width="12.875" style="8" customWidth="1"/>
    <col min="7945" max="7945" width="12.625" style="8" customWidth="1"/>
    <col min="7946" max="7946" width="9.625" style="8" customWidth="1"/>
    <col min="7947" max="7947" width="12" style="8" customWidth="1"/>
    <col min="7948" max="7948" width="12" style="8" bestFit="1" customWidth="1"/>
    <col min="7949" max="7949" width="9.875" style="8" bestFit="1" customWidth="1"/>
    <col min="7950" max="7950" width="9.875" style="8" customWidth="1"/>
    <col min="7951" max="7952" width="9" style="8"/>
    <col min="7953" max="7953" width="9.125" style="8" customWidth="1"/>
    <col min="7954" max="7954" width="11.25" style="8" bestFit="1" customWidth="1"/>
    <col min="7955" max="8192" width="9" style="8"/>
    <col min="8193" max="8193" width="13.875" style="8" customWidth="1"/>
    <col min="8194" max="8194" width="12" style="8" customWidth="1"/>
    <col min="8195" max="8195" width="8.625" style="8" customWidth="1"/>
    <col min="8196" max="8196" width="12" style="8" customWidth="1"/>
    <col min="8197" max="8197" width="13.875" style="8" customWidth="1"/>
    <col min="8198" max="8198" width="14.125" style="8" customWidth="1"/>
    <col min="8199" max="8199" width="10.875" style="8" customWidth="1"/>
    <col min="8200" max="8200" width="12.875" style="8" customWidth="1"/>
    <col min="8201" max="8201" width="12.625" style="8" customWidth="1"/>
    <col min="8202" max="8202" width="9.625" style="8" customWidth="1"/>
    <col min="8203" max="8203" width="12" style="8" customWidth="1"/>
    <col min="8204" max="8204" width="12" style="8" bestFit="1" customWidth="1"/>
    <col min="8205" max="8205" width="9.875" style="8" bestFit="1" customWidth="1"/>
    <col min="8206" max="8206" width="9.875" style="8" customWidth="1"/>
    <col min="8207" max="8208" width="9" style="8"/>
    <col min="8209" max="8209" width="9.125" style="8" customWidth="1"/>
    <col min="8210" max="8210" width="11.25" style="8" bestFit="1" customWidth="1"/>
    <col min="8211" max="8448" width="9" style="8"/>
    <col min="8449" max="8449" width="13.875" style="8" customWidth="1"/>
    <col min="8450" max="8450" width="12" style="8" customWidth="1"/>
    <col min="8451" max="8451" width="8.625" style="8" customWidth="1"/>
    <col min="8452" max="8452" width="12" style="8" customWidth="1"/>
    <col min="8453" max="8453" width="13.875" style="8" customWidth="1"/>
    <col min="8454" max="8454" width="14.125" style="8" customWidth="1"/>
    <col min="8455" max="8455" width="10.875" style="8" customWidth="1"/>
    <col min="8456" max="8456" width="12.875" style="8" customWidth="1"/>
    <col min="8457" max="8457" width="12.625" style="8" customWidth="1"/>
    <col min="8458" max="8458" width="9.625" style="8" customWidth="1"/>
    <col min="8459" max="8459" width="12" style="8" customWidth="1"/>
    <col min="8460" max="8460" width="12" style="8" bestFit="1" customWidth="1"/>
    <col min="8461" max="8461" width="9.875" style="8" bestFit="1" customWidth="1"/>
    <col min="8462" max="8462" width="9.875" style="8" customWidth="1"/>
    <col min="8463" max="8464" width="9" style="8"/>
    <col min="8465" max="8465" width="9.125" style="8" customWidth="1"/>
    <col min="8466" max="8466" width="11.25" style="8" bestFit="1" customWidth="1"/>
    <col min="8467" max="8704" width="9" style="8"/>
    <col min="8705" max="8705" width="13.875" style="8" customWidth="1"/>
    <col min="8706" max="8706" width="12" style="8" customWidth="1"/>
    <col min="8707" max="8707" width="8.625" style="8" customWidth="1"/>
    <col min="8708" max="8708" width="12" style="8" customWidth="1"/>
    <col min="8709" max="8709" width="13.875" style="8" customWidth="1"/>
    <col min="8710" max="8710" width="14.125" style="8" customWidth="1"/>
    <col min="8711" max="8711" width="10.875" style="8" customWidth="1"/>
    <col min="8712" max="8712" width="12.875" style="8" customWidth="1"/>
    <col min="8713" max="8713" width="12.625" style="8" customWidth="1"/>
    <col min="8714" max="8714" width="9.625" style="8" customWidth="1"/>
    <col min="8715" max="8715" width="12" style="8" customWidth="1"/>
    <col min="8716" max="8716" width="12" style="8" bestFit="1" customWidth="1"/>
    <col min="8717" max="8717" width="9.875" style="8" bestFit="1" customWidth="1"/>
    <col min="8718" max="8718" width="9.875" style="8" customWidth="1"/>
    <col min="8719" max="8720" width="9" style="8"/>
    <col min="8721" max="8721" width="9.125" style="8" customWidth="1"/>
    <col min="8722" max="8722" width="11.25" style="8" bestFit="1" customWidth="1"/>
    <col min="8723" max="8960" width="9" style="8"/>
    <col min="8961" max="8961" width="13.875" style="8" customWidth="1"/>
    <col min="8962" max="8962" width="12" style="8" customWidth="1"/>
    <col min="8963" max="8963" width="8.625" style="8" customWidth="1"/>
    <col min="8964" max="8964" width="12" style="8" customWidth="1"/>
    <col min="8965" max="8965" width="13.875" style="8" customWidth="1"/>
    <col min="8966" max="8966" width="14.125" style="8" customWidth="1"/>
    <col min="8967" max="8967" width="10.875" style="8" customWidth="1"/>
    <col min="8968" max="8968" width="12.875" style="8" customWidth="1"/>
    <col min="8969" max="8969" width="12.625" style="8" customWidth="1"/>
    <col min="8970" max="8970" width="9.625" style="8" customWidth="1"/>
    <col min="8971" max="8971" width="12" style="8" customWidth="1"/>
    <col min="8972" max="8972" width="12" style="8" bestFit="1" customWidth="1"/>
    <col min="8973" max="8973" width="9.875" style="8" bestFit="1" customWidth="1"/>
    <col min="8974" max="8974" width="9.875" style="8" customWidth="1"/>
    <col min="8975" max="8976" width="9" style="8"/>
    <col min="8977" max="8977" width="9.125" style="8" customWidth="1"/>
    <col min="8978" max="8978" width="11.25" style="8" bestFit="1" customWidth="1"/>
    <col min="8979" max="9216" width="9" style="8"/>
    <col min="9217" max="9217" width="13.875" style="8" customWidth="1"/>
    <col min="9218" max="9218" width="12" style="8" customWidth="1"/>
    <col min="9219" max="9219" width="8.625" style="8" customWidth="1"/>
    <col min="9220" max="9220" width="12" style="8" customWidth="1"/>
    <col min="9221" max="9221" width="13.875" style="8" customWidth="1"/>
    <col min="9222" max="9222" width="14.125" style="8" customWidth="1"/>
    <col min="9223" max="9223" width="10.875" style="8" customWidth="1"/>
    <col min="9224" max="9224" width="12.875" style="8" customWidth="1"/>
    <col min="9225" max="9225" width="12.625" style="8" customWidth="1"/>
    <col min="9226" max="9226" width="9.625" style="8" customWidth="1"/>
    <col min="9227" max="9227" width="12" style="8" customWidth="1"/>
    <col min="9228" max="9228" width="12" style="8" bestFit="1" customWidth="1"/>
    <col min="9229" max="9229" width="9.875" style="8" bestFit="1" customWidth="1"/>
    <col min="9230" max="9230" width="9.875" style="8" customWidth="1"/>
    <col min="9231" max="9232" width="9" style="8"/>
    <col min="9233" max="9233" width="9.125" style="8" customWidth="1"/>
    <col min="9234" max="9234" width="11.25" style="8" bestFit="1" customWidth="1"/>
    <col min="9235" max="9472" width="9" style="8"/>
    <col min="9473" max="9473" width="13.875" style="8" customWidth="1"/>
    <col min="9474" max="9474" width="12" style="8" customWidth="1"/>
    <col min="9475" max="9475" width="8.625" style="8" customWidth="1"/>
    <col min="9476" max="9476" width="12" style="8" customWidth="1"/>
    <col min="9477" max="9477" width="13.875" style="8" customWidth="1"/>
    <col min="9478" max="9478" width="14.125" style="8" customWidth="1"/>
    <col min="9479" max="9479" width="10.875" style="8" customWidth="1"/>
    <col min="9480" max="9480" width="12.875" style="8" customWidth="1"/>
    <col min="9481" max="9481" width="12.625" style="8" customWidth="1"/>
    <col min="9482" max="9482" width="9.625" style="8" customWidth="1"/>
    <col min="9483" max="9483" width="12" style="8" customWidth="1"/>
    <col min="9484" max="9484" width="12" style="8" bestFit="1" customWidth="1"/>
    <col min="9485" max="9485" width="9.875" style="8" bestFit="1" customWidth="1"/>
    <col min="9486" max="9486" width="9.875" style="8" customWidth="1"/>
    <col min="9487" max="9488" width="9" style="8"/>
    <col min="9489" max="9489" width="9.125" style="8" customWidth="1"/>
    <col min="9490" max="9490" width="11.25" style="8" bestFit="1" customWidth="1"/>
    <col min="9491" max="9728" width="9" style="8"/>
    <col min="9729" max="9729" width="13.875" style="8" customWidth="1"/>
    <col min="9730" max="9730" width="12" style="8" customWidth="1"/>
    <col min="9731" max="9731" width="8.625" style="8" customWidth="1"/>
    <col min="9732" max="9732" width="12" style="8" customWidth="1"/>
    <col min="9733" max="9733" width="13.875" style="8" customWidth="1"/>
    <col min="9734" max="9734" width="14.125" style="8" customWidth="1"/>
    <col min="9735" max="9735" width="10.875" style="8" customWidth="1"/>
    <col min="9736" max="9736" width="12.875" style="8" customWidth="1"/>
    <col min="9737" max="9737" width="12.625" style="8" customWidth="1"/>
    <col min="9738" max="9738" width="9.625" style="8" customWidth="1"/>
    <col min="9739" max="9739" width="12" style="8" customWidth="1"/>
    <col min="9740" max="9740" width="12" style="8" bestFit="1" customWidth="1"/>
    <col min="9741" max="9741" width="9.875" style="8" bestFit="1" customWidth="1"/>
    <col min="9742" max="9742" width="9.875" style="8" customWidth="1"/>
    <col min="9743" max="9744" width="9" style="8"/>
    <col min="9745" max="9745" width="9.125" style="8" customWidth="1"/>
    <col min="9746" max="9746" width="11.25" style="8" bestFit="1" customWidth="1"/>
    <col min="9747" max="9984" width="9" style="8"/>
    <col min="9985" max="9985" width="13.875" style="8" customWidth="1"/>
    <col min="9986" max="9986" width="12" style="8" customWidth="1"/>
    <col min="9987" max="9987" width="8.625" style="8" customWidth="1"/>
    <col min="9988" max="9988" width="12" style="8" customWidth="1"/>
    <col min="9989" max="9989" width="13.875" style="8" customWidth="1"/>
    <col min="9990" max="9990" width="14.125" style="8" customWidth="1"/>
    <col min="9991" max="9991" width="10.875" style="8" customWidth="1"/>
    <col min="9992" max="9992" width="12.875" style="8" customWidth="1"/>
    <col min="9993" max="9993" width="12.625" style="8" customWidth="1"/>
    <col min="9994" max="9994" width="9.625" style="8" customWidth="1"/>
    <col min="9995" max="9995" width="12" style="8" customWidth="1"/>
    <col min="9996" max="9996" width="12" style="8" bestFit="1" customWidth="1"/>
    <col min="9997" max="9997" width="9.875" style="8" bestFit="1" customWidth="1"/>
    <col min="9998" max="9998" width="9.875" style="8" customWidth="1"/>
    <col min="9999" max="10000" width="9" style="8"/>
    <col min="10001" max="10001" width="9.125" style="8" customWidth="1"/>
    <col min="10002" max="10002" width="11.25" style="8" bestFit="1" customWidth="1"/>
    <col min="10003" max="10240" width="9" style="8"/>
    <col min="10241" max="10241" width="13.875" style="8" customWidth="1"/>
    <col min="10242" max="10242" width="12" style="8" customWidth="1"/>
    <col min="10243" max="10243" width="8.625" style="8" customWidth="1"/>
    <col min="10244" max="10244" width="12" style="8" customWidth="1"/>
    <col min="10245" max="10245" width="13.875" style="8" customWidth="1"/>
    <col min="10246" max="10246" width="14.125" style="8" customWidth="1"/>
    <col min="10247" max="10247" width="10.875" style="8" customWidth="1"/>
    <col min="10248" max="10248" width="12.875" style="8" customWidth="1"/>
    <col min="10249" max="10249" width="12.625" style="8" customWidth="1"/>
    <col min="10250" max="10250" width="9.625" style="8" customWidth="1"/>
    <col min="10251" max="10251" width="12" style="8" customWidth="1"/>
    <col min="10252" max="10252" width="12" style="8" bestFit="1" customWidth="1"/>
    <col min="10253" max="10253" width="9.875" style="8" bestFit="1" customWidth="1"/>
    <col min="10254" max="10254" width="9.875" style="8" customWidth="1"/>
    <col min="10255" max="10256" width="9" style="8"/>
    <col min="10257" max="10257" width="9.125" style="8" customWidth="1"/>
    <col min="10258" max="10258" width="11.25" style="8" bestFit="1" customWidth="1"/>
    <col min="10259" max="10496" width="9" style="8"/>
    <col min="10497" max="10497" width="13.875" style="8" customWidth="1"/>
    <col min="10498" max="10498" width="12" style="8" customWidth="1"/>
    <col min="10499" max="10499" width="8.625" style="8" customWidth="1"/>
    <col min="10500" max="10500" width="12" style="8" customWidth="1"/>
    <col min="10501" max="10501" width="13.875" style="8" customWidth="1"/>
    <col min="10502" max="10502" width="14.125" style="8" customWidth="1"/>
    <col min="10503" max="10503" width="10.875" style="8" customWidth="1"/>
    <col min="10504" max="10504" width="12.875" style="8" customWidth="1"/>
    <col min="10505" max="10505" width="12.625" style="8" customWidth="1"/>
    <col min="10506" max="10506" width="9.625" style="8" customWidth="1"/>
    <col min="10507" max="10507" width="12" style="8" customWidth="1"/>
    <col min="10508" max="10508" width="12" style="8" bestFit="1" customWidth="1"/>
    <col min="10509" max="10509" width="9.875" style="8" bestFit="1" customWidth="1"/>
    <col min="10510" max="10510" width="9.875" style="8" customWidth="1"/>
    <col min="10511" max="10512" width="9" style="8"/>
    <col min="10513" max="10513" width="9.125" style="8" customWidth="1"/>
    <col min="10514" max="10514" width="11.25" style="8" bestFit="1" customWidth="1"/>
    <col min="10515" max="10752" width="9" style="8"/>
    <col min="10753" max="10753" width="13.875" style="8" customWidth="1"/>
    <col min="10754" max="10754" width="12" style="8" customWidth="1"/>
    <col min="10755" max="10755" width="8.625" style="8" customWidth="1"/>
    <col min="10756" max="10756" width="12" style="8" customWidth="1"/>
    <col min="10757" max="10757" width="13.875" style="8" customWidth="1"/>
    <col min="10758" max="10758" width="14.125" style="8" customWidth="1"/>
    <col min="10759" max="10759" width="10.875" style="8" customWidth="1"/>
    <col min="10760" max="10760" width="12.875" style="8" customWidth="1"/>
    <col min="10761" max="10761" width="12.625" style="8" customWidth="1"/>
    <col min="10762" max="10762" width="9.625" style="8" customWidth="1"/>
    <col min="10763" max="10763" width="12" style="8" customWidth="1"/>
    <col min="10764" max="10764" width="12" style="8" bestFit="1" customWidth="1"/>
    <col min="10765" max="10765" width="9.875" style="8" bestFit="1" customWidth="1"/>
    <col min="10766" max="10766" width="9.875" style="8" customWidth="1"/>
    <col min="10767" max="10768" width="9" style="8"/>
    <col min="10769" max="10769" width="9.125" style="8" customWidth="1"/>
    <col min="10770" max="10770" width="11.25" style="8" bestFit="1" customWidth="1"/>
    <col min="10771" max="11008" width="9" style="8"/>
    <col min="11009" max="11009" width="13.875" style="8" customWidth="1"/>
    <col min="11010" max="11010" width="12" style="8" customWidth="1"/>
    <col min="11011" max="11011" width="8.625" style="8" customWidth="1"/>
    <col min="11012" max="11012" width="12" style="8" customWidth="1"/>
    <col min="11013" max="11013" width="13.875" style="8" customWidth="1"/>
    <col min="11014" max="11014" width="14.125" style="8" customWidth="1"/>
    <col min="11015" max="11015" width="10.875" style="8" customWidth="1"/>
    <col min="11016" max="11016" width="12.875" style="8" customWidth="1"/>
    <col min="11017" max="11017" width="12.625" style="8" customWidth="1"/>
    <col min="11018" max="11018" width="9.625" style="8" customWidth="1"/>
    <col min="11019" max="11019" width="12" style="8" customWidth="1"/>
    <col min="11020" max="11020" width="12" style="8" bestFit="1" customWidth="1"/>
    <col min="11021" max="11021" width="9.875" style="8" bestFit="1" customWidth="1"/>
    <col min="11022" max="11022" width="9.875" style="8" customWidth="1"/>
    <col min="11023" max="11024" width="9" style="8"/>
    <col min="11025" max="11025" width="9.125" style="8" customWidth="1"/>
    <col min="11026" max="11026" width="11.25" style="8" bestFit="1" customWidth="1"/>
    <col min="11027" max="11264" width="9" style="8"/>
    <col min="11265" max="11265" width="13.875" style="8" customWidth="1"/>
    <col min="11266" max="11266" width="12" style="8" customWidth="1"/>
    <col min="11267" max="11267" width="8.625" style="8" customWidth="1"/>
    <col min="11268" max="11268" width="12" style="8" customWidth="1"/>
    <col min="11269" max="11269" width="13.875" style="8" customWidth="1"/>
    <col min="11270" max="11270" width="14.125" style="8" customWidth="1"/>
    <col min="11271" max="11271" width="10.875" style="8" customWidth="1"/>
    <col min="11272" max="11272" width="12.875" style="8" customWidth="1"/>
    <col min="11273" max="11273" width="12.625" style="8" customWidth="1"/>
    <col min="11274" max="11274" width="9.625" style="8" customWidth="1"/>
    <col min="11275" max="11275" width="12" style="8" customWidth="1"/>
    <col min="11276" max="11276" width="12" style="8" bestFit="1" customWidth="1"/>
    <col min="11277" max="11277" width="9.875" style="8" bestFit="1" customWidth="1"/>
    <col min="11278" max="11278" width="9.875" style="8" customWidth="1"/>
    <col min="11279" max="11280" width="9" style="8"/>
    <col min="11281" max="11281" width="9.125" style="8" customWidth="1"/>
    <col min="11282" max="11282" width="11.25" style="8" bestFit="1" customWidth="1"/>
    <col min="11283" max="11520" width="9" style="8"/>
    <col min="11521" max="11521" width="13.875" style="8" customWidth="1"/>
    <col min="11522" max="11522" width="12" style="8" customWidth="1"/>
    <col min="11523" max="11523" width="8.625" style="8" customWidth="1"/>
    <col min="11524" max="11524" width="12" style="8" customWidth="1"/>
    <col min="11525" max="11525" width="13.875" style="8" customWidth="1"/>
    <col min="11526" max="11526" width="14.125" style="8" customWidth="1"/>
    <col min="11527" max="11527" width="10.875" style="8" customWidth="1"/>
    <col min="11528" max="11528" width="12.875" style="8" customWidth="1"/>
    <col min="11529" max="11529" width="12.625" style="8" customWidth="1"/>
    <col min="11530" max="11530" width="9.625" style="8" customWidth="1"/>
    <col min="11531" max="11531" width="12" style="8" customWidth="1"/>
    <col min="11532" max="11532" width="12" style="8" bestFit="1" customWidth="1"/>
    <col min="11533" max="11533" width="9.875" style="8" bestFit="1" customWidth="1"/>
    <col min="11534" max="11534" width="9.875" style="8" customWidth="1"/>
    <col min="11535" max="11536" width="9" style="8"/>
    <col min="11537" max="11537" width="9.125" style="8" customWidth="1"/>
    <col min="11538" max="11538" width="11.25" style="8" bestFit="1" customWidth="1"/>
    <col min="11539" max="11776" width="9" style="8"/>
    <col min="11777" max="11777" width="13.875" style="8" customWidth="1"/>
    <col min="11778" max="11778" width="12" style="8" customWidth="1"/>
    <col min="11779" max="11779" width="8.625" style="8" customWidth="1"/>
    <col min="11780" max="11780" width="12" style="8" customWidth="1"/>
    <col min="11781" max="11781" width="13.875" style="8" customWidth="1"/>
    <col min="11782" max="11782" width="14.125" style="8" customWidth="1"/>
    <col min="11783" max="11783" width="10.875" style="8" customWidth="1"/>
    <col min="11784" max="11784" width="12.875" style="8" customWidth="1"/>
    <col min="11785" max="11785" width="12.625" style="8" customWidth="1"/>
    <col min="11786" max="11786" width="9.625" style="8" customWidth="1"/>
    <col min="11787" max="11787" width="12" style="8" customWidth="1"/>
    <col min="11788" max="11788" width="12" style="8" bestFit="1" customWidth="1"/>
    <col min="11789" max="11789" width="9.875" style="8" bestFit="1" customWidth="1"/>
    <col min="11790" max="11790" width="9.875" style="8" customWidth="1"/>
    <col min="11791" max="11792" width="9" style="8"/>
    <col min="11793" max="11793" width="9.125" style="8" customWidth="1"/>
    <col min="11794" max="11794" width="11.25" style="8" bestFit="1" customWidth="1"/>
    <col min="11795" max="12032" width="9" style="8"/>
    <col min="12033" max="12033" width="13.875" style="8" customWidth="1"/>
    <col min="12034" max="12034" width="12" style="8" customWidth="1"/>
    <col min="12035" max="12035" width="8.625" style="8" customWidth="1"/>
    <col min="12036" max="12036" width="12" style="8" customWidth="1"/>
    <col min="12037" max="12037" width="13.875" style="8" customWidth="1"/>
    <col min="12038" max="12038" width="14.125" style="8" customWidth="1"/>
    <col min="12039" max="12039" width="10.875" style="8" customWidth="1"/>
    <col min="12040" max="12040" width="12.875" style="8" customWidth="1"/>
    <col min="12041" max="12041" width="12.625" style="8" customWidth="1"/>
    <col min="12042" max="12042" width="9.625" style="8" customWidth="1"/>
    <col min="12043" max="12043" width="12" style="8" customWidth="1"/>
    <col min="12044" max="12044" width="12" style="8" bestFit="1" customWidth="1"/>
    <col min="12045" max="12045" width="9.875" style="8" bestFit="1" customWidth="1"/>
    <col min="12046" max="12046" width="9.875" style="8" customWidth="1"/>
    <col min="12047" max="12048" width="9" style="8"/>
    <col min="12049" max="12049" width="9.125" style="8" customWidth="1"/>
    <col min="12050" max="12050" width="11.25" style="8" bestFit="1" customWidth="1"/>
    <col min="12051" max="12288" width="9" style="8"/>
    <col min="12289" max="12289" width="13.875" style="8" customWidth="1"/>
    <col min="12290" max="12290" width="12" style="8" customWidth="1"/>
    <col min="12291" max="12291" width="8.625" style="8" customWidth="1"/>
    <col min="12292" max="12292" width="12" style="8" customWidth="1"/>
    <col min="12293" max="12293" width="13.875" style="8" customWidth="1"/>
    <col min="12294" max="12294" width="14.125" style="8" customWidth="1"/>
    <col min="12295" max="12295" width="10.875" style="8" customWidth="1"/>
    <col min="12296" max="12296" width="12.875" style="8" customWidth="1"/>
    <col min="12297" max="12297" width="12.625" style="8" customWidth="1"/>
    <col min="12298" max="12298" width="9.625" style="8" customWidth="1"/>
    <col min="12299" max="12299" width="12" style="8" customWidth="1"/>
    <col min="12300" max="12300" width="12" style="8" bestFit="1" customWidth="1"/>
    <col min="12301" max="12301" width="9.875" style="8" bestFit="1" customWidth="1"/>
    <col min="12302" max="12302" width="9.875" style="8" customWidth="1"/>
    <col min="12303" max="12304" width="9" style="8"/>
    <col min="12305" max="12305" width="9.125" style="8" customWidth="1"/>
    <col min="12306" max="12306" width="11.25" style="8" bestFit="1" customWidth="1"/>
    <col min="12307" max="12544" width="9" style="8"/>
    <col min="12545" max="12545" width="13.875" style="8" customWidth="1"/>
    <col min="12546" max="12546" width="12" style="8" customWidth="1"/>
    <col min="12547" max="12547" width="8.625" style="8" customWidth="1"/>
    <col min="12548" max="12548" width="12" style="8" customWidth="1"/>
    <col min="12549" max="12549" width="13.875" style="8" customWidth="1"/>
    <col min="12550" max="12550" width="14.125" style="8" customWidth="1"/>
    <col min="12551" max="12551" width="10.875" style="8" customWidth="1"/>
    <col min="12552" max="12552" width="12.875" style="8" customWidth="1"/>
    <col min="12553" max="12553" width="12.625" style="8" customWidth="1"/>
    <col min="12554" max="12554" width="9.625" style="8" customWidth="1"/>
    <col min="12555" max="12555" width="12" style="8" customWidth="1"/>
    <col min="12556" max="12556" width="12" style="8" bestFit="1" customWidth="1"/>
    <col min="12557" max="12557" width="9.875" style="8" bestFit="1" customWidth="1"/>
    <col min="12558" max="12558" width="9.875" style="8" customWidth="1"/>
    <col min="12559" max="12560" width="9" style="8"/>
    <col min="12561" max="12561" width="9.125" style="8" customWidth="1"/>
    <col min="12562" max="12562" width="11.25" style="8" bestFit="1" customWidth="1"/>
    <col min="12563" max="12800" width="9" style="8"/>
    <col min="12801" max="12801" width="13.875" style="8" customWidth="1"/>
    <col min="12802" max="12802" width="12" style="8" customWidth="1"/>
    <col min="12803" max="12803" width="8.625" style="8" customWidth="1"/>
    <col min="12804" max="12804" width="12" style="8" customWidth="1"/>
    <col min="12805" max="12805" width="13.875" style="8" customWidth="1"/>
    <col min="12806" max="12806" width="14.125" style="8" customWidth="1"/>
    <col min="12807" max="12807" width="10.875" style="8" customWidth="1"/>
    <col min="12808" max="12808" width="12.875" style="8" customWidth="1"/>
    <col min="12809" max="12809" width="12.625" style="8" customWidth="1"/>
    <col min="12810" max="12810" width="9.625" style="8" customWidth="1"/>
    <col min="12811" max="12811" width="12" style="8" customWidth="1"/>
    <col min="12812" max="12812" width="12" style="8" bestFit="1" customWidth="1"/>
    <col min="12813" max="12813" width="9.875" style="8" bestFit="1" customWidth="1"/>
    <col min="12814" max="12814" width="9.875" style="8" customWidth="1"/>
    <col min="12815" max="12816" width="9" style="8"/>
    <col min="12817" max="12817" width="9.125" style="8" customWidth="1"/>
    <col min="12818" max="12818" width="11.25" style="8" bestFit="1" customWidth="1"/>
    <col min="12819" max="13056" width="9" style="8"/>
    <col min="13057" max="13057" width="13.875" style="8" customWidth="1"/>
    <col min="13058" max="13058" width="12" style="8" customWidth="1"/>
    <col min="13059" max="13059" width="8.625" style="8" customWidth="1"/>
    <col min="13060" max="13060" width="12" style="8" customWidth="1"/>
    <col min="13061" max="13061" width="13.875" style="8" customWidth="1"/>
    <col min="13062" max="13062" width="14.125" style="8" customWidth="1"/>
    <col min="13063" max="13063" width="10.875" style="8" customWidth="1"/>
    <col min="13064" max="13064" width="12.875" style="8" customWidth="1"/>
    <col min="13065" max="13065" width="12.625" style="8" customWidth="1"/>
    <col min="13066" max="13066" width="9.625" style="8" customWidth="1"/>
    <col min="13067" max="13067" width="12" style="8" customWidth="1"/>
    <col min="13068" max="13068" width="12" style="8" bestFit="1" customWidth="1"/>
    <col min="13069" max="13069" width="9.875" style="8" bestFit="1" customWidth="1"/>
    <col min="13070" max="13070" width="9.875" style="8" customWidth="1"/>
    <col min="13071" max="13072" width="9" style="8"/>
    <col min="13073" max="13073" width="9.125" style="8" customWidth="1"/>
    <col min="13074" max="13074" width="11.25" style="8" bestFit="1" customWidth="1"/>
    <col min="13075" max="13312" width="9" style="8"/>
    <col min="13313" max="13313" width="13.875" style="8" customWidth="1"/>
    <col min="13314" max="13314" width="12" style="8" customWidth="1"/>
    <col min="13315" max="13315" width="8.625" style="8" customWidth="1"/>
    <col min="13316" max="13316" width="12" style="8" customWidth="1"/>
    <col min="13317" max="13317" width="13.875" style="8" customWidth="1"/>
    <col min="13318" max="13318" width="14.125" style="8" customWidth="1"/>
    <col min="13319" max="13319" width="10.875" style="8" customWidth="1"/>
    <col min="13320" max="13320" width="12.875" style="8" customWidth="1"/>
    <col min="13321" max="13321" width="12.625" style="8" customWidth="1"/>
    <col min="13322" max="13322" width="9.625" style="8" customWidth="1"/>
    <col min="13323" max="13323" width="12" style="8" customWidth="1"/>
    <col min="13324" max="13324" width="12" style="8" bestFit="1" customWidth="1"/>
    <col min="13325" max="13325" width="9.875" style="8" bestFit="1" customWidth="1"/>
    <col min="13326" max="13326" width="9.875" style="8" customWidth="1"/>
    <col min="13327" max="13328" width="9" style="8"/>
    <col min="13329" max="13329" width="9.125" style="8" customWidth="1"/>
    <col min="13330" max="13330" width="11.25" style="8" bestFit="1" customWidth="1"/>
    <col min="13331" max="13568" width="9" style="8"/>
    <col min="13569" max="13569" width="13.875" style="8" customWidth="1"/>
    <col min="13570" max="13570" width="12" style="8" customWidth="1"/>
    <col min="13571" max="13571" width="8.625" style="8" customWidth="1"/>
    <col min="13572" max="13572" width="12" style="8" customWidth="1"/>
    <col min="13573" max="13573" width="13.875" style="8" customWidth="1"/>
    <col min="13574" max="13574" width="14.125" style="8" customWidth="1"/>
    <col min="13575" max="13575" width="10.875" style="8" customWidth="1"/>
    <col min="13576" max="13576" width="12.875" style="8" customWidth="1"/>
    <col min="13577" max="13577" width="12.625" style="8" customWidth="1"/>
    <col min="13578" max="13578" width="9.625" style="8" customWidth="1"/>
    <col min="13579" max="13579" width="12" style="8" customWidth="1"/>
    <col min="13580" max="13580" width="12" style="8" bestFit="1" customWidth="1"/>
    <col min="13581" max="13581" width="9.875" style="8" bestFit="1" customWidth="1"/>
    <col min="13582" max="13582" width="9.875" style="8" customWidth="1"/>
    <col min="13583" max="13584" width="9" style="8"/>
    <col min="13585" max="13585" width="9.125" style="8" customWidth="1"/>
    <col min="13586" max="13586" width="11.25" style="8" bestFit="1" customWidth="1"/>
    <col min="13587" max="13824" width="9" style="8"/>
    <col min="13825" max="13825" width="13.875" style="8" customWidth="1"/>
    <col min="13826" max="13826" width="12" style="8" customWidth="1"/>
    <col min="13827" max="13827" width="8.625" style="8" customWidth="1"/>
    <col min="13828" max="13828" width="12" style="8" customWidth="1"/>
    <col min="13829" max="13829" width="13.875" style="8" customWidth="1"/>
    <col min="13830" max="13830" width="14.125" style="8" customWidth="1"/>
    <col min="13831" max="13831" width="10.875" style="8" customWidth="1"/>
    <col min="13832" max="13832" width="12.875" style="8" customWidth="1"/>
    <col min="13833" max="13833" width="12.625" style="8" customWidth="1"/>
    <col min="13834" max="13834" width="9.625" style="8" customWidth="1"/>
    <col min="13835" max="13835" width="12" style="8" customWidth="1"/>
    <col min="13836" max="13836" width="12" style="8" bestFit="1" customWidth="1"/>
    <col min="13837" max="13837" width="9.875" style="8" bestFit="1" customWidth="1"/>
    <col min="13838" max="13838" width="9.875" style="8" customWidth="1"/>
    <col min="13839" max="13840" width="9" style="8"/>
    <col min="13841" max="13841" width="9.125" style="8" customWidth="1"/>
    <col min="13842" max="13842" width="11.25" style="8" bestFit="1" customWidth="1"/>
    <col min="13843" max="14080" width="9" style="8"/>
    <col min="14081" max="14081" width="13.875" style="8" customWidth="1"/>
    <col min="14082" max="14082" width="12" style="8" customWidth="1"/>
    <col min="14083" max="14083" width="8.625" style="8" customWidth="1"/>
    <col min="14084" max="14084" width="12" style="8" customWidth="1"/>
    <col min="14085" max="14085" width="13.875" style="8" customWidth="1"/>
    <col min="14086" max="14086" width="14.125" style="8" customWidth="1"/>
    <col min="14087" max="14087" width="10.875" style="8" customWidth="1"/>
    <col min="14088" max="14088" width="12.875" style="8" customWidth="1"/>
    <col min="14089" max="14089" width="12.625" style="8" customWidth="1"/>
    <col min="14090" max="14090" width="9.625" style="8" customWidth="1"/>
    <col min="14091" max="14091" width="12" style="8" customWidth="1"/>
    <col min="14092" max="14092" width="12" style="8" bestFit="1" customWidth="1"/>
    <col min="14093" max="14093" width="9.875" style="8" bestFit="1" customWidth="1"/>
    <col min="14094" max="14094" width="9.875" style="8" customWidth="1"/>
    <col min="14095" max="14096" width="9" style="8"/>
    <col min="14097" max="14097" width="9.125" style="8" customWidth="1"/>
    <col min="14098" max="14098" width="11.25" style="8" bestFit="1" customWidth="1"/>
    <col min="14099" max="14336" width="9" style="8"/>
    <col min="14337" max="14337" width="13.875" style="8" customWidth="1"/>
    <col min="14338" max="14338" width="12" style="8" customWidth="1"/>
    <col min="14339" max="14339" width="8.625" style="8" customWidth="1"/>
    <col min="14340" max="14340" width="12" style="8" customWidth="1"/>
    <col min="14341" max="14341" width="13.875" style="8" customWidth="1"/>
    <col min="14342" max="14342" width="14.125" style="8" customWidth="1"/>
    <col min="14343" max="14343" width="10.875" style="8" customWidth="1"/>
    <col min="14344" max="14344" width="12.875" style="8" customWidth="1"/>
    <col min="14345" max="14345" width="12.625" style="8" customWidth="1"/>
    <col min="14346" max="14346" width="9.625" style="8" customWidth="1"/>
    <col min="14347" max="14347" width="12" style="8" customWidth="1"/>
    <col min="14348" max="14348" width="12" style="8" bestFit="1" customWidth="1"/>
    <col min="14349" max="14349" width="9.875" style="8" bestFit="1" customWidth="1"/>
    <col min="14350" max="14350" width="9.875" style="8" customWidth="1"/>
    <col min="14351" max="14352" width="9" style="8"/>
    <col min="14353" max="14353" width="9.125" style="8" customWidth="1"/>
    <col min="14354" max="14354" width="11.25" style="8" bestFit="1" customWidth="1"/>
    <col min="14355" max="14592" width="9" style="8"/>
    <col min="14593" max="14593" width="13.875" style="8" customWidth="1"/>
    <col min="14594" max="14594" width="12" style="8" customWidth="1"/>
    <col min="14595" max="14595" width="8.625" style="8" customWidth="1"/>
    <col min="14596" max="14596" width="12" style="8" customWidth="1"/>
    <col min="14597" max="14597" width="13.875" style="8" customWidth="1"/>
    <col min="14598" max="14598" width="14.125" style="8" customWidth="1"/>
    <col min="14599" max="14599" width="10.875" style="8" customWidth="1"/>
    <col min="14600" max="14600" width="12.875" style="8" customWidth="1"/>
    <col min="14601" max="14601" width="12.625" style="8" customWidth="1"/>
    <col min="14602" max="14602" width="9.625" style="8" customWidth="1"/>
    <col min="14603" max="14603" width="12" style="8" customWidth="1"/>
    <col min="14604" max="14604" width="12" style="8" bestFit="1" customWidth="1"/>
    <col min="14605" max="14605" width="9.875" style="8" bestFit="1" customWidth="1"/>
    <col min="14606" max="14606" width="9.875" style="8" customWidth="1"/>
    <col min="14607" max="14608" width="9" style="8"/>
    <col min="14609" max="14609" width="9.125" style="8" customWidth="1"/>
    <col min="14610" max="14610" width="11.25" style="8" bestFit="1" customWidth="1"/>
    <col min="14611" max="14848" width="9" style="8"/>
    <col min="14849" max="14849" width="13.875" style="8" customWidth="1"/>
    <col min="14850" max="14850" width="12" style="8" customWidth="1"/>
    <col min="14851" max="14851" width="8.625" style="8" customWidth="1"/>
    <col min="14852" max="14852" width="12" style="8" customWidth="1"/>
    <col min="14853" max="14853" width="13.875" style="8" customWidth="1"/>
    <col min="14854" max="14854" width="14.125" style="8" customWidth="1"/>
    <col min="14855" max="14855" width="10.875" style="8" customWidth="1"/>
    <col min="14856" max="14856" width="12.875" style="8" customWidth="1"/>
    <col min="14857" max="14857" width="12.625" style="8" customWidth="1"/>
    <col min="14858" max="14858" width="9.625" style="8" customWidth="1"/>
    <col min="14859" max="14859" width="12" style="8" customWidth="1"/>
    <col min="14860" max="14860" width="12" style="8" bestFit="1" customWidth="1"/>
    <col min="14861" max="14861" width="9.875" style="8" bestFit="1" customWidth="1"/>
    <col min="14862" max="14862" width="9.875" style="8" customWidth="1"/>
    <col min="14863" max="14864" width="9" style="8"/>
    <col min="14865" max="14865" width="9.125" style="8" customWidth="1"/>
    <col min="14866" max="14866" width="11.25" style="8" bestFit="1" customWidth="1"/>
    <col min="14867" max="15104" width="9" style="8"/>
    <col min="15105" max="15105" width="13.875" style="8" customWidth="1"/>
    <col min="15106" max="15106" width="12" style="8" customWidth="1"/>
    <col min="15107" max="15107" width="8.625" style="8" customWidth="1"/>
    <col min="15108" max="15108" width="12" style="8" customWidth="1"/>
    <col min="15109" max="15109" width="13.875" style="8" customWidth="1"/>
    <col min="15110" max="15110" width="14.125" style="8" customWidth="1"/>
    <col min="15111" max="15111" width="10.875" style="8" customWidth="1"/>
    <col min="15112" max="15112" width="12.875" style="8" customWidth="1"/>
    <col min="15113" max="15113" width="12.625" style="8" customWidth="1"/>
    <col min="15114" max="15114" width="9.625" style="8" customWidth="1"/>
    <col min="15115" max="15115" width="12" style="8" customWidth="1"/>
    <col min="15116" max="15116" width="12" style="8" bestFit="1" customWidth="1"/>
    <col min="15117" max="15117" width="9.875" style="8" bestFit="1" customWidth="1"/>
    <col min="15118" max="15118" width="9.875" style="8" customWidth="1"/>
    <col min="15119" max="15120" width="9" style="8"/>
    <col min="15121" max="15121" width="9.125" style="8" customWidth="1"/>
    <col min="15122" max="15122" width="11.25" style="8" bestFit="1" customWidth="1"/>
    <col min="15123" max="15360" width="9" style="8"/>
    <col min="15361" max="15361" width="13.875" style="8" customWidth="1"/>
    <col min="15362" max="15362" width="12" style="8" customWidth="1"/>
    <col min="15363" max="15363" width="8.625" style="8" customWidth="1"/>
    <col min="15364" max="15364" width="12" style="8" customWidth="1"/>
    <col min="15365" max="15365" width="13.875" style="8" customWidth="1"/>
    <col min="15366" max="15366" width="14.125" style="8" customWidth="1"/>
    <col min="15367" max="15367" width="10.875" style="8" customWidth="1"/>
    <col min="15368" max="15368" width="12.875" style="8" customWidth="1"/>
    <col min="15369" max="15369" width="12.625" style="8" customWidth="1"/>
    <col min="15370" max="15370" width="9.625" style="8" customWidth="1"/>
    <col min="15371" max="15371" width="12" style="8" customWidth="1"/>
    <col min="15372" max="15372" width="12" style="8" bestFit="1" customWidth="1"/>
    <col min="15373" max="15373" width="9.875" style="8" bestFit="1" customWidth="1"/>
    <col min="15374" max="15374" width="9.875" style="8" customWidth="1"/>
    <col min="15375" max="15376" width="9" style="8"/>
    <col min="15377" max="15377" width="9.125" style="8" customWidth="1"/>
    <col min="15378" max="15378" width="11.25" style="8" bestFit="1" customWidth="1"/>
    <col min="15379" max="15616" width="9" style="8"/>
    <col min="15617" max="15617" width="13.875" style="8" customWidth="1"/>
    <col min="15618" max="15618" width="12" style="8" customWidth="1"/>
    <col min="15619" max="15619" width="8.625" style="8" customWidth="1"/>
    <col min="15620" max="15620" width="12" style="8" customWidth="1"/>
    <col min="15621" max="15621" width="13.875" style="8" customWidth="1"/>
    <col min="15622" max="15622" width="14.125" style="8" customWidth="1"/>
    <col min="15623" max="15623" width="10.875" style="8" customWidth="1"/>
    <col min="15624" max="15624" width="12.875" style="8" customWidth="1"/>
    <col min="15625" max="15625" width="12.625" style="8" customWidth="1"/>
    <col min="15626" max="15626" width="9.625" style="8" customWidth="1"/>
    <col min="15627" max="15627" width="12" style="8" customWidth="1"/>
    <col min="15628" max="15628" width="12" style="8" bestFit="1" customWidth="1"/>
    <col min="15629" max="15629" width="9.875" style="8" bestFit="1" customWidth="1"/>
    <col min="15630" max="15630" width="9.875" style="8" customWidth="1"/>
    <col min="15631" max="15632" width="9" style="8"/>
    <col min="15633" max="15633" width="9.125" style="8" customWidth="1"/>
    <col min="15634" max="15634" width="11.25" style="8" bestFit="1" customWidth="1"/>
    <col min="15635" max="15872" width="9" style="8"/>
    <col min="15873" max="15873" width="13.875" style="8" customWidth="1"/>
    <col min="15874" max="15874" width="12" style="8" customWidth="1"/>
    <col min="15875" max="15875" width="8.625" style="8" customWidth="1"/>
    <col min="15876" max="15876" width="12" style="8" customWidth="1"/>
    <col min="15877" max="15877" width="13.875" style="8" customWidth="1"/>
    <col min="15878" max="15878" width="14.125" style="8" customWidth="1"/>
    <col min="15879" max="15879" width="10.875" style="8" customWidth="1"/>
    <col min="15880" max="15880" width="12.875" style="8" customWidth="1"/>
    <col min="15881" max="15881" width="12.625" style="8" customWidth="1"/>
    <col min="15882" max="15882" width="9.625" style="8" customWidth="1"/>
    <col min="15883" max="15883" width="12" style="8" customWidth="1"/>
    <col min="15884" max="15884" width="12" style="8" bestFit="1" customWidth="1"/>
    <col min="15885" max="15885" width="9.875" style="8" bestFit="1" customWidth="1"/>
    <col min="15886" max="15886" width="9.875" style="8" customWidth="1"/>
    <col min="15887" max="15888" width="9" style="8"/>
    <col min="15889" max="15889" width="9.125" style="8" customWidth="1"/>
    <col min="15890" max="15890" width="11.25" style="8" bestFit="1" customWidth="1"/>
    <col min="15891" max="16128" width="9" style="8"/>
    <col min="16129" max="16129" width="13.875" style="8" customWidth="1"/>
    <col min="16130" max="16130" width="12" style="8" customWidth="1"/>
    <col min="16131" max="16131" width="8.625" style="8" customWidth="1"/>
    <col min="16132" max="16132" width="12" style="8" customWidth="1"/>
    <col min="16133" max="16133" width="13.875" style="8" customWidth="1"/>
    <col min="16134" max="16134" width="14.125" style="8" customWidth="1"/>
    <col min="16135" max="16135" width="10.875" style="8" customWidth="1"/>
    <col min="16136" max="16136" width="12.875" style="8" customWidth="1"/>
    <col min="16137" max="16137" width="12.625" style="8" customWidth="1"/>
    <col min="16138" max="16138" width="9.625" style="8" customWidth="1"/>
    <col min="16139" max="16139" width="12" style="8" customWidth="1"/>
    <col min="16140" max="16140" width="12" style="8" bestFit="1" customWidth="1"/>
    <col min="16141" max="16141" width="9.875" style="8" bestFit="1" customWidth="1"/>
    <col min="16142" max="16142" width="9.875" style="8" customWidth="1"/>
    <col min="16143" max="16144" width="9" style="8"/>
    <col min="16145" max="16145" width="9.125" style="8" customWidth="1"/>
    <col min="16146" max="16146" width="11.25" style="8" bestFit="1" customWidth="1"/>
    <col min="16147" max="16384" width="9" style="8"/>
  </cols>
  <sheetData>
    <row r="1" spans="1:12" ht="14.25" x14ac:dyDescent="0.2">
      <c r="C1" s="13"/>
      <c r="E1" s="14" t="s">
        <v>117</v>
      </c>
    </row>
    <row r="2" spans="1:12" ht="14.25" x14ac:dyDescent="0.2">
      <c r="E2" s="14" t="s">
        <v>118</v>
      </c>
    </row>
    <row r="5" spans="1:12" x14ac:dyDescent="0.2">
      <c r="B5" s="15" t="s">
        <v>7</v>
      </c>
      <c r="C5" s="16" t="s">
        <v>8</v>
      </c>
      <c r="D5" s="15" t="s">
        <v>9</v>
      </c>
      <c r="E5" s="16" t="s">
        <v>8</v>
      </c>
      <c r="F5" s="16" t="s">
        <v>10</v>
      </c>
      <c r="G5" s="16" t="s">
        <v>8</v>
      </c>
      <c r="H5" s="17" t="s">
        <v>11</v>
      </c>
      <c r="I5" s="16" t="s">
        <v>8</v>
      </c>
      <c r="J5" s="18" t="s">
        <v>16</v>
      </c>
    </row>
    <row r="6" spans="1:12" x14ac:dyDescent="0.2">
      <c r="A6" s="19" t="s">
        <v>12</v>
      </c>
      <c r="B6" s="20" t="s">
        <v>13</v>
      </c>
      <c r="C6" s="21" t="s">
        <v>7</v>
      </c>
      <c r="D6" s="20" t="s">
        <v>13</v>
      </c>
      <c r="E6" s="21" t="s">
        <v>9</v>
      </c>
      <c r="F6" s="21" t="s">
        <v>13</v>
      </c>
      <c r="G6" s="21" t="s">
        <v>10</v>
      </c>
      <c r="H6" s="22" t="s">
        <v>14</v>
      </c>
      <c r="I6" s="23" t="s">
        <v>15</v>
      </c>
      <c r="J6" s="23" t="s">
        <v>94</v>
      </c>
    </row>
    <row r="7" spans="1:12" ht="14.25" x14ac:dyDescent="0.2">
      <c r="A7" s="24">
        <v>2017</v>
      </c>
      <c r="B7" s="25">
        <v>26232000</v>
      </c>
      <c r="C7" s="26">
        <f>B7/B8-1</f>
        <v>-9.6273643674255061E-3</v>
      </c>
      <c r="D7" s="25">
        <v>527000</v>
      </c>
      <c r="E7" s="26">
        <f>D7/D8-1</f>
        <v>-0.80105700264250657</v>
      </c>
      <c r="F7" s="25">
        <v>10999000</v>
      </c>
      <c r="G7" s="27">
        <f>F7/F8-1</f>
        <v>2.0283590308370045</v>
      </c>
      <c r="H7" s="25">
        <v>-38239000</v>
      </c>
      <c r="I7" s="27">
        <f>H7/H8-1</f>
        <v>-0.16987235151094127</v>
      </c>
      <c r="J7" s="25">
        <v>-1234000</v>
      </c>
    </row>
    <row r="8" spans="1:12" ht="14.25" x14ac:dyDescent="0.2">
      <c r="A8" s="24">
        <v>2016</v>
      </c>
      <c r="B8" s="25">
        <v>26487000</v>
      </c>
      <c r="C8" s="26">
        <f>B8/B9-1</f>
        <v>0.4443777947431562</v>
      </c>
      <c r="D8" s="25">
        <v>2649000</v>
      </c>
      <c r="E8" s="26">
        <f>D8/D9-1</f>
        <v>1.0825471698113209</v>
      </c>
      <c r="F8" s="25">
        <v>3632000</v>
      </c>
      <c r="G8" s="27">
        <f>F8/F9-1</f>
        <v>4.7287066246056781</v>
      </c>
      <c r="H8" s="25">
        <v>-46064000</v>
      </c>
      <c r="I8" s="27">
        <f>H8/H9-1</f>
        <v>-2.9945668196942221E-2</v>
      </c>
      <c r="J8" s="25">
        <v>-1134000</v>
      </c>
    </row>
    <row r="9" spans="1:12" ht="14.25" x14ac:dyDescent="0.2">
      <c r="A9" s="24">
        <v>2015</v>
      </c>
      <c r="B9" s="25">
        <v>18338000</v>
      </c>
      <c r="C9" s="26"/>
      <c r="D9" s="25">
        <v>1272000</v>
      </c>
      <c r="E9" s="26"/>
      <c r="F9" s="25">
        <v>634000</v>
      </c>
      <c r="G9" s="27"/>
      <c r="H9" s="25">
        <v>-47486000</v>
      </c>
      <c r="I9" s="27"/>
    </row>
    <row r="10" spans="1:12" ht="14.25" x14ac:dyDescent="0.2">
      <c r="A10" s="24">
        <v>2014</v>
      </c>
      <c r="B10" s="25"/>
      <c r="D10" s="25"/>
      <c r="E10" s="28"/>
      <c r="F10" s="25"/>
      <c r="H10" s="25"/>
      <c r="I10" s="29"/>
    </row>
    <row r="11" spans="1:12" x14ac:dyDescent="0.2">
      <c r="A11" s="30" t="s">
        <v>17</v>
      </c>
      <c r="B11" s="31">
        <f>AVERAGE(B7:B10)</f>
        <v>23685666.666666668</v>
      </c>
      <c r="C11" s="32"/>
      <c r="D11" s="33">
        <f>AVERAGE(D7:D10)</f>
        <v>1482666.6666666667</v>
      </c>
      <c r="E11" s="32"/>
      <c r="F11" s="33">
        <f>AVERAGE(F7:F10)</f>
        <v>5088333.333333333</v>
      </c>
      <c r="G11" s="32"/>
      <c r="H11" s="34">
        <f>AVERAGE(H7:H10)</f>
        <v>-43929666.666666664</v>
      </c>
    </row>
    <row r="13" spans="1:12" x14ac:dyDescent="0.2">
      <c r="F13" s="35" t="s">
        <v>19</v>
      </c>
      <c r="G13" s="36">
        <v>0.34</v>
      </c>
      <c r="H13" s="35" t="s">
        <v>95</v>
      </c>
      <c r="I13" s="37">
        <v>5</v>
      </c>
    </row>
    <row r="14" spans="1:12" x14ac:dyDescent="0.2">
      <c r="A14" s="8" t="s">
        <v>96</v>
      </c>
      <c r="B14" s="38">
        <v>1220</v>
      </c>
      <c r="D14" s="35" t="s">
        <v>97</v>
      </c>
      <c r="E14" s="39">
        <v>15</v>
      </c>
      <c r="F14" s="35" t="s">
        <v>18</v>
      </c>
      <c r="G14" s="40">
        <f>E14/I14</f>
        <v>-0.47856900023536181</v>
      </c>
      <c r="H14" s="8" t="s">
        <v>20</v>
      </c>
      <c r="I14" s="41">
        <f>H7/B14/1000</f>
        <v>-31.343442622950821</v>
      </c>
    </row>
    <row r="15" spans="1:12" x14ac:dyDescent="0.2">
      <c r="J15" s="42"/>
    </row>
    <row r="16" spans="1:12" x14ac:dyDescent="0.2">
      <c r="A16" s="43" t="s">
        <v>21</v>
      </c>
      <c r="B16" s="44" t="s">
        <v>22</v>
      </c>
      <c r="C16" s="44" t="s">
        <v>8</v>
      </c>
      <c r="D16" s="44" t="s">
        <v>23</v>
      </c>
      <c r="E16" s="44" t="s">
        <v>24</v>
      </c>
      <c r="F16" s="45" t="s">
        <v>25</v>
      </c>
      <c r="G16" s="45" t="s">
        <v>26</v>
      </c>
      <c r="H16" s="46" t="s">
        <v>27</v>
      </c>
      <c r="I16" s="45" t="s">
        <v>98</v>
      </c>
      <c r="J16" s="44" t="s">
        <v>28</v>
      </c>
      <c r="K16" s="45" t="s">
        <v>29</v>
      </c>
      <c r="L16" s="47" t="s">
        <v>30</v>
      </c>
    </row>
    <row r="17" spans="1:12" ht="14.25" x14ac:dyDescent="0.2">
      <c r="A17" s="48">
        <f>D11</f>
        <v>1482666.6666666667</v>
      </c>
      <c r="B17" s="49">
        <v>0.14000000000000001</v>
      </c>
      <c r="C17" s="50">
        <v>0</v>
      </c>
      <c r="D17" s="51">
        <f t="shared" ref="D17:D24" si="0">B17-C17</f>
        <v>0.14000000000000001</v>
      </c>
      <c r="E17" s="52">
        <f t="shared" ref="E17:E25" si="1">$A$17/D17</f>
        <v>10590476.19047619</v>
      </c>
      <c r="F17" s="53">
        <f>-1*SUM(B34:B35)</f>
        <v>-28333000</v>
      </c>
      <c r="G17" s="53">
        <v>0</v>
      </c>
      <c r="H17" s="54">
        <f>($G$13*$J$7/B17)*(1-1/(1+B17)^$I$13)</f>
        <v>-1440383.4512942568</v>
      </c>
      <c r="I17" s="52">
        <f>SUM(E17:H17)</f>
        <v>-19182907.260818068</v>
      </c>
      <c r="J17" s="55">
        <f>(I17/$B$14)/1000</f>
        <v>-15.723694476080384</v>
      </c>
      <c r="K17" s="56">
        <f t="shared" ref="K17:K25" si="2">J17/$I$14</f>
        <v>0.50165818302827136</v>
      </c>
      <c r="L17" s="57">
        <f>J17/$E$14-1</f>
        <v>-2.0482462984053589</v>
      </c>
    </row>
    <row r="18" spans="1:12" ht="14.25" x14ac:dyDescent="0.2">
      <c r="B18" s="58">
        <f>B17</f>
        <v>0.14000000000000001</v>
      </c>
      <c r="C18" s="59">
        <v>0.01</v>
      </c>
      <c r="D18" s="60">
        <f t="shared" si="0"/>
        <v>0.13</v>
      </c>
      <c r="E18" s="61">
        <f t="shared" si="1"/>
        <v>11405128.205128206</v>
      </c>
      <c r="F18" s="62">
        <f>F17</f>
        <v>-28333000</v>
      </c>
      <c r="G18" s="62">
        <v>0</v>
      </c>
      <c r="H18" s="63">
        <f t="shared" ref="H18:H24" si="3">($G$13*$J$7/B18)*(1-1/(1+B18)^$I$13)</f>
        <v>-1440383.4512942568</v>
      </c>
      <c r="I18" s="61">
        <f t="shared" ref="I18:I24" si="4">SUM(E18:H18)</f>
        <v>-18368255.24616605</v>
      </c>
      <c r="J18" s="64">
        <f>(I18/$B$14)/1000</f>
        <v>-15.055946923086927</v>
      </c>
      <c r="K18" s="65">
        <f t="shared" si="2"/>
        <v>0.48035396443855877</v>
      </c>
      <c r="L18" s="66">
        <f t="shared" ref="L18:L24" si="5">J18/$E$14-1</f>
        <v>-2.0037297948724619</v>
      </c>
    </row>
    <row r="19" spans="1:12" ht="14.25" x14ac:dyDescent="0.2">
      <c r="B19" s="58">
        <f t="shared" ref="B19:B24" si="6">B18</f>
        <v>0.14000000000000001</v>
      </c>
      <c r="C19" s="59">
        <v>0.02</v>
      </c>
      <c r="D19" s="60">
        <f t="shared" si="0"/>
        <v>0.12000000000000001</v>
      </c>
      <c r="E19" s="61">
        <f t="shared" si="1"/>
        <v>12355555.555555556</v>
      </c>
      <c r="F19" s="62">
        <f t="shared" ref="F19:F24" si="7">F18</f>
        <v>-28333000</v>
      </c>
      <c r="G19" s="62">
        <v>0</v>
      </c>
      <c r="H19" s="63">
        <f t="shared" si="3"/>
        <v>-1440383.4512942568</v>
      </c>
      <c r="I19" s="61">
        <f t="shared" si="4"/>
        <v>-17417827.895738702</v>
      </c>
      <c r="J19" s="64">
        <f t="shared" ref="J19:J25" si="8">(I19/$B$14)/1000</f>
        <v>-14.276908111261232</v>
      </c>
      <c r="K19" s="65">
        <f t="shared" si="2"/>
        <v>0.45549904275056102</v>
      </c>
      <c r="L19" s="66">
        <f t="shared" si="5"/>
        <v>-1.9517938740840821</v>
      </c>
    </row>
    <row r="20" spans="1:12" ht="14.25" x14ac:dyDescent="0.2">
      <c r="B20" s="58">
        <f t="shared" si="6"/>
        <v>0.14000000000000001</v>
      </c>
      <c r="C20" s="59">
        <v>0.03</v>
      </c>
      <c r="D20" s="60">
        <f t="shared" si="0"/>
        <v>0.11000000000000001</v>
      </c>
      <c r="E20" s="61">
        <f t="shared" si="1"/>
        <v>13478787.878787877</v>
      </c>
      <c r="F20" s="62">
        <f t="shared" si="7"/>
        <v>-28333000</v>
      </c>
      <c r="G20" s="62">
        <v>0</v>
      </c>
      <c r="H20" s="63">
        <f t="shared" si="3"/>
        <v>-1440383.4512942568</v>
      </c>
      <c r="I20" s="61">
        <f t="shared" si="4"/>
        <v>-16294595.572506379</v>
      </c>
      <c r="J20" s="64">
        <f t="shared" si="8"/>
        <v>-13.356225879103588</v>
      </c>
      <c r="K20" s="65">
        <f t="shared" si="2"/>
        <v>0.42612504439201804</v>
      </c>
      <c r="L20" s="66">
        <f t="shared" si="5"/>
        <v>-1.890415058606906</v>
      </c>
    </row>
    <row r="21" spans="1:12" ht="14.25" x14ac:dyDescent="0.2">
      <c r="B21" s="67">
        <f t="shared" si="6"/>
        <v>0.14000000000000001</v>
      </c>
      <c r="C21" s="68">
        <v>0.04</v>
      </c>
      <c r="D21" s="69">
        <f t="shared" si="0"/>
        <v>0.1</v>
      </c>
      <c r="E21" s="70">
        <f t="shared" si="1"/>
        <v>14826666.666666666</v>
      </c>
      <c r="F21" s="71">
        <f t="shared" si="7"/>
        <v>-28333000</v>
      </c>
      <c r="G21" s="71">
        <v>0</v>
      </c>
      <c r="H21" s="72">
        <f t="shared" si="3"/>
        <v>-1440383.4512942568</v>
      </c>
      <c r="I21" s="70">
        <f t="shared" si="4"/>
        <v>-14946716.78462759</v>
      </c>
      <c r="J21" s="73">
        <f t="shared" si="8"/>
        <v>-12.25140720051442</v>
      </c>
      <c r="K21" s="74">
        <f t="shared" si="2"/>
        <v>0.39087624636176654</v>
      </c>
      <c r="L21" s="75">
        <f t="shared" si="5"/>
        <v>-1.8167604800342947</v>
      </c>
    </row>
    <row r="22" spans="1:12" ht="14.25" x14ac:dyDescent="0.2">
      <c r="B22" s="58">
        <f t="shared" si="6"/>
        <v>0.14000000000000001</v>
      </c>
      <c r="C22" s="59">
        <v>0.05</v>
      </c>
      <c r="D22" s="60">
        <f t="shared" si="0"/>
        <v>9.0000000000000011E-2</v>
      </c>
      <c r="E22" s="61">
        <f t="shared" si="1"/>
        <v>16474074.074074073</v>
      </c>
      <c r="F22" s="62">
        <f t="shared" si="7"/>
        <v>-28333000</v>
      </c>
      <c r="G22" s="62">
        <v>0</v>
      </c>
      <c r="H22" s="63">
        <f t="shared" si="3"/>
        <v>-1440383.4512942568</v>
      </c>
      <c r="I22" s="61">
        <f t="shared" si="4"/>
        <v>-13299309.377220184</v>
      </c>
      <c r="J22" s="64">
        <f t="shared" si="8"/>
        <v>-10.901073260016545</v>
      </c>
      <c r="K22" s="65">
        <f t="shared" si="2"/>
        <v>0.3477943821025703</v>
      </c>
      <c r="L22" s="66">
        <f t="shared" si="5"/>
        <v>-1.7267382173344363</v>
      </c>
    </row>
    <row r="23" spans="1:12" ht="14.25" x14ac:dyDescent="0.2">
      <c r="B23" s="58">
        <f t="shared" si="6"/>
        <v>0.14000000000000001</v>
      </c>
      <c r="C23" s="59">
        <v>0.06</v>
      </c>
      <c r="D23" s="60">
        <f t="shared" si="0"/>
        <v>8.0000000000000016E-2</v>
      </c>
      <c r="E23" s="61">
        <f t="shared" si="1"/>
        <v>18533333.333333332</v>
      </c>
      <c r="F23" s="62">
        <f t="shared" si="7"/>
        <v>-28333000</v>
      </c>
      <c r="G23" s="62">
        <v>0</v>
      </c>
      <c r="H23" s="63">
        <f t="shared" si="3"/>
        <v>-1440383.4512942568</v>
      </c>
      <c r="I23" s="61">
        <f t="shared" si="4"/>
        <v>-11240050.117960924</v>
      </c>
      <c r="J23" s="64">
        <f t="shared" si="8"/>
        <v>-9.2131558343942004</v>
      </c>
      <c r="K23" s="65">
        <f t="shared" si="2"/>
        <v>0.29394205177857485</v>
      </c>
      <c r="L23" s="66">
        <f t="shared" si="5"/>
        <v>-1.6142103889596133</v>
      </c>
    </row>
    <row r="24" spans="1:12" ht="14.25" x14ac:dyDescent="0.2">
      <c r="B24" s="58">
        <f t="shared" si="6"/>
        <v>0.14000000000000001</v>
      </c>
      <c r="C24" s="59">
        <v>7.0000000000000007E-2</v>
      </c>
      <c r="D24" s="60">
        <f t="shared" si="0"/>
        <v>7.0000000000000007E-2</v>
      </c>
      <c r="E24" s="61">
        <f t="shared" si="1"/>
        <v>21180952.380952381</v>
      </c>
      <c r="F24" s="62">
        <f t="shared" si="7"/>
        <v>-28333000</v>
      </c>
      <c r="G24" s="62">
        <v>0</v>
      </c>
      <c r="H24" s="63">
        <f t="shared" si="3"/>
        <v>-1440383.4512942568</v>
      </c>
      <c r="I24" s="61">
        <f t="shared" si="4"/>
        <v>-8592431.0703418758</v>
      </c>
      <c r="J24" s="64">
        <f t="shared" si="8"/>
        <v>-7.0429762871654722</v>
      </c>
      <c r="K24" s="65">
        <f t="shared" si="2"/>
        <v>0.22470334136200934</v>
      </c>
      <c r="L24" s="66">
        <f t="shared" si="5"/>
        <v>-1.4695317524776981</v>
      </c>
    </row>
    <row r="25" spans="1:12" ht="14.25" x14ac:dyDescent="0.2">
      <c r="B25" s="76">
        <f>B24</f>
        <v>0.14000000000000001</v>
      </c>
      <c r="C25" s="77">
        <v>0.08</v>
      </c>
      <c r="D25" s="78">
        <f>B25-C25</f>
        <v>6.0000000000000012E-2</v>
      </c>
      <c r="E25" s="79">
        <f t="shared" si="1"/>
        <v>24711111.111111108</v>
      </c>
      <c r="F25" s="80">
        <f>F24</f>
        <v>-28333000</v>
      </c>
      <c r="G25" s="80">
        <v>0</v>
      </c>
      <c r="H25" s="81">
        <f>($G$13*$J$7/B25)*(1-1/(1+B25)^$I$13)</f>
        <v>-1440383.4512942568</v>
      </c>
      <c r="I25" s="79">
        <f>SUM(E25:H25)</f>
        <v>-5062272.3401831482</v>
      </c>
      <c r="J25" s="82">
        <f t="shared" si="8"/>
        <v>-4.1494035575271706</v>
      </c>
      <c r="K25" s="83">
        <f t="shared" si="2"/>
        <v>0.13238506080658877</v>
      </c>
      <c r="L25" s="84">
        <f>J25/$E$14-1</f>
        <v>-1.2766269038351448</v>
      </c>
    </row>
    <row r="28" spans="1:12" x14ac:dyDescent="0.2">
      <c r="B28" s="13" t="s">
        <v>99</v>
      </c>
      <c r="C28" s="85"/>
    </row>
    <row r="29" spans="1:12" ht="13.5" thickBot="1" x14ac:dyDescent="0.25">
      <c r="B29" s="86"/>
      <c r="C29" s="85"/>
      <c r="E29" s="24" t="s">
        <v>43</v>
      </c>
      <c r="F29" s="24" t="s">
        <v>44</v>
      </c>
      <c r="G29" s="24" t="s">
        <v>45</v>
      </c>
    </row>
    <row r="30" spans="1:12" ht="15" thickBot="1" x14ac:dyDescent="0.25">
      <c r="A30" s="87" t="s">
        <v>31</v>
      </c>
      <c r="B30" s="88">
        <v>7266000</v>
      </c>
      <c r="D30" s="35" t="s">
        <v>40</v>
      </c>
      <c r="E30" s="89">
        <v>7.0000000000000007E-2</v>
      </c>
      <c r="F30" s="90">
        <v>4.4999999999999998E-2</v>
      </c>
      <c r="G30" s="91">
        <v>0.14499999999999999</v>
      </c>
    </row>
    <row r="31" spans="1:12" ht="14.25" x14ac:dyDescent="0.2">
      <c r="A31" s="30" t="s">
        <v>32</v>
      </c>
      <c r="B31" s="25">
        <v>120232000</v>
      </c>
      <c r="D31" s="35" t="s">
        <v>41</v>
      </c>
      <c r="E31" s="91">
        <v>0.52</v>
      </c>
      <c r="F31" s="89">
        <v>0.61</v>
      </c>
      <c r="G31" s="91">
        <v>0.17499999999999999</v>
      </c>
    </row>
    <row r="32" spans="1:12" x14ac:dyDescent="0.2">
      <c r="A32" s="30"/>
      <c r="D32" s="35" t="s">
        <v>42</v>
      </c>
      <c r="E32" s="91">
        <v>0.20499999999999999</v>
      </c>
      <c r="F32" s="89">
        <v>0.36499999999999999</v>
      </c>
      <c r="G32" s="91">
        <v>0.13</v>
      </c>
    </row>
    <row r="33" spans="1:2" ht="14.25" x14ac:dyDescent="0.2">
      <c r="A33" s="30" t="s">
        <v>47</v>
      </c>
      <c r="B33" s="25">
        <v>10132000</v>
      </c>
    </row>
    <row r="34" spans="1:2" ht="14.25" x14ac:dyDescent="0.2">
      <c r="A34" s="30" t="s">
        <v>33</v>
      </c>
      <c r="B34" s="25">
        <v>28333000</v>
      </c>
    </row>
    <row r="35" spans="1:2" ht="14.25" x14ac:dyDescent="0.2">
      <c r="A35" s="30" t="s">
        <v>34</v>
      </c>
      <c r="B35" s="25">
        <v>0</v>
      </c>
    </row>
    <row r="36" spans="1:2" ht="15" thickBot="1" x14ac:dyDescent="0.25">
      <c r="A36" s="30" t="s">
        <v>48</v>
      </c>
      <c r="B36" s="25">
        <f>B37-SUM(B33:B35)</f>
        <v>15520000</v>
      </c>
    </row>
    <row r="37" spans="1:2" ht="15" thickBot="1" x14ac:dyDescent="0.25">
      <c r="A37" s="87" t="s">
        <v>49</v>
      </c>
      <c r="B37" s="88">
        <v>53985000</v>
      </c>
    </row>
    <row r="39" spans="1:2" x14ac:dyDescent="0.2">
      <c r="A39" s="30" t="s">
        <v>35</v>
      </c>
      <c r="B39" s="92">
        <f>B30-B37</f>
        <v>-46719000</v>
      </c>
    </row>
    <row r="40" spans="1:2" x14ac:dyDescent="0.2">
      <c r="A40" s="30"/>
    </row>
    <row r="41" spans="1:2" x14ac:dyDescent="0.2">
      <c r="A41" s="30"/>
    </row>
    <row r="42" spans="1:2" ht="14.25" x14ac:dyDescent="0.2">
      <c r="A42" s="42" t="s">
        <v>36</v>
      </c>
      <c r="B42" s="25">
        <v>1629000</v>
      </c>
    </row>
    <row r="43" spans="1:2" ht="14.25" x14ac:dyDescent="0.2">
      <c r="A43" s="42" t="s">
        <v>46</v>
      </c>
      <c r="B43" s="25">
        <v>2815000</v>
      </c>
    </row>
    <row r="44" spans="1:2" ht="14.25" x14ac:dyDescent="0.2">
      <c r="A44" s="42"/>
      <c r="B44" s="25"/>
    </row>
    <row r="45" spans="1:2" x14ac:dyDescent="0.2">
      <c r="A45" s="93" t="s">
        <v>37</v>
      </c>
      <c r="B45" s="94">
        <f>(B30-B43)/B33</f>
        <v>0.43930122384524278</v>
      </c>
    </row>
    <row r="46" spans="1:2" x14ac:dyDescent="0.2">
      <c r="A46" s="93" t="s">
        <v>38</v>
      </c>
      <c r="B46" s="95">
        <f>B30/B33</f>
        <v>0.7171338333991315</v>
      </c>
    </row>
    <row r="47" spans="1:2" x14ac:dyDescent="0.2">
      <c r="A47" s="93" t="s">
        <v>39</v>
      </c>
      <c r="B47" s="96">
        <f>B42/B33</f>
        <v>0.16077773391235689</v>
      </c>
    </row>
  </sheetData>
  <pageMargins left="0.75" right="0.75" top="1" bottom="1" header="0.5" footer="0.5"/>
  <pageSetup orientation="portrait" verticalDpi="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02"/>
  <sheetViews>
    <sheetView zoomScaleNormal="100" workbookViewId="0">
      <selection activeCell="S1" sqref="S1:S3"/>
    </sheetView>
  </sheetViews>
  <sheetFormatPr defaultRowHeight="14.25" x14ac:dyDescent="0.2"/>
  <cols>
    <col min="1" max="1" width="9.875" bestFit="1" customWidth="1"/>
    <col min="2" max="2" width="5.25" bestFit="1" customWidth="1"/>
    <col min="3" max="3" width="5.875" bestFit="1" customWidth="1"/>
    <col min="4" max="6" width="9.875" bestFit="1" customWidth="1"/>
    <col min="10" max="10" width="9.875" bestFit="1" customWidth="1"/>
    <col min="11" max="11" width="5.25" bestFit="1" customWidth="1"/>
    <col min="12" max="12" width="6.875" bestFit="1" customWidth="1"/>
    <col min="13" max="15" width="9.875" bestFit="1" customWidth="1"/>
    <col min="19" max="19" width="9.5" bestFit="1" customWidth="1"/>
  </cols>
  <sheetData>
    <row r="1" spans="1:19" x14ac:dyDescent="0.2">
      <c r="A1" s="1">
        <v>43402</v>
      </c>
      <c r="B1" t="s">
        <v>50</v>
      </c>
      <c r="C1">
        <v>0.22</v>
      </c>
      <c r="D1" s="1">
        <v>43391</v>
      </c>
      <c r="E1" s="1">
        <v>43403</v>
      </c>
      <c r="F1" s="1">
        <v>43418</v>
      </c>
      <c r="G1">
        <f>SUM(C1:C4)</f>
        <v>0.71000000000000008</v>
      </c>
      <c r="H1">
        <f>3.8/G1</f>
        <v>5.3521126760563371</v>
      </c>
      <c r="J1" s="1">
        <v>43538</v>
      </c>
      <c r="K1" t="s">
        <v>50</v>
      </c>
      <c r="L1">
        <v>0.19850000000000001</v>
      </c>
      <c r="M1" s="1">
        <v>43413</v>
      </c>
      <c r="N1" s="1">
        <v>43539</v>
      </c>
      <c r="O1" s="1">
        <v>43553</v>
      </c>
      <c r="R1" s="97">
        <v>43461</v>
      </c>
      <c r="S1" s="3">
        <v>0.433</v>
      </c>
    </row>
    <row r="2" spans="1:19" x14ac:dyDescent="0.2">
      <c r="A2" s="1">
        <v>43308</v>
      </c>
      <c r="B2" t="s">
        <v>50</v>
      </c>
      <c r="C2">
        <v>0.2</v>
      </c>
      <c r="D2" s="1">
        <v>43300</v>
      </c>
      <c r="E2" s="1">
        <v>43311</v>
      </c>
      <c r="F2" s="1">
        <v>43326</v>
      </c>
      <c r="J2" s="1">
        <v>43510</v>
      </c>
      <c r="K2" t="s">
        <v>50</v>
      </c>
      <c r="L2">
        <v>0.19850000000000001</v>
      </c>
      <c r="M2" s="1">
        <v>43413</v>
      </c>
      <c r="N2" s="1">
        <v>43511</v>
      </c>
      <c r="O2" s="1">
        <v>43524</v>
      </c>
      <c r="R2" s="97">
        <v>43368</v>
      </c>
      <c r="S2" s="3">
        <v>7.1999999999999995E-2</v>
      </c>
    </row>
    <row r="3" spans="1:19" x14ac:dyDescent="0.2">
      <c r="A3" s="1">
        <v>43217</v>
      </c>
      <c r="B3" t="s">
        <v>50</v>
      </c>
      <c r="C3">
        <v>0.18</v>
      </c>
      <c r="D3" s="1">
        <v>43209</v>
      </c>
      <c r="E3" s="1">
        <v>43220</v>
      </c>
      <c r="F3" s="1">
        <v>43235</v>
      </c>
      <c r="J3" s="1">
        <v>43479</v>
      </c>
      <c r="K3" t="s">
        <v>50</v>
      </c>
      <c r="L3">
        <v>0.19850000000000001</v>
      </c>
      <c r="M3" s="1">
        <v>43413</v>
      </c>
      <c r="N3" s="1">
        <v>43480</v>
      </c>
      <c r="O3" s="1">
        <v>43496</v>
      </c>
      <c r="R3" s="97">
        <v>43270</v>
      </c>
      <c r="S3" s="3">
        <v>6.2E-2</v>
      </c>
    </row>
    <row r="4" spans="1:19" x14ac:dyDescent="0.2">
      <c r="A4" s="1">
        <v>43129</v>
      </c>
      <c r="B4" t="s">
        <v>50</v>
      </c>
      <c r="C4">
        <v>0.11</v>
      </c>
      <c r="D4" s="1">
        <v>43118</v>
      </c>
      <c r="E4" s="1">
        <v>43130</v>
      </c>
      <c r="F4" s="1">
        <v>43145</v>
      </c>
      <c r="J4" s="1">
        <v>43447</v>
      </c>
      <c r="K4" t="s">
        <v>50</v>
      </c>
      <c r="L4">
        <v>0.2301</v>
      </c>
      <c r="M4" s="1">
        <v>43322</v>
      </c>
      <c r="N4" s="1">
        <v>43448</v>
      </c>
      <c r="O4" s="1">
        <v>43465</v>
      </c>
      <c r="P4">
        <f>SUM(L4:L15)</f>
        <v>2.7612000000000005</v>
      </c>
      <c r="S4" s="97"/>
    </row>
    <row r="5" spans="1:19" x14ac:dyDescent="0.2">
      <c r="A5" s="1">
        <v>43035</v>
      </c>
      <c r="B5" t="s">
        <v>50</v>
      </c>
      <c r="C5">
        <v>9.5000000000000001E-2</v>
      </c>
      <c r="D5" s="1">
        <v>43027</v>
      </c>
      <c r="E5" s="1">
        <v>43038</v>
      </c>
      <c r="F5" s="1">
        <v>43053</v>
      </c>
      <c r="G5">
        <f>SUM(C5:C8)</f>
        <v>0.49500000000000005</v>
      </c>
      <c r="J5" s="1">
        <v>43418</v>
      </c>
      <c r="K5" t="s">
        <v>50</v>
      </c>
      <c r="L5">
        <v>0.2301</v>
      </c>
      <c r="M5" s="1">
        <v>43322</v>
      </c>
      <c r="N5" s="1">
        <v>43419</v>
      </c>
      <c r="O5" s="1">
        <v>43434</v>
      </c>
      <c r="S5" s="97"/>
    </row>
    <row r="6" spans="1:19" x14ac:dyDescent="0.2">
      <c r="A6" s="1">
        <v>42943</v>
      </c>
      <c r="B6" t="s">
        <v>50</v>
      </c>
      <c r="C6">
        <v>0.11</v>
      </c>
      <c r="D6" s="1">
        <v>42937</v>
      </c>
      <c r="E6" s="1">
        <v>42947</v>
      </c>
      <c r="F6" s="1">
        <v>42961</v>
      </c>
      <c r="J6" s="1">
        <v>43385</v>
      </c>
      <c r="K6" t="s">
        <v>50</v>
      </c>
      <c r="L6">
        <v>0.2301</v>
      </c>
      <c r="M6" s="1">
        <v>43322</v>
      </c>
      <c r="N6" s="1">
        <v>43388</v>
      </c>
      <c r="O6" s="1">
        <v>43404</v>
      </c>
      <c r="S6" s="97"/>
    </row>
    <row r="7" spans="1:19" x14ac:dyDescent="0.2">
      <c r="A7" s="1">
        <v>42852</v>
      </c>
      <c r="B7" t="s">
        <v>50</v>
      </c>
      <c r="C7">
        <v>0.21</v>
      </c>
      <c r="D7" s="1">
        <v>42846</v>
      </c>
      <c r="E7" s="1">
        <v>42856</v>
      </c>
      <c r="F7" s="1">
        <v>42867</v>
      </c>
      <c r="J7" s="1">
        <v>43356</v>
      </c>
      <c r="K7" t="s">
        <v>50</v>
      </c>
      <c r="L7">
        <v>0.2301</v>
      </c>
      <c r="M7" s="1">
        <v>43231</v>
      </c>
      <c r="N7" s="1">
        <v>43357</v>
      </c>
      <c r="O7" s="1">
        <v>43371</v>
      </c>
      <c r="S7" s="97"/>
    </row>
    <row r="8" spans="1:19" x14ac:dyDescent="0.2">
      <c r="A8" s="1">
        <v>42761</v>
      </c>
      <c r="B8" t="s">
        <v>50</v>
      </c>
      <c r="C8">
        <v>0.08</v>
      </c>
      <c r="D8" s="1">
        <v>42755</v>
      </c>
      <c r="E8" s="1">
        <v>42765</v>
      </c>
      <c r="F8" s="1">
        <v>42780</v>
      </c>
      <c r="J8" s="1">
        <v>43328</v>
      </c>
      <c r="K8" t="s">
        <v>50</v>
      </c>
      <c r="L8">
        <v>0.2301</v>
      </c>
      <c r="M8" s="1">
        <v>43231</v>
      </c>
      <c r="N8" s="1">
        <v>43329</v>
      </c>
      <c r="O8" s="1">
        <v>43343</v>
      </c>
      <c r="S8" s="97"/>
    </row>
    <row r="9" spans="1:19" x14ac:dyDescent="0.2">
      <c r="A9" s="1">
        <v>42670</v>
      </c>
      <c r="B9" t="s">
        <v>50</v>
      </c>
      <c r="C9">
        <v>0.1</v>
      </c>
      <c r="D9" s="1">
        <v>42664</v>
      </c>
      <c r="E9" s="1">
        <v>42674</v>
      </c>
      <c r="F9" s="1">
        <v>42688</v>
      </c>
      <c r="G9">
        <f>SUM(C9:C12)</f>
        <v>0.28499999999999998</v>
      </c>
      <c r="H9">
        <f>3.8/G9</f>
        <v>13.333333333333334</v>
      </c>
      <c r="J9" s="1">
        <v>43294</v>
      </c>
      <c r="K9" t="s">
        <v>50</v>
      </c>
      <c r="L9">
        <v>0.2301</v>
      </c>
      <c r="M9" s="1">
        <v>43231</v>
      </c>
      <c r="N9" s="1">
        <v>43297</v>
      </c>
      <c r="O9" s="1">
        <v>43312</v>
      </c>
      <c r="S9" s="97"/>
    </row>
    <row r="10" spans="1:19" x14ac:dyDescent="0.2">
      <c r="A10" s="1">
        <v>42579</v>
      </c>
      <c r="B10" t="s">
        <v>50</v>
      </c>
      <c r="C10">
        <v>0.09</v>
      </c>
      <c r="D10" s="1">
        <v>42572</v>
      </c>
      <c r="E10" s="1">
        <v>42583</v>
      </c>
      <c r="F10" s="1">
        <v>42594</v>
      </c>
      <c r="J10" s="1">
        <v>43265</v>
      </c>
      <c r="K10" t="s">
        <v>50</v>
      </c>
      <c r="L10">
        <v>0.2301</v>
      </c>
      <c r="M10" s="1">
        <v>43140</v>
      </c>
      <c r="N10" s="1">
        <v>43266</v>
      </c>
      <c r="O10" s="1">
        <v>43280</v>
      </c>
      <c r="S10" s="97"/>
    </row>
    <row r="11" spans="1:19" x14ac:dyDescent="0.2">
      <c r="A11" s="1">
        <v>42488</v>
      </c>
      <c r="B11" t="s">
        <v>50</v>
      </c>
      <c r="C11">
        <v>0.05</v>
      </c>
      <c r="D11" s="1">
        <v>42480</v>
      </c>
      <c r="E11" s="1">
        <v>42492</v>
      </c>
      <c r="F11" s="1">
        <v>42503</v>
      </c>
      <c r="J11" s="1">
        <v>43234</v>
      </c>
      <c r="K11" t="s">
        <v>50</v>
      </c>
      <c r="L11">
        <v>0.2301</v>
      </c>
      <c r="M11" s="1">
        <v>43140</v>
      </c>
      <c r="N11" s="1">
        <v>43235</v>
      </c>
      <c r="O11" s="1">
        <v>43251</v>
      </c>
      <c r="S11" s="97"/>
    </row>
    <row r="12" spans="1:19" x14ac:dyDescent="0.2">
      <c r="A12" s="1">
        <v>42397</v>
      </c>
      <c r="B12" t="s">
        <v>50</v>
      </c>
      <c r="C12">
        <v>4.4999999999999998E-2</v>
      </c>
      <c r="D12" s="1">
        <v>42388</v>
      </c>
      <c r="E12" s="1">
        <v>42401</v>
      </c>
      <c r="F12" s="1">
        <v>42412</v>
      </c>
      <c r="J12" s="1">
        <v>43202</v>
      </c>
      <c r="K12" t="s">
        <v>50</v>
      </c>
      <c r="L12">
        <v>0.2301</v>
      </c>
      <c r="M12" s="1">
        <v>43140</v>
      </c>
      <c r="N12" s="1">
        <v>43203</v>
      </c>
      <c r="O12" s="1">
        <v>43220</v>
      </c>
      <c r="S12" s="97"/>
    </row>
    <row r="13" spans="1:19" x14ac:dyDescent="0.2">
      <c r="A13" s="1">
        <v>42305</v>
      </c>
      <c r="B13" t="s">
        <v>50</v>
      </c>
      <c r="C13">
        <v>0.1</v>
      </c>
      <c r="D13" s="1">
        <v>42297</v>
      </c>
      <c r="E13" s="1">
        <v>42307</v>
      </c>
      <c r="F13" s="1">
        <v>42321</v>
      </c>
      <c r="G13">
        <f>SUM(C13:C16)</f>
        <v>0.47</v>
      </c>
      <c r="J13" s="1">
        <v>43173</v>
      </c>
      <c r="K13" t="s">
        <v>50</v>
      </c>
      <c r="L13">
        <v>0.2301</v>
      </c>
      <c r="M13" s="1">
        <v>43049</v>
      </c>
      <c r="N13" s="1">
        <v>43174</v>
      </c>
      <c r="O13" s="1">
        <v>43189</v>
      </c>
      <c r="S13" s="97"/>
    </row>
    <row r="14" spans="1:19" x14ac:dyDescent="0.2">
      <c r="A14" s="1">
        <v>42213</v>
      </c>
      <c r="B14" t="s">
        <v>50</v>
      </c>
      <c r="C14">
        <v>0.11</v>
      </c>
      <c r="D14" s="1">
        <v>42205</v>
      </c>
      <c r="E14" s="1">
        <v>42215</v>
      </c>
      <c r="F14" s="1">
        <v>42230</v>
      </c>
      <c r="J14" s="1">
        <v>43145</v>
      </c>
      <c r="K14" t="s">
        <v>50</v>
      </c>
      <c r="L14">
        <v>0.2301</v>
      </c>
      <c r="M14" s="1">
        <v>43049</v>
      </c>
      <c r="N14" s="1">
        <v>43146</v>
      </c>
      <c r="O14" s="1">
        <v>43159</v>
      </c>
      <c r="S14" s="97"/>
    </row>
    <row r="15" spans="1:19" x14ac:dyDescent="0.2">
      <c r="A15" s="1">
        <v>42122</v>
      </c>
      <c r="B15" t="s">
        <v>50</v>
      </c>
      <c r="C15">
        <v>0.16</v>
      </c>
      <c r="D15" s="1">
        <v>42111</v>
      </c>
      <c r="E15" s="1">
        <v>42124</v>
      </c>
      <c r="F15" s="1">
        <v>42139</v>
      </c>
      <c r="J15" s="1">
        <v>43112</v>
      </c>
      <c r="K15" t="s">
        <v>50</v>
      </c>
      <c r="L15">
        <v>0.2301</v>
      </c>
      <c r="M15" s="1">
        <v>43049</v>
      </c>
      <c r="N15" s="1">
        <v>43116</v>
      </c>
      <c r="O15" s="1">
        <v>43131</v>
      </c>
    </row>
    <row r="16" spans="1:19" x14ac:dyDescent="0.2">
      <c r="A16" s="1">
        <v>42032</v>
      </c>
      <c r="B16" t="s">
        <v>50</v>
      </c>
      <c r="C16">
        <v>0.1</v>
      </c>
      <c r="D16" s="1">
        <v>42020</v>
      </c>
      <c r="E16" s="1">
        <v>42034</v>
      </c>
      <c r="F16" s="1">
        <v>42049</v>
      </c>
      <c r="J16" s="1">
        <v>43083</v>
      </c>
      <c r="K16" t="s">
        <v>50</v>
      </c>
      <c r="L16">
        <v>0.22889999999999999</v>
      </c>
      <c r="M16" s="1">
        <v>42958</v>
      </c>
      <c r="N16" s="1">
        <v>43084</v>
      </c>
      <c r="O16" s="1">
        <v>43098</v>
      </c>
      <c r="P16">
        <f>SUM(L16:L27)</f>
        <v>2.746799999999999</v>
      </c>
    </row>
    <row r="17" spans="1:16" x14ac:dyDescent="0.2">
      <c r="A17" s="1">
        <v>41940</v>
      </c>
      <c r="B17" t="s">
        <v>50</v>
      </c>
      <c r="C17">
        <v>0.37</v>
      </c>
      <c r="D17" s="1">
        <v>41929</v>
      </c>
      <c r="E17" s="1">
        <v>41942</v>
      </c>
      <c r="F17" s="1">
        <v>41957</v>
      </c>
      <c r="G17">
        <f>SUM(C17:C20)</f>
        <v>1.85</v>
      </c>
      <c r="J17" s="1">
        <v>43053</v>
      </c>
      <c r="K17" t="s">
        <v>50</v>
      </c>
      <c r="L17">
        <v>0.22889999999999999</v>
      </c>
      <c r="M17" s="1">
        <v>42958</v>
      </c>
      <c r="N17" s="1">
        <v>43054</v>
      </c>
      <c r="O17" s="1">
        <v>43069</v>
      </c>
    </row>
    <row r="18" spans="1:16" x14ac:dyDescent="0.2">
      <c r="A18" s="1">
        <v>41848</v>
      </c>
      <c r="B18" t="s">
        <v>50</v>
      </c>
      <c r="C18">
        <v>0.39</v>
      </c>
      <c r="D18" s="1">
        <v>41838</v>
      </c>
      <c r="E18" s="1">
        <v>41850</v>
      </c>
      <c r="F18" s="1">
        <v>41865</v>
      </c>
      <c r="J18" s="1">
        <v>43020</v>
      </c>
      <c r="K18" t="s">
        <v>50</v>
      </c>
      <c r="L18">
        <v>0.22889999999999999</v>
      </c>
      <c r="M18" s="1">
        <v>42958</v>
      </c>
      <c r="N18" s="1">
        <v>43021</v>
      </c>
      <c r="O18" s="1">
        <v>43039</v>
      </c>
    </row>
    <row r="19" spans="1:16" x14ac:dyDescent="0.2">
      <c r="A19" s="1">
        <v>41757</v>
      </c>
      <c r="B19" t="s">
        <v>50</v>
      </c>
      <c r="C19">
        <v>0.52</v>
      </c>
      <c r="D19" s="1">
        <v>41746</v>
      </c>
      <c r="E19" s="1">
        <v>41759</v>
      </c>
      <c r="F19" s="1">
        <v>41774</v>
      </c>
      <c r="J19" s="1">
        <v>42992</v>
      </c>
      <c r="K19" t="s">
        <v>50</v>
      </c>
      <c r="L19">
        <v>0.22889999999999999</v>
      </c>
      <c r="M19" s="1">
        <v>42867</v>
      </c>
      <c r="N19" s="1">
        <v>42993</v>
      </c>
      <c r="O19" s="1">
        <v>43007</v>
      </c>
    </row>
    <row r="20" spans="1:16" x14ac:dyDescent="0.2">
      <c r="A20" s="1">
        <v>41667</v>
      </c>
      <c r="B20" t="s">
        <v>50</v>
      </c>
      <c r="C20">
        <v>0.56999999999999995</v>
      </c>
      <c r="D20" s="1">
        <v>41656</v>
      </c>
      <c r="E20" s="1">
        <v>41669</v>
      </c>
      <c r="F20" s="1">
        <v>41684</v>
      </c>
      <c r="J20" s="1">
        <v>42963</v>
      </c>
      <c r="K20" t="s">
        <v>50</v>
      </c>
      <c r="L20">
        <v>0.22889999999999999</v>
      </c>
      <c r="M20" s="1">
        <v>42867</v>
      </c>
      <c r="N20" s="1">
        <v>42965</v>
      </c>
      <c r="O20" s="1">
        <v>42978</v>
      </c>
    </row>
    <row r="21" spans="1:16" x14ac:dyDescent="0.2">
      <c r="A21" s="1">
        <v>41575</v>
      </c>
      <c r="B21" t="s">
        <v>50</v>
      </c>
      <c r="C21">
        <v>0.53</v>
      </c>
      <c r="D21" s="1">
        <v>41565</v>
      </c>
      <c r="E21" s="1">
        <v>41577</v>
      </c>
      <c r="F21" s="1">
        <v>41592</v>
      </c>
      <c r="G21">
        <f>SUM(C21:C24)</f>
        <v>0.94</v>
      </c>
      <c r="J21" s="1">
        <v>42928</v>
      </c>
      <c r="K21" t="s">
        <v>50</v>
      </c>
      <c r="L21">
        <v>0.22889999999999999</v>
      </c>
      <c r="M21" s="1">
        <v>42867</v>
      </c>
      <c r="N21" s="1">
        <v>42930</v>
      </c>
      <c r="O21" s="1">
        <v>42947</v>
      </c>
    </row>
    <row r="22" spans="1:16" x14ac:dyDescent="0.2">
      <c r="A22" s="1">
        <v>41481</v>
      </c>
      <c r="B22" t="s">
        <v>50</v>
      </c>
      <c r="C22">
        <v>0.41</v>
      </c>
      <c r="D22" s="1">
        <v>41474</v>
      </c>
      <c r="E22" s="1">
        <v>41485</v>
      </c>
      <c r="F22" s="1">
        <v>41500</v>
      </c>
      <c r="J22" s="1">
        <v>42899</v>
      </c>
      <c r="K22" t="s">
        <v>50</v>
      </c>
      <c r="L22">
        <v>0.22889999999999999</v>
      </c>
      <c r="M22" s="1">
        <v>42776</v>
      </c>
      <c r="N22" s="1">
        <v>42901</v>
      </c>
      <c r="O22" s="1">
        <v>42916</v>
      </c>
    </row>
    <row r="23" spans="1:16" x14ac:dyDescent="0.2">
      <c r="J23" s="1">
        <v>42866</v>
      </c>
      <c r="K23" t="s">
        <v>50</v>
      </c>
      <c r="L23">
        <v>0.22889999999999999</v>
      </c>
      <c r="M23" s="1">
        <v>42776</v>
      </c>
      <c r="N23" s="1">
        <v>42870</v>
      </c>
      <c r="O23" s="1">
        <v>42886</v>
      </c>
    </row>
    <row r="24" spans="1:16" x14ac:dyDescent="0.2">
      <c r="J24" s="1">
        <v>42836</v>
      </c>
      <c r="K24" t="s">
        <v>50</v>
      </c>
      <c r="L24">
        <v>0.22889999999999999</v>
      </c>
      <c r="M24" s="1">
        <v>42776</v>
      </c>
      <c r="N24" s="1">
        <v>42838</v>
      </c>
      <c r="O24" s="1">
        <v>42853</v>
      </c>
    </row>
    <row r="25" spans="1:16" x14ac:dyDescent="0.2">
      <c r="J25" s="1">
        <v>42807</v>
      </c>
      <c r="K25" t="s">
        <v>50</v>
      </c>
      <c r="L25">
        <v>0.22889999999999999</v>
      </c>
      <c r="M25" s="1">
        <v>42678</v>
      </c>
      <c r="N25" s="1">
        <v>42809</v>
      </c>
      <c r="O25" s="1">
        <v>42825</v>
      </c>
    </row>
    <row r="26" spans="1:16" x14ac:dyDescent="0.2">
      <c r="J26" s="1">
        <v>42779</v>
      </c>
      <c r="K26" t="s">
        <v>50</v>
      </c>
      <c r="L26">
        <v>0.22889999999999999</v>
      </c>
      <c r="M26" s="1">
        <v>42678</v>
      </c>
      <c r="N26" s="1">
        <v>42781</v>
      </c>
      <c r="O26" s="1">
        <v>42794</v>
      </c>
    </row>
    <row r="27" spans="1:16" x14ac:dyDescent="0.2">
      <c r="J27" s="1">
        <v>42746</v>
      </c>
      <c r="K27" t="s">
        <v>50</v>
      </c>
      <c r="L27">
        <v>0.22889999999999999</v>
      </c>
      <c r="M27" s="1">
        <v>42678</v>
      </c>
      <c r="N27" s="1">
        <v>42748</v>
      </c>
      <c r="O27" s="1">
        <v>42766</v>
      </c>
    </row>
    <row r="28" spans="1:16" x14ac:dyDescent="0.2">
      <c r="J28" s="1">
        <v>42717</v>
      </c>
      <c r="K28" t="s">
        <v>50</v>
      </c>
      <c r="L28">
        <v>0.2792</v>
      </c>
      <c r="M28" s="1">
        <v>42587</v>
      </c>
      <c r="N28" s="1">
        <v>42719</v>
      </c>
      <c r="O28" s="1">
        <v>42734</v>
      </c>
      <c r="P28">
        <f>SUM(L28:L39)</f>
        <v>3.3503999999999992</v>
      </c>
    </row>
    <row r="29" spans="1:16" x14ac:dyDescent="0.2">
      <c r="J29" s="1">
        <v>42684</v>
      </c>
      <c r="K29" t="s">
        <v>50</v>
      </c>
      <c r="L29">
        <v>0.2792</v>
      </c>
      <c r="M29" s="1">
        <v>42587</v>
      </c>
      <c r="N29" s="1">
        <v>42689</v>
      </c>
      <c r="O29" s="1">
        <v>42704</v>
      </c>
    </row>
    <row r="30" spans="1:16" x14ac:dyDescent="0.2">
      <c r="J30" s="1">
        <v>42656</v>
      </c>
      <c r="K30" t="s">
        <v>50</v>
      </c>
      <c r="L30">
        <v>0.2792</v>
      </c>
      <c r="M30" s="1">
        <v>42587</v>
      </c>
      <c r="N30" s="1">
        <v>42660</v>
      </c>
      <c r="O30" s="1">
        <v>42674</v>
      </c>
    </row>
    <row r="31" spans="1:16" x14ac:dyDescent="0.2">
      <c r="J31" s="1">
        <v>42626</v>
      </c>
      <c r="K31" t="s">
        <v>50</v>
      </c>
      <c r="L31">
        <v>0.2792</v>
      </c>
      <c r="M31" s="1">
        <v>42496</v>
      </c>
      <c r="N31" s="1">
        <v>42628</v>
      </c>
      <c r="O31" s="1">
        <v>42643</v>
      </c>
    </row>
    <row r="32" spans="1:16" x14ac:dyDescent="0.2">
      <c r="J32" s="1">
        <v>42593</v>
      </c>
      <c r="K32" t="s">
        <v>50</v>
      </c>
      <c r="L32">
        <v>0.2792</v>
      </c>
      <c r="M32" s="1">
        <v>42496</v>
      </c>
      <c r="N32" s="1">
        <v>42597</v>
      </c>
      <c r="O32" s="1">
        <v>42613</v>
      </c>
    </row>
    <row r="33" spans="10:16" x14ac:dyDescent="0.2">
      <c r="J33" s="1">
        <v>42564</v>
      </c>
      <c r="K33" t="s">
        <v>50</v>
      </c>
      <c r="L33">
        <v>0.2792</v>
      </c>
      <c r="M33" s="1">
        <v>42496</v>
      </c>
      <c r="N33" s="1">
        <v>42566</v>
      </c>
      <c r="O33" s="1">
        <v>42580</v>
      </c>
    </row>
    <row r="34" spans="10:16" x14ac:dyDescent="0.2">
      <c r="J34" s="1">
        <v>42534</v>
      </c>
      <c r="K34" t="s">
        <v>50</v>
      </c>
      <c r="L34">
        <v>0.2792</v>
      </c>
      <c r="M34" s="1">
        <v>42412</v>
      </c>
      <c r="N34" s="1">
        <v>42536</v>
      </c>
      <c r="O34" s="1">
        <v>42551</v>
      </c>
    </row>
    <row r="35" spans="10:16" x14ac:dyDescent="0.2">
      <c r="J35" s="1">
        <v>42502</v>
      </c>
      <c r="K35" t="s">
        <v>50</v>
      </c>
      <c r="L35">
        <v>0.2792</v>
      </c>
      <c r="M35" s="1">
        <v>42412</v>
      </c>
      <c r="N35" s="1">
        <v>42506</v>
      </c>
      <c r="O35" s="1">
        <v>42521</v>
      </c>
    </row>
    <row r="36" spans="10:16" x14ac:dyDescent="0.2">
      <c r="J36" s="1">
        <v>42473</v>
      </c>
      <c r="K36" t="s">
        <v>50</v>
      </c>
      <c r="L36">
        <v>0.2792</v>
      </c>
      <c r="M36" s="1">
        <v>42412</v>
      </c>
      <c r="N36" s="1">
        <v>42475</v>
      </c>
      <c r="O36" s="1">
        <v>42489</v>
      </c>
    </row>
    <row r="37" spans="10:16" x14ac:dyDescent="0.2">
      <c r="J37" s="1">
        <v>42440</v>
      </c>
      <c r="K37" t="s">
        <v>50</v>
      </c>
      <c r="L37">
        <v>0.2792</v>
      </c>
      <c r="M37" s="1">
        <v>42321</v>
      </c>
      <c r="N37" s="1">
        <v>42444</v>
      </c>
      <c r="O37" s="1">
        <v>42460</v>
      </c>
    </row>
    <row r="38" spans="10:16" x14ac:dyDescent="0.2">
      <c r="J38" s="1">
        <v>42410</v>
      </c>
      <c r="K38" t="s">
        <v>50</v>
      </c>
      <c r="L38">
        <v>0.2792</v>
      </c>
      <c r="M38" s="1">
        <v>42321</v>
      </c>
      <c r="N38" s="1">
        <v>42412</v>
      </c>
      <c r="O38" s="1">
        <v>42429</v>
      </c>
    </row>
    <row r="39" spans="10:16" x14ac:dyDescent="0.2">
      <c r="J39" s="1">
        <v>42382</v>
      </c>
      <c r="K39" t="s">
        <v>50</v>
      </c>
      <c r="L39">
        <v>0.2792</v>
      </c>
      <c r="M39" s="1">
        <v>42321</v>
      </c>
      <c r="N39" s="1">
        <v>42384</v>
      </c>
      <c r="O39" s="1">
        <v>42398</v>
      </c>
    </row>
    <row r="40" spans="10:16" x14ac:dyDescent="0.2">
      <c r="J40" s="1">
        <v>42349</v>
      </c>
      <c r="K40" t="s">
        <v>50</v>
      </c>
      <c r="L40">
        <v>0.33189999999999997</v>
      </c>
      <c r="M40" s="1">
        <v>42223</v>
      </c>
      <c r="N40" s="1">
        <v>42353</v>
      </c>
      <c r="O40" s="1">
        <v>42369</v>
      </c>
      <c r="P40">
        <f>SUM(L40:L51)</f>
        <v>3.9828000000000006</v>
      </c>
    </row>
    <row r="41" spans="10:16" x14ac:dyDescent="0.2">
      <c r="J41" s="1">
        <v>42318</v>
      </c>
      <c r="K41" t="s">
        <v>50</v>
      </c>
      <c r="L41">
        <v>0.33189999999999997</v>
      </c>
      <c r="M41" s="1">
        <v>42223</v>
      </c>
      <c r="N41" s="1">
        <v>42321</v>
      </c>
      <c r="O41" s="1">
        <v>42338</v>
      </c>
    </row>
    <row r="42" spans="10:16" x14ac:dyDescent="0.2">
      <c r="J42" s="1">
        <v>42290</v>
      </c>
      <c r="K42" t="s">
        <v>50</v>
      </c>
      <c r="L42">
        <v>0.33189999999999997</v>
      </c>
      <c r="M42" s="1">
        <v>42223</v>
      </c>
      <c r="N42" s="1">
        <v>42292</v>
      </c>
      <c r="O42" s="1">
        <v>42307</v>
      </c>
    </row>
    <row r="43" spans="10:16" x14ac:dyDescent="0.2">
      <c r="J43" s="1">
        <v>42258</v>
      </c>
      <c r="K43" t="s">
        <v>50</v>
      </c>
      <c r="L43">
        <v>0.33189999999999997</v>
      </c>
      <c r="M43" s="1">
        <v>42139</v>
      </c>
      <c r="N43" s="1">
        <v>42262</v>
      </c>
      <c r="O43" s="1">
        <v>42277</v>
      </c>
    </row>
    <row r="44" spans="10:16" x14ac:dyDescent="0.2">
      <c r="J44" s="1">
        <v>42228</v>
      </c>
      <c r="K44" t="s">
        <v>50</v>
      </c>
      <c r="L44">
        <v>0.33189999999999997</v>
      </c>
      <c r="M44" s="1">
        <v>42139</v>
      </c>
      <c r="N44" s="1">
        <v>42230</v>
      </c>
      <c r="O44" s="1">
        <v>42247</v>
      </c>
    </row>
    <row r="45" spans="10:16" x14ac:dyDescent="0.2">
      <c r="J45" s="1">
        <v>42198</v>
      </c>
      <c r="K45" t="s">
        <v>50</v>
      </c>
      <c r="L45">
        <v>0.33189999999999997</v>
      </c>
      <c r="M45" s="1">
        <v>42139</v>
      </c>
      <c r="N45" s="1">
        <v>42200</v>
      </c>
      <c r="O45" s="1">
        <v>42216</v>
      </c>
    </row>
    <row r="46" spans="10:16" x14ac:dyDescent="0.2">
      <c r="J46" s="1">
        <v>42166</v>
      </c>
      <c r="K46" t="s">
        <v>50</v>
      </c>
      <c r="L46">
        <v>0.33189999999999997</v>
      </c>
      <c r="M46" s="1">
        <v>42048</v>
      </c>
      <c r="N46" s="1">
        <v>42170</v>
      </c>
      <c r="O46" s="1">
        <v>42185</v>
      </c>
    </row>
    <row r="47" spans="10:16" x14ac:dyDescent="0.2">
      <c r="J47" s="1">
        <v>42137</v>
      </c>
      <c r="K47" t="s">
        <v>50</v>
      </c>
      <c r="L47">
        <v>0.33189999999999997</v>
      </c>
      <c r="M47" s="1">
        <v>42048</v>
      </c>
      <c r="N47" s="1">
        <v>42139</v>
      </c>
      <c r="O47" s="1">
        <v>42153</v>
      </c>
    </row>
    <row r="48" spans="10:16" x14ac:dyDescent="0.2">
      <c r="J48" s="1">
        <v>42107</v>
      </c>
      <c r="K48" t="s">
        <v>50</v>
      </c>
      <c r="L48">
        <v>0.33189999999999997</v>
      </c>
      <c r="M48" s="1">
        <v>42048</v>
      </c>
      <c r="N48" s="1">
        <v>42109</v>
      </c>
      <c r="O48" s="1">
        <v>42124</v>
      </c>
    </row>
    <row r="49" spans="10:16" x14ac:dyDescent="0.2">
      <c r="J49" s="1">
        <v>42075</v>
      </c>
      <c r="K49" t="s">
        <v>50</v>
      </c>
      <c r="L49">
        <v>0.33189999999999997</v>
      </c>
      <c r="M49" s="1">
        <v>41957</v>
      </c>
      <c r="N49" s="1">
        <v>42079</v>
      </c>
      <c r="O49" s="1">
        <v>42094</v>
      </c>
    </row>
    <row r="50" spans="10:16" x14ac:dyDescent="0.2">
      <c r="J50" s="1">
        <v>42046</v>
      </c>
      <c r="K50" t="s">
        <v>50</v>
      </c>
      <c r="L50">
        <v>0.33189999999999997</v>
      </c>
      <c r="M50" s="1">
        <v>41957</v>
      </c>
      <c r="N50" s="1">
        <v>42051</v>
      </c>
      <c r="O50" s="1">
        <v>42062</v>
      </c>
    </row>
    <row r="51" spans="10:16" x14ac:dyDescent="0.2">
      <c r="J51" s="1">
        <v>42017</v>
      </c>
      <c r="K51" t="s">
        <v>50</v>
      </c>
      <c r="L51">
        <v>0.33189999999999997</v>
      </c>
      <c r="M51" s="1">
        <v>41957</v>
      </c>
      <c r="N51" s="1">
        <v>42019</v>
      </c>
      <c r="O51" s="1">
        <v>42034</v>
      </c>
    </row>
    <row r="52" spans="10:16" x14ac:dyDescent="0.2">
      <c r="J52" s="1">
        <v>41984</v>
      </c>
      <c r="K52" t="s">
        <v>50</v>
      </c>
      <c r="L52">
        <v>8.7099999999999997E-2</v>
      </c>
      <c r="M52" s="1">
        <v>41859</v>
      </c>
      <c r="N52" s="1">
        <v>41988</v>
      </c>
      <c r="O52" s="1">
        <v>41992</v>
      </c>
      <c r="P52">
        <f>SUM(L52:L63)</f>
        <v>1.0451999999999997</v>
      </c>
    </row>
    <row r="53" spans="10:16" x14ac:dyDescent="0.2">
      <c r="J53" s="1">
        <v>41955</v>
      </c>
      <c r="K53" t="s">
        <v>50</v>
      </c>
      <c r="L53">
        <v>8.7099999999999997E-2</v>
      </c>
      <c r="M53" s="1">
        <v>41859</v>
      </c>
      <c r="N53" s="1">
        <v>41957</v>
      </c>
      <c r="O53" s="1">
        <v>41971</v>
      </c>
    </row>
    <row r="54" spans="10:16" x14ac:dyDescent="0.2">
      <c r="J54" s="1">
        <v>41922</v>
      </c>
      <c r="K54" t="s">
        <v>50</v>
      </c>
      <c r="L54">
        <v>8.7099999999999997E-2</v>
      </c>
      <c r="M54" s="1">
        <v>41866</v>
      </c>
      <c r="N54" s="1">
        <v>41927</v>
      </c>
      <c r="O54" s="1">
        <v>41943</v>
      </c>
    </row>
    <row r="55" spans="10:16" x14ac:dyDescent="0.2">
      <c r="J55" s="1">
        <v>41893</v>
      </c>
      <c r="K55" t="s">
        <v>50</v>
      </c>
      <c r="L55">
        <v>8.7099999999999997E-2</v>
      </c>
      <c r="M55" s="1">
        <v>41768</v>
      </c>
      <c r="N55" s="1">
        <v>41897</v>
      </c>
      <c r="O55" s="1">
        <v>41912</v>
      </c>
    </row>
    <row r="56" spans="10:16" x14ac:dyDescent="0.2">
      <c r="J56" s="1">
        <v>41864</v>
      </c>
      <c r="K56" t="s">
        <v>50</v>
      </c>
      <c r="L56">
        <v>8.7099999999999997E-2</v>
      </c>
      <c r="M56" s="1">
        <v>41768</v>
      </c>
      <c r="N56" s="1">
        <v>41866</v>
      </c>
      <c r="O56" s="1">
        <v>41880</v>
      </c>
    </row>
    <row r="57" spans="10:16" x14ac:dyDescent="0.2">
      <c r="J57" s="1">
        <v>41831</v>
      </c>
      <c r="K57" t="s">
        <v>50</v>
      </c>
      <c r="L57">
        <v>8.7099999999999997E-2</v>
      </c>
      <c r="M57" s="1">
        <v>41768</v>
      </c>
      <c r="N57" s="1">
        <v>41835</v>
      </c>
      <c r="O57" s="1">
        <v>41851</v>
      </c>
    </row>
    <row r="58" spans="10:16" x14ac:dyDescent="0.2">
      <c r="J58" s="1">
        <v>41801</v>
      </c>
      <c r="K58" t="s">
        <v>50</v>
      </c>
      <c r="L58">
        <v>8.7099999999999997E-2</v>
      </c>
      <c r="M58" s="1">
        <v>41677</v>
      </c>
      <c r="N58" s="1">
        <v>41803</v>
      </c>
      <c r="O58" s="1">
        <v>41820</v>
      </c>
    </row>
    <row r="59" spans="10:16" x14ac:dyDescent="0.2">
      <c r="J59" s="1">
        <v>41772</v>
      </c>
      <c r="K59" t="s">
        <v>50</v>
      </c>
      <c r="L59">
        <v>8.7099999999999997E-2</v>
      </c>
      <c r="M59" s="1">
        <v>41677</v>
      </c>
      <c r="N59" s="1">
        <v>41774</v>
      </c>
      <c r="O59" s="1">
        <v>41789</v>
      </c>
    </row>
    <row r="60" spans="10:16" x14ac:dyDescent="0.2">
      <c r="J60" s="1">
        <v>41740</v>
      </c>
      <c r="K60" t="s">
        <v>50</v>
      </c>
      <c r="L60">
        <v>8.7099999999999997E-2</v>
      </c>
      <c r="M60" s="1">
        <v>41677</v>
      </c>
      <c r="N60" s="1">
        <v>41744</v>
      </c>
      <c r="O60" s="1">
        <v>41759</v>
      </c>
    </row>
    <row r="61" spans="10:16" x14ac:dyDescent="0.2">
      <c r="J61" s="1">
        <v>41710</v>
      </c>
      <c r="K61" t="s">
        <v>50</v>
      </c>
      <c r="L61">
        <v>8.7099999999999997E-2</v>
      </c>
      <c r="M61" s="1">
        <v>41593</v>
      </c>
      <c r="N61" s="1">
        <v>41712</v>
      </c>
      <c r="O61" s="1">
        <v>41729</v>
      </c>
    </row>
    <row r="62" spans="10:16" x14ac:dyDescent="0.2">
      <c r="J62" s="1">
        <v>41682</v>
      </c>
      <c r="K62" t="s">
        <v>50</v>
      </c>
      <c r="L62">
        <v>8.7099999999999997E-2</v>
      </c>
      <c r="M62" s="1">
        <v>41593</v>
      </c>
      <c r="N62" s="1">
        <v>41684</v>
      </c>
      <c r="O62" s="1">
        <v>41698</v>
      </c>
    </row>
    <row r="63" spans="10:16" x14ac:dyDescent="0.2">
      <c r="J63" s="1">
        <v>41652</v>
      </c>
      <c r="K63" t="s">
        <v>50</v>
      </c>
      <c r="L63">
        <v>8.7099999999999997E-2</v>
      </c>
      <c r="M63" s="1">
        <v>41593</v>
      </c>
      <c r="N63" s="1">
        <v>41654</v>
      </c>
      <c r="O63" s="1">
        <v>41670</v>
      </c>
    </row>
    <row r="64" spans="10:16" x14ac:dyDescent="0.2">
      <c r="J64" s="1">
        <v>41619</v>
      </c>
      <c r="K64" t="s">
        <v>50</v>
      </c>
      <c r="L64">
        <v>9.11E-2</v>
      </c>
      <c r="M64" s="1">
        <v>41495</v>
      </c>
      <c r="N64" s="1">
        <v>41621</v>
      </c>
      <c r="O64" s="1">
        <v>41639</v>
      </c>
      <c r="P64">
        <f>SUM(L64:L75)</f>
        <v>1.0931999999999997</v>
      </c>
    </row>
    <row r="65" spans="10:16" x14ac:dyDescent="0.2">
      <c r="J65" s="1">
        <v>41598</v>
      </c>
      <c r="K65" t="s">
        <v>50</v>
      </c>
      <c r="L65">
        <v>9.11E-2</v>
      </c>
      <c r="M65" s="1">
        <v>41495</v>
      </c>
      <c r="N65" s="1">
        <v>41600</v>
      </c>
      <c r="O65" s="1">
        <v>41607</v>
      </c>
    </row>
    <row r="66" spans="10:16" x14ac:dyDescent="0.2">
      <c r="J66" s="1">
        <v>41557</v>
      </c>
      <c r="K66" t="s">
        <v>50</v>
      </c>
      <c r="L66">
        <v>9.11E-2</v>
      </c>
      <c r="M66" s="1">
        <v>41495</v>
      </c>
      <c r="N66" s="1">
        <v>41562</v>
      </c>
      <c r="O66" s="1">
        <v>41578</v>
      </c>
    </row>
    <row r="67" spans="10:16" x14ac:dyDescent="0.2">
      <c r="J67" s="1">
        <v>41529</v>
      </c>
      <c r="K67" t="s">
        <v>50</v>
      </c>
      <c r="L67">
        <v>9.11E-2</v>
      </c>
      <c r="M67" s="1">
        <v>41411</v>
      </c>
      <c r="N67" s="1">
        <v>41533</v>
      </c>
      <c r="O67" s="1">
        <v>41547</v>
      </c>
    </row>
    <row r="68" spans="10:16" x14ac:dyDescent="0.2">
      <c r="J68" s="1">
        <v>41499</v>
      </c>
      <c r="K68" t="s">
        <v>50</v>
      </c>
      <c r="L68">
        <v>9.11E-2</v>
      </c>
      <c r="M68" s="1">
        <v>41411</v>
      </c>
      <c r="N68" s="1">
        <v>41501</v>
      </c>
      <c r="O68" s="1">
        <v>41516</v>
      </c>
    </row>
    <row r="69" spans="10:16" x14ac:dyDescent="0.2">
      <c r="J69" s="1">
        <v>41466</v>
      </c>
      <c r="K69" t="s">
        <v>50</v>
      </c>
      <c r="L69">
        <v>9.11E-2</v>
      </c>
      <c r="M69" s="1">
        <v>41411</v>
      </c>
      <c r="N69" s="1">
        <v>41470</v>
      </c>
      <c r="O69" s="1">
        <v>41486</v>
      </c>
    </row>
    <row r="70" spans="10:16" x14ac:dyDescent="0.2">
      <c r="J70" s="1">
        <v>41437</v>
      </c>
      <c r="K70" t="s">
        <v>50</v>
      </c>
      <c r="L70">
        <v>9.11E-2</v>
      </c>
      <c r="M70" s="1">
        <v>41313</v>
      </c>
      <c r="N70" s="1">
        <v>41439</v>
      </c>
      <c r="O70" s="1">
        <v>41453</v>
      </c>
    </row>
    <row r="71" spans="10:16" x14ac:dyDescent="0.2">
      <c r="J71" s="1">
        <v>41407</v>
      </c>
      <c r="K71" t="s">
        <v>50</v>
      </c>
      <c r="L71">
        <v>9.11E-2</v>
      </c>
      <c r="M71" s="1">
        <v>41313</v>
      </c>
      <c r="N71" s="1">
        <v>41409</v>
      </c>
      <c r="O71" s="1">
        <v>41425</v>
      </c>
    </row>
    <row r="72" spans="10:16" x14ac:dyDescent="0.2">
      <c r="J72" s="1">
        <v>41375</v>
      </c>
      <c r="K72" t="s">
        <v>50</v>
      </c>
      <c r="L72">
        <v>9.11E-2</v>
      </c>
      <c r="M72" s="1">
        <v>41313</v>
      </c>
      <c r="N72" s="1">
        <v>41379</v>
      </c>
      <c r="O72" s="1">
        <v>41394</v>
      </c>
    </row>
    <row r="73" spans="10:16" x14ac:dyDescent="0.2">
      <c r="J73" s="1">
        <v>41346</v>
      </c>
      <c r="K73" t="s">
        <v>50</v>
      </c>
      <c r="L73">
        <v>9.11E-2</v>
      </c>
      <c r="M73" s="1">
        <v>41222</v>
      </c>
      <c r="N73" s="1">
        <v>41348</v>
      </c>
      <c r="O73" s="1">
        <v>41361</v>
      </c>
    </row>
    <row r="74" spans="10:16" x14ac:dyDescent="0.2">
      <c r="J74" s="1">
        <v>41318</v>
      </c>
      <c r="K74" t="s">
        <v>50</v>
      </c>
      <c r="L74">
        <v>9.11E-2</v>
      </c>
      <c r="M74" s="1">
        <v>41222</v>
      </c>
      <c r="N74" s="1">
        <v>41320</v>
      </c>
      <c r="O74" s="1">
        <v>41333</v>
      </c>
    </row>
    <row r="75" spans="10:16" x14ac:dyDescent="0.2">
      <c r="J75" s="1">
        <v>41285</v>
      </c>
      <c r="K75" t="s">
        <v>50</v>
      </c>
      <c r="L75">
        <v>9.11E-2</v>
      </c>
      <c r="M75" s="1">
        <v>41222</v>
      </c>
      <c r="N75" s="1">
        <v>41289</v>
      </c>
      <c r="O75" s="1">
        <v>41305</v>
      </c>
    </row>
    <row r="76" spans="10:16" x14ac:dyDescent="0.2">
      <c r="J76" s="1">
        <v>41255</v>
      </c>
      <c r="K76" t="s">
        <v>50</v>
      </c>
      <c r="L76">
        <v>9.7600000000000006E-2</v>
      </c>
      <c r="M76" s="1">
        <v>41124</v>
      </c>
      <c r="N76" s="1">
        <v>41257</v>
      </c>
      <c r="O76" s="1">
        <v>41274</v>
      </c>
      <c r="P76">
        <f>SUM(L76:L87)</f>
        <v>1.1712</v>
      </c>
    </row>
    <row r="77" spans="10:16" x14ac:dyDescent="0.2">
      <c r="J77" s="1">
        <v>41226</v>
      </c>
      <c r="K77" t="s">
        <v>50</v>
      </c>
      <c r="L77">
        <v>9.7600000000000006E-2</v>
      </c>
      <c r="M77" s="1">
        <v>41124</v>
      </c>
      <c r="N77" s="1">
        <v>41228</v>
      </c>
      <c r="O77" s="1">
        <v>41243</v>
      </c>
    </row>
    <row r="78" spans="10:16" x14ac:dyDescent="0.2">
      <c r="J78" s="1">
        <v>41193</v>
      </c>
      <c r="K78" t="s">
        <v>50</v>
      </c>
      <c r="L78">
        <v>9.7600000000000006E-2</v>
      </c>
      <c r="M78" s="1">
        <v>41124</v>
      </c>
      <c r="N78" s="1">
        <v>41197</v>
      </c>
      <c r="O78" s="1">
        <v>41213</v>
      </c>
    </row>
    <row r="79" spans="10:16" x14ac:dyDescent="0.2">
      <c r="J79" s="1">
        <v>41164</v>
      </c>
      <c r="K79" t="s">
        <v>50</v>
      </c>
      <c r="L79">
        <v>9.7600000000000006E-2</v>
      </c>
      <c r="M79" s="1">
        <v>41033</v>
      </c>
      <c r="N79" s="1">
        <v>41166</v>
      </c>
      <c r="O79" s="1">
        <v>41180</v>
      </c>
    </row>
    <row r="80" spans="10:16" x14ac:dyDescent="0.2">
      <c r="J80" s="1">
        <v>41134</v>
      </c>
      <c r="K80" t="s">
        <v>50</v>
      </c>
      <c r="L80">
        <v>9.7600000000000006E-2</v>
      </c>
      <c r="M80" s="1">
        <v>41033</v>
      </c>
      <c r="N80" s="1">
        <v>41136</v>
      </c>
      <c r="O80" s="1">
        <v>41152</v>
      </c>
    </row>
    <row r="81" spans="10:16" x14ac:dyDescent="0.2">
      <c r="J81" s="1">
        <v>41102</v>
      </c>
      <c r="K81" t="s">
        <v>50</v>
      </c>
      <c r="L81">
        <v>9.7600000000000006E-2</v>
      </c>
      <c r="M81" s="1">
        <v>41033</v>
      </c>
      <c r="N81" s="1">
        <v>41106</v>
      </c>
      <c r="O81" s="1">
        <v>41121</v>
      </c>
    </row>
    <row r="82" spans="10:16" x14ac:dyDescent="0.2">
      <c r="J82" s="1">
        <v>41073</v>
      </c>
      <c r="K82" t="s">
        <v>50</v>
      </c>
      <c r="L82">
        <v>9.7600000000000006E-2</v>
      </c>
      <c r="M82" s="1">
        <v>40949</v>
      </c>
      <c r="N82" s="1">
        <v>41075</v>
      </c>
      <c r="O82" s="1">
        <v>41089</v>
      </c>
    </row>
    <row r="83" spans="10:16" x14ac:dyDescent="0.2">
      <c r="J83" s="1">
        <v>41040</v>
      </c>
      <c r="K83" t="s">
        <v>50</v>
      </c>
      <c r="L83">
        <v>9.7600000000000006E-2</v>
      </c>
      <c r="M83" s="1">
        <v>40949</v>
      </c>
      <c r="N83" s="1">
        <v>41044</v>
      </c>
      <c r="O83" s="1">
        <v>41060</v>
      </c>
    </row>
    <row r="84" spans="10:16" x14ac:dyDescent="0.2">
      <c r="J84" s="1">
        <v>41010</v>
      </c>
      <c r="K84" t="s">
        <v>50</v>
      </c>
      <c r="L84">
        <v>9.7600000000000006E-2</v>
      </c>
      <c r="M84" s="1">
        <v>40949</v>
      </c>
      <c r="N84" s="1">
        <v>41012</v>
      </c>
      <c r="O84" s="1">
        <v>41029</v>
      </c>
    </row>
    <row r="85" spans="10:16" x14ac:dyDescent="0.2">
      <c r="J85" s="1">
        <v>40981</v>
      </c>
      <c r="K85" t="s">
        <v>50</v>
      </c>
      <c r="L85">
        <v>9.7600000000000006E-2</v>
      </c>
      <c r="M85" s="1">
        <v>40851</v>
      </c>
      <c r="N85" s="1">
        <v>40983</v>
      </c>
      <c r="O85" s="1">
        <v>40998</v>
      </c>
    </row>
    <row r="86" spans="10:16" x14ac:dyDescent="0.2">
      <c r="J86" s="1">
        <v>40952</v>
      </c>
      <c r="K86" t="s">
        <v>50</v>
      </c>
      <c r="L86">
        <v>9.7600000000000006E-2</v>
      </c>
      <c r="M86" s="1">
        <v>40851</v>
      </c>
      <c r="N86" s="1">
        <v>40954</v>
      </c>
      <c r="O86" s="1">
        <v>40968</v>
      </c>
    </row>
    <row r="87" spans="10:16" x14ac:dyDescent="0.2">
      <c r="J87" s="1">
        <v>40919</v>
      </c>
      <c r="K87" t="s">
        <v>50</v>
      </c>
      <c r="L87">
        <v>9.7600000000000006E-2</v>
      </c>
      <c r="M87" s="1">
        <v>40851</v>
      </c>
      <c r="N87" s="1">
        <v>40921</v>
      </c>
      <c r="O87" s="1">
        <v>40939</v>
      </c>
    </row>
    <row r="88" spans="10:16" x14ac:dyDescent="0.2">
      <c r="J88" s="1">
        <v>40890</v>
      </c>
      <c r="K88" t="s">
        <v>50</v>
      </c>
      <c r="L88">
        <v>0.11119999999999999</v>
      </c>
      <c r="M88" s="1">
        <v>40767</v>
      </c>
      <c r="N88" s="1">
        <v>40892</v>
      </c>
      <c r="O88" s="1">
        <v>40907</v>
      </c>
      <c r="P88">
        <f>SUM(L88:L99)</f>
        <v>1.3343999999999998</v>
      </c>
    </row>
    <row r="89" spans="10:16" x14ac:dyDescent="0.2">
      <c r="J89" s="1">
        <v>40857</v>
      </c>
      <c r="K89" t="s">
        <v>50</v>
      </c>
      <c r="L89">
        <v>0.11119999999999999</v>
      </c>
      <c r="M89" s="1">
        <v>40767</v>
      </c>
      <c r="N89" s="1">
        <v>40862</v>
      </c>
      <c r="O89" s="1">
        <v>40877</v>
      </c>
    </row>
    <row r="90" spans="10:16" x14ac:dyDescent="0.2">
      <c r="J90" s="1">
        <v>40828</v>
      </c>
      <c r="K90" t="s">
        <v>50</v>
      </c>
      <c r="L90">
        <v>0.11119999999999999</v>
      </c>
      <c r="M90" s="1">
        <v>40767</v>
      </c>
      <c r="N90" s="1">
        <v>40830</v>
      </c>
      <c r="O90" s="1">
        <v>40847</v>
      </c>
    </row>
    <row r="91" spans="10:16" x14ac:dyDescent="0.2">
      <c r="J91" s="1">
        <v>40799</v>
      </c>
      <c r="K91" t="s">
        <v>50</v>
      </c>
      <c r="L91">
        <v>0.11119999999999999</v>
      </c>
      <c r="M91" s="1">
        <v>40676</v>
      </c>
      <c r="N91" s="1">
        <v>40801</v>
      </c>
      <c r="O91" s="1">
        <v>40816</v>
      </c>
    </row>
    <row r="92" spans="10:16" x14ac:dyDescent="0.2">
      <c r="J92" s="1">
        <v>40766</v>
      </c>
      <c r="K92" t="s">
        <v>50</v>
      </c>
      <c r="L92">
        <v>0.11119999999999999</v>
      </c>
      <c r="M92" s="1">
        <v>40676</v>
      </c>
      <c r="N92" s="1">
        <v>40770</v>
      </c>
      <c r="O92" s="1">
        <v>40786</v>
      </c>
    </row>
    <row r="93" spans="10:16" x14ac:dyDescent="0.2">
      <c r="J93" s="1">
        <v>40737</v>
      </c>
      <c r="K93" t="s">
        <v>50</v>
      </c>
      <c r="L93">
        <v>0.11119999999999999</v>
      </c>
      <c r="M93" s="1">
        <v>40676</v>
      </c>
      <c r="N93" s="1">
        <v>40739</v>
      </c>
      <c r="O93" s="1">
        <v>40753</v>
      </c>
    </row>
    <row r="94" spans="10:16" x14ac:dyDescent="0.2">
      <c r="J94" s="1">
        <v>40707</v>
      </c>
      <c r="K94" t="s">
        <v>50</v>
      </c>
      <c r="L94">
        <v>0.11119999999999999</v>
      </c>
      <c r="M94" s="1">
        <v>40585</v>
      </c>
      <c r="N94" s="1">
        <v>40709</v>
      </c>
      <c r="O94" s="1">
        <v>40724</v>
      </c>
    </row>
    <row r="95" spans="10:16" x14ac:dyDescent="0.2">
      <c r="J95" s="1">
        <v>40674</v>
      </c>
      <c r="K95" t="s">
        <v>50</v>
      </c>
      <c r="L95">
        <v>0.11119999999999999</v>
      </c>
      <c r="M95" s="1">
        <v>40585</v>
      </c>
      <c r="N95" s="1">
        <v>40676</v>
      </c>
      <c r="O95" s="1">
        <v>40694</v>
      </c>
    </row>
    <row r="96" spans="10:16" x14ac:dyDescent="0.2">
      <c r="J96" s="1">
        <v>40646</v>
      </c>
      <c r="K96" t="s">
        <v>50</v>
      </c>
      <c r="L96">
        <v>0.11119999999999999</v>
      </c>
      <c r="M96" s="1">
        <v>40585</v>
      </c>
      <c r="N96" s="1">
        <v>40648</v>
      </c>
      <c r="O96" s="1">
        <v>40662</v>
      </c>
    </row>
    <row r="97" spans="10:16" x14ac:dyDescent="0.2">
      <c r="J97" s="1">
        <v>40613</v>
      </c>
      <c r="K97" t="s">
        <v>50</v>
      </c>
      <c r="L97">
        <v>0.11119999999999999</v>
      </c>
      <c r="M97" s="1">
        <v>40487</v>
      </c>
      <c r="N97" s="1">
        <v>40617</v>
      </c>
      <c r="O97" s="1">
        <v>40633</v>
      </c>
    </row>
    <row r="98" spans="10:16" x14ac:dyDescent="0.2">
      <c r="J98" s="1">
        <v>40585</v>
      </c>
      <c r="K98" t="s">
        <v>50</v>
      </c>
      <c r="L98">
        <v>0.11119999999999999</v>
      </c>
      <c r="M98" s="1">
        <v>40487</v>
      </c>
      <c r="N98" s="1">
        <v>40589</v>
      </c>
      <c r="O98" s="1">
        <v>40602</v>
      </c>
    </row>
    <row r="99" spans="10:16" x14ac:dyDescent="0.2">
      <c r="J99" s="1">
        <v>40555</v>
      </c>
      <c r="K99" t="s">
        <v>50</v>
      </c>
      <c r="L99">
        <v>0.11119999999999999</v>
      </c>
      <c r="M99" s="1">
        <v>40487</v>
      </c>
      <c r="N99" s="1">
        <v>40557</v>
      </c>
      <c r="O99" s="1">
        <v>40574</v>
      </c>
    </row>
    <row r="100" spans="10:16" x14ac:dyDescent="0.2">
      <c r="J100" s="1">
        <v>40525</v>
      </c>
      <c r="K100" t="s">
        <v>50</v>
      </c>
      <c r="L100">
        <v>0.12130000000000001</v>
      </c>
      <c r="M100" s="1">
        <v>40403</v>
      </c>
      <c r="N100" s="1">
        <v>40527</v>
      </c>
      <c r="O100" s="1">
        <v>40543</v>
      </c>
      <c r="P100">
        <f>SUM(L100:L111)</f>
        <v>0.3639</v>
      </c>
    </row>
    <row r="101" spans="10:16" x14ac:dyDescent="0.2">
      <c r="J101" s="1">
        <v>40492</v>
      </c>
      <c r="K101" t="s">
        <v>50</v>
      </c>
      <c r="L101">
        <v>0.12130000000000001</v>
      </c>
      <c r="M101" s="1">
        <v>40403</v>
      </c>
      <c r="N101" s="1">
        <v>40497</v>
      </c>
      <c r="O101" s="1">
        <v>40512</v>
      </c>
    </row>
    <row r="102" spans="10:16" x14ac:dyDescent="0.2">
      <c r="J102" s="1">
        <v>40464</v>
      </c>
      <c r="K102" t="s">
        <v>50</v>
      </c>
      <c r="L102">
        <v>0.12130000000000001</v>
      </c>
      <c r="M102" s="1">
        <v>40403</v>
      </c>
      <c r="N102" s="1">
        <v>40466</v>
      </c>
      <c r="O102" s="1">
        <v>40480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3"/>
  <sheetViews>
    <sheetView zoomScale="70" zoomScaleNormal="70" workbookViewId="0">
      <selection activeCell="C13" sqref="C13"/>
    </sheetView>
  </sheetViews>
  <sheetFormatPr defaultRowHeight="14.25" x14ac:dyDescent="0.2"/>
  <cols>
    <col min="11" max="11" width="19.875" bestFit="1" customWidth="1"/>
    <col min="12" max="12" width="10.625" bestFit="1" customWidth="1"/>
    <col min="13" max="13" width="9.875" bestFit="1" customWidth="1"/>
    <col min="14" max="21" width="9.875" customWidth="1"/>
  </cols>
  <sheetData>
    <row r="1" spans="1:30" x14ac:dyDescent="0.2">
      <c r="A1" t="s">
        <v>52</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110</v>
      </c>
      <c r="Z1" t="s">
        <v>111</v>
      </c>
      <c r="AA1" t="s">
        <v>109</v>
      </c>
      <c r="AB1" t="s">
        <v>76</v>
      </c>
      <c r="AC1" t="s">
        <v>77</v>
      </c>
      <c r="AD1" t="s">
        <v>78</v>
      </c>
    </row>
    <row r="2" spans="1:30" x14ac:dyDescent="0.2">
      <c r="A2">
        <v>90</v>
      </c>
      <c r="B2" t="s">
        <v>1</v>
      </c>
      <c r="C2">
        <v>6.01</v>
      </c>
      <c r="D2">
        <v>6.95</v>
      </c>
      <c r="E2" s="4">
        <f>(A2*C2+D2*2)/A2</f>
        <v>6.1644444444444435</v>
      </c>
      <c r="F2" s="4">
        <f>ROUNDUP(E2,2)*A2-(C2*A2+D2*2)</f>
        <v>0.5</v>
      </c>
      <c r="G2">
        <v>12.78</v>
      </c>
      <c r="H2">
        <v>6.2</v>
      </c>
      <c r="I2">
        <f>0.085*4</f>
        <v>0.34</v>
      </c>
      <c r="J2" s="2">
        <v>0</v>
      </c>
      <c r="K2" s="2">
        <v>0.05</v>
      </c>
      <c r="L2" s="3">
        <f t="shared" ref="L2:L7" si="0">I2/(K2-J2)</f>
        <v>6.8</v>
      </c>
      <c r="M2" s="1">
        <v>43482</v>
      </c>
      <c r="N2" s="3">
        <f>G2*A2-D2*2</f>
        <v>1136.3</v>
      </c>
      <c r="O2" s="3"/>
      <c r="P2" s="3">
        <f>A2*C2+D2</f>
        <v>547.85</v>
      </c>
      <c r="Q2" s="3"/>
      <c r="R2" s="3"/>
      <c r="S2" s="3"/>
      <c r="T2" s="3"/>
      <c r="U2" s="3"/>
      <c r="V2" s="4">
        <f t="shared" ref="V2:V8" si="1">A2*C2</f>
        <v>540.9</v>
      </c>
      <c r="W2" s="4">
        <f t="shared" ref="W2:W8" si="2">-V2+AD2-6.95</f>
        <v>10.150000000000023</v>
      </c>
      <c r="X2" s="1">
        <f t="shared" ref="X2:X8" ca="1" si="3">TODAY()</f>
        <v>44084</v>
      </c>
      <c r="Y2">
        <f t="shared" ref="Y2:Y8" ca="1" si="4">X2-M2</f>
        <v>602</v>
      </c>
      <c r="Z2">
        <f t="shared" ref="Z2:Z8" ca="1" si="5">Y2/365</f>
        <v>1.6493150684931508</v>
      </c>
      <c r="AA2">
        <f t="shared" ref="AA2:AA8" ca="1" si="6">C2*((1.04^(Y2/365)))</f>
        <v>6.4116205939530246</v>
      </c>
      <c r="AB2">
        <v>10.15</v>
      </c>
      <c r="AC2" s="5">
        <v>1.8499999999999999E-2</v>
      </c>
      <c r="AD2">
        <v>558</v>
      </c>
    </row>
    <row r="3" spans="1:30" x14ac:dyDescent="0.2">
      <c r="A3">
        <v>10</v>
      </c>
      <c r="B3" t="s">
        <v>3</v>
      </c>
      <c r="C3">
        <v>11.02</v>
      </c>
      <c r="H3">
        <v>12.26</v>
      </c>
      <c r="I3">
        <v>0.52</v>
      </c>
      <c r="J3" s="2">
        <v>0</v>
      </c>
      <c r="K3" s="2">
        <v>0.06</v>
      </c>
      <c r="L3" s="3">
        <f t="shared" si="0"/>
        <v>8.6666666666666679</v>
      </c>
      <c r="M3" s="1">
        <v>43452</v>
      </c>
      <c r="N3" s="1"/>
      <c r="O3" s="3"/>
      <c r="P3" s="3"/>
      <c r="Q3" s="3"/>
      <c r="R3" s="3"/>
      <c r="S3" s="3"/>
      <c r="T3" s="3"/>
      <c r="U3" s="3"/>
      <c r="V3" s="4">
        <f t="shared" si="1"/>
        <v>110.19999999999999</v>
      </c>
      <c r="W3" s="4">
        <f t="shared" si="2"/>
        <v>2.550000000000014</v>
      </c>
      <c r="X3" s="1">
        <f t="shared" ca="1" si="3"/>
        <v>44084</v>
      </c>
      <c r="Y3">
        <f t="shared" ca="1" si="4"/>
        <v>632</v>
      </c>
      <c r="Z3">
        <f t="shared" ca="1" si="5"/>
        <v>1.7315068493150685</v>
      </c>
      <c r="AA3">
        <f t="shared" ca="1" si="6"/>
        <v>11.794375168464645</v>
      </c>
      <c r="AB3">
        <v>2.5499999999999998</v>
      </c>
      <c r="AC3" s="5">
        <v>2.18E-2</v>
      </c>
      <c r="AD3">
        <v>119.7</v>
      </c>
    </row>
    <row r="4" spans="1:30" x14ac:dyDescent="0.2">
      <c r="A4">
        <v>35</v>
      </c>
      <c r="B4" t="s">
        <v>4</v>
      </c>
      <c r="C4">
        <v>3.29</v>
      </c>
      <c r="H4">
        <v>3.43</v>
      </c>
      <c r="I4">
        <v>0.52</v>
      </c>
      <c r="J4" s="2">
        <v>0</v>
      </c>
      <c r="K4" s="2">
        <v>0.06</v>
      </c>
      <c r="L4" s="3">
        <f t="shared" si="0"/>
        <v>8.6666666666666679</v>
      </c>
      <c r="M4" s="1">
        <v>43479</v>
      </c>
      <c r="N4" s="1"/>
      <c r="O4" s="1"/>
      <c r="P4" s="1"/>
      <c r="Q4" s="1"/>
      <c r="R4" s="1"/>
      <c r="S4" s="1"/>
      <c r="T4" s="1"/>
      <c r="U4" s="1"/>
      <c r="V4" s="4">
        <f t="shared" si="1"/>
        <v>115.15</v>
      </c>
      <c r="W4" s="4">
        <f t="shared" si="2"/>
        <v>-2.0500000000000087</v>
      </c>
      <c r="X4" s="1">
        <f t="shared" ca="1" si="3"/>
        <v>44084</v>
      </c>
      <c r="Y4">
        <f t="shared" ca="1" si="4"/>
        <v>605</v>
      </c>
      <c r="Z4">
        <f t="shared" ca="1" si="5"/>
        <v>1.6575342465753424</v>
      </c>
      <c r="AA4">
        <f t="shared" ca="1" si="6"/>
        <v>3.5109871596562736</v>
      </c>
      <c r="AB4">
        <v>-2.0499999999999998</v>
      </c>
      <c r="AC4" s="5">
        <v>-1.6799999999999999E-2</v>
      </c>
      <c r="AD4">
        <v>120.05</v>
      </c>
    </row>
    <row r="5" spans="1:30" x14ac:dyDescent="0.2">
      <c r="A5">
        <v>8.4158600000000003</v>
      </c>
      <c r="B5" t="s">
        <v>5</v>
      </c>
      <c r="C5">
        <v>39.720199999999998</v>
      </c>
      <c r="H5">
        <v>49.27</v>
      </c>
      <c r="I5">
        <f>0.19*4</f>
        <v>0.76</v>
      </c>
      <c r="J5" s="2">
        <v>0.04</v>
      </c>
      <c r="K5" s="2">
        <v>0.06</v>
      </c>
      <c r="L5" s="3">
        <f t="shared" si="0"/>
        <v>38.000000000000007</v>
      </c>
      <c r="M5" s="1">
        <v>41753</v>
      </c>
      <c r="N5" s="1"/>
      <c r="O5" s="1"/>
      <c r="P5" s="1"/>
      <c r="Q5" s="1"/>
      <c r="R5" s="1"/>
      <c r="S5" s="1"/>
      <c r="T5" s="1"/>
      <c r="U5" s="1"/>
      <c r="V5" s="4">
        <f t="shared" si="1"/>
        <v>334.27964237200001</v>
      </c>
      <c r="W5" s="4">
        <f t="shared" si="2"/>
        <v>73.420357627999962</v>
      </c>
      <c r="X5" s="1">
        <f t="shared" ca="1" si="3"/>
        <v>44084</v>
      </c>
      <c r="Y5">
        <f t="shared" ca="1" si="4"/>
        <v>2331</v>
      </c>
      <c r="Z5">
        <f t="shared" ca="1" si="5"/>
        <v>6.3863013698630136</v>
      </c>
      <c r="AA5">
        <f t="shared" ca="1" si="6"/>
        <v>51.025992948656452</v>
      </c>
      <c r="AB5">
        <v>70.38</v>
      </c>
      <c r="AC5" s="5">
        <v>0.2044</v>
      </c>
      <c r="AD5">
        <v>414.65</v>
      </c>
    </row>
    <row r="6" spans="1:30" x14ac:dyDescent="0.2">
      <c r="A6">
        <v>2</v>
      </c>
      <c r="B6" t="s">
        <v>0</v>
      </c>
      <c r="C6">
        <v>32.54</v>
      </c>
      <c r="H6">
        <v>30.96</v>
      </c>
      <c r="I6">
        <v>2</v>
      </c>
      <c r="J6" s="6">
        <v>0</v>
      </c>
      <c r="K6" s="2">
        <v>0.06</v>
      </c>
      <c r="L6" s="3">
        <f t="shared" si="0"/>
        <v>33.333333333333336</v>
      </c>
      <c r="M6" s="1">
        <v>41842</v>
      </c>
      <c r="N6" s="1"/>
      <c r="O6" s="1"/>
      <c r="P6" s="1"/>
      <c r="Q6" s="1"/>
      <c r="R6" s="1"/>
      <c r="S6" s="1"/>
      <c r="T6" s="1"/>
      <c r="U6" s="1"/>
      <c r="V6" s="4">
        <f t="shared" si="1"/>
        <v>65.08</v>
      </c>
      <c r="W6" s="4">
        <f t="shared" si="2"/>
        <v>-10.109999999999996</v>
      </c>
      <c r="X6" s="1">
        <f t="shared" ca="1" si="3"/>
        <v>44084</v>
      </c>
      <c r="Y6">
        <f t="shared" ca="1" si="4"/>
        <v>2242</v>
      </c>
      <c r="Z6">
        <f t="shared" ca="1" si="5"/>
        <v>6.1424657534246574</v>
      </c>
      <c r="AA6">
        <f t="shared" ca="1" si="6"/>
        <v>41.404186096422826</v>
      </c>
      <c r="AB6">
        <v>-3.16</v>
      </c>
      <c r="AC6" s="5">
        <v>-4.8599999999999997E-2</v>
      </c>
      <c r="AD6">
        <v>61.92</v>
      </c>
    </row>
    <row r="7" spans="1:30" x14ac:dyDescent="0.2">
      <c r="A7">
        <v>28</v>
      </c>
      <c r="B7" t="s">
        <v>6</v>
      </c>
      <c r="C7">
        <v>8.0299999999999994</v>
      </c>
      <c r="H7">
        <v>14.61</v>
      </c>
      <c r="I7">
        <f>0.15+0.398</f>
        <v>0.54800000000000004</v>
      </c>
      <c r="J7" s="6">
        <v>0.01</v>
      </c>
      <c r="K7" s="2">
        <v>7.0000000000000007E-2</v>
      </c>
      <c r="L7" s="3">
        <f t="shared" si="0"/>
        <v>9.1333333333333329</v>
      </c>
      <c r="M7" s="1">
        <v>42859</v>
      </c>
      <c r="N7" s="1"/>
      <c r="O7" s="1"/>
      <c r="P7" s="1"/>
      <c r="Q7" s="1"/>
      <c r="R7" s="1"/>
      <c r="S7" s="1"/>
      <c r="T7" s="1"/>
      <c r="U7" s="1"/>
      <c r="V7" s="4">
        <f t="shared" si="1"/>
        <v>224.83999999999997</v>
      </c>
      <c r="W7" s="4">
        <f t="shared" si="2"/>
        <v>177.29000000000002</v>
      </c>
      <c r="X7" s="1">
        <f t="shared" ca="1" si="3"/>
        <v>44084</v>
      </c>
      <c r="Y7">
        <f t="shared" ca="1" si="4"/>
        <v>1225</v>
      </c>
      <c r="Z7">
        <f t="shared" ca="1" si="5"/>
        <v>3.3561643835616439</v>
      </c>
      <c r="AA7">
        <f t="shared" ca="1" si="6"/>
        <v>9.1597207145346946</v>
      </c>
      <c r="AB7">
        <v>177.29</v>
      </c>
      <c r="AC7" s="5">
        <v>0.76490000000000002</v>
      </c>
      <c r="AD7">
        <v>409.08</v>
      </c>
    </row>
    <row r="8" spans="1:30" x14ac:dyDescent="0.2">
      <c r="A8">
        <v>28</v>
      </c>
      <c r="B8" t="s">
        <v>6</v>
      </c>
      <c r="C8">
        <v>5</v>
      </c>
      <c r="H8">
        <v>14.61</v>
      </c>
      <c r="I8">
        <f>0.15+0.398</f>
        <v>0.54800000000000004</v>
      </c>
      <c r="J8" s="6">
        <v>0.01</v>
      </c>
      <c r="K8" s="2">
        <v>7.0000000000000007E-2</v>
      </c>
      <c r="L8" s="3">
        <f t="shared" ref="L8" si="7">I8/(K8-J8)</f>
        <v>9.1333333333333329</v>
      </c>
      <c r="M8" s="1">
        <v>42859</v>
      </c>
      <c r="N8" s="1"/>
      <c r="O8" s="1"/>
      <c r="P8" s="1"/>
      <c r="Q8" s="1"/>
      <c r="R8" s="1"/>
      <c r="S8" s="1"/>
      <c r="T8" s="1"/>
      <c r="U8" s="1"/>
      <c r="V8" s="4">
        <f t="shared" si="1"/>
        <v>140</v>
      </c>
      <c r="W8" s="4">
        <f t="shared" si="2"/>
        <v>262.13</v>
      </c>
      <c r="X8" s="1">
        <f t="shared" ca="1" si="3"/>
        <v>44084</v>
      </c>
      <c r="Y8">
        <f t="shared" ca="1" si="4"/>
        <v>1225</v>
      </c>
      <c r="Z8">
        <f t="shared" ca="1" si="5"/>
        <v>3.3561643835616439</v>
      </c>
      <c r="AA8">
        <f t="shared" ca="1" si="6"/>
        <v>5.7034375557501216</v>
      </c>
      <c r="AB8">
        <v>177.29</v>
      </c>
      <c r="AC8" s="5">
        <v>0.76490000000000002</v>
      </c>
      <c r="AD8">
        <v>409.08</v>
      </c>
    </row>
    <row r="11" spans="1:30" x14ac:dyDescent="0.2">
      <c r="B11">
        <v>13.42</v>
      </c>
    </row>
    <row r="12" spans="1:30" x14ac:dyDescent="0.2">
      <c r="B12">
        <v>15.48</v>
      </c>
    </row>
    <row r="13" spans="1:30" x14ac:dyDescent="0.2">
      <c r="B13">
        <f>B12/B11</f>
        <v>1.1535022354694486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99"/>
  <sheetViews>
    <sheetView zoomScaleNormal="100" workbookViewId="0">
      <selection activeCell="G44" sqref="G44"/>
    </sheetView>
  </sheetViews>
  <sheetFormatPr defaultRowHeight="12.75" x14ac:dyDescent="0.2"/>
  <cols>
    <col min="1" max="1" width="12.125" style="8" bestFit="1" customWidth="1"/>
    <col min="2" max="2" width="10.625" style="8" bestFit="1" customWidth="1"/>
    <col min="3" max="3" width="16.625" style="8" bestFit="1" customWidth="1"/>
    <col min="4" max="4" width="13.5" style="8" bestFit="1" customWidth="1"/>
    <col min="5" max="6" width="11.75" style="8" bestFit="1" customWidth="1"/>
    <col min="7" max="7" width="10.125" style="8" bestFit="1" customWidth="1"/>
    <col min="8" max="8" width="9" style="8"/>
    <col min="9" max="9" width="11.25" style="8" bestFit="1" customWidth="1"/>
    <col min="10" max="10" width="17.375" style="8" bestFit="1" customWidth="1"/>
    <col min="11" max="11" width="12.875" style="8" bestFit="1" customWidth="1"/>
    <col min="12" max="256" width="9" style="8"/>
    <col min="257" max="257" width="12.125" style="8" bestFit="1" customWidth="1"/>
    <col min="258" max="258" width="10.625" style="8" bestFit="1" customWidth="1"/>
    <col min="259" max="259" width="16.625" style="8" bestFit="1" customWidth="1"/>
    <col min="260" max="260" width="13.5" style="8" bestFit="1" customWidth="1"/>
    <col min="261" max="262" width="11.75" style="8" bestFit="1" customWidth="1"/>
    <col min="263" max="263" width="10.125" style="8" bestFit="1" customWidth="1"/>
    <col min="264" max="264" width="9" style="8"/>
    <col min="265" max="265" width="11.25" style="8" bestFit="1" customWidth="1"/>
    <col min="266" max="266" width="17.375" style="8" bestFit="1" customWidth="1"/>
    <col min="267" max="267" width="12.875" style="8" bestFit="1" customWidth="1"/>
    <col min="268" max="512" width="9" style="8"/>
    <col min="513" max="513" width="12.125" style="8" bestFit="1" customWidth="1"/>
    <col min="514" max="514" width="10.625" style="8" bestFit="1" customWidth="1"/>
    <col min="515" max="515" width="16.625" style="8" bestFit="1" customWidth="1"/>
    <col min="516" max="516" width="13.5" style="8" bestFit="1" customWidth="1"/>
    <col min="517" max="518" width="11.75" style="8" bestFit="1" customWidth="1"/>
    <col min="519" max="519" width="10.125" style="8" bestFit="1" customWidth="1"/>
    <col min="520" max="520" width="9" style="8"/>
    <col min="521" max="521" width="11.25" style="8" bestFit="1" customWidth="1"/>
    <col min="522" max="522" width="17.375" style="8" bestFit="1" customWidth="1"/>
    <col min="523" max="523" width="12.875" style="8" bestFit="1" customWidth="1"/>
    <col min="524" max="768" width="9" style="8"/>
    <col min="769" max="769" width="12.125" style="8" bestFit="1" customWidth="1"/>
    <col min="770" max="770" width="10.625" style="8" bestFit="1" customWidth="1"/>
    <col min="771" max="771" width="16.625" style="8" bestFit="1" customWidth="1"/>
    <col min="772" max="772" width="13.5" style="8" bestFit="1" customWidth="1"/>
    <col min="773" max="774" width="11.75" style="8" bestFit="1" customWidth="1"/>
    <col min="775" max="775" width="10.125" style="8" bestFit="1" customWidth="1"/>
    <col min="776" max="776" width="9" style="8"/>
    <col min="777" max="777" width="11.25" style="8" bestFit="1" customWidth="1"/>
    <col min="778" max="778" width="17.375" style="8" bestFit="1" customWidth="1"/>
    <col min="779" max="779" width="12.875" style="8" bestFit="1" customWidth="1"/>
    <col min="780" max="1024" width="9" style="8"/>
    <col min="1025" max="1025" width="12.125" style="8" bestFit="1" customWidth="1"/>
    <col min="1026" max="1026" width="10.625" style="8" bestFit="1" customWidth="1"/>
    <col min="1027" max="1027" width="16.625" style="8" bestFit="1" customWidth="1"/>
    <col min="1028" max="1028" width="13.5" style="8" bestFit="1" customWidth="1"/>
    <col min="1029" max="1030" width="11.75" style="8" bestFit="1" customWidth="1"/>
    <col min="1031" max="1031" width="10.125" style="8" bestFit="1" customWidth="1"/>
    <col min="1032" max="1032" width="9" style="8"/>
    <col min="1033" max="1033" width="11.25" style="8" bestFit="1" customWidth="1"/>
    <col min="1034" max="1034" width="17.375" style="8" bestFit="1" customWidth="1"/>
    <col min="1035" max="1035" width="12.875" style="8" bestFit="1" customWidth="1"/>
    <col min="1036" max="1280" width="9" style="8"/>
    <col min="1281" max="1281" width="12.125" style="8" bestFit="1" customWidth="1"/>
    <col min="1282" max="1282" width="10.625" style="8" bestFit="1" customWidth="1"/>
    <col min="1283" max="1283" width="16.625" style="8" bestFit="1" customWidth="1"/>
    <col min="1284" max="1284" width="13.5" style="8" bestFit="1" customWidth="1"/>
    <col min="1285" max="1286" width="11.75" style="8" bestFit="1" customWidth="1"/>
    <col min="1287" max="1287" width="10.125" style="8" bestFit="1" customWidth="1"/>
    <col min="1288" max="1288" width="9" style="8"/>
    <col min="1289" max="1289" width="11.25" style="8" bestFit="1" customWidth="1"/>
    <col min="1290" max="1290" width="17.375" style="8" bestFit="1" customWidth="1"/>
    <col min="1291" max="1291" width="12.875" style="8" bestFit="1" customWidth="1"/>
    <col min="1292" max="1536" width="9" style="8"/>
    <col min="1537" max="1537" width="12.125" style="8" bestFit="1" customWidth="1"/>
    <col min="1538" max="1538" width="10.625" style="8" bestFit="1" customWidth="1"/>
    <col min="1539" max="1539" width="16.625" style="8" bestFit="1" customWidth="1"/>
    <col min="1540" max="1540" width="13.5" style="8" bestFit="1" customWidth="1"/>
    <col min="1541" max="1542" width="11.75" style="8" bestFit="1" customWidth="1"/>
    <col min="1543" max="1543" width="10.125" style="8" bestFit="1" customWidth="1"/>
    <col min="1544" max="1544" width="9" style="8"/>
    <col min="1545" max="1545" width="11.25" style="8" bestFit="1" customWidth="1"/>
    <col min="1546" max="1546" width="17.375" style="8" bestFit="1" customWidth="1"/>
    <col min="1547" max="1547" width="12.875" style="8" bestFit="1" customWidth="1"/>
    <col min="1548" max="1792" width="9" style="8"/>
    <col min="1793" max="1793" width="12.125" style="8" bestFit="1" customWidth="1"/>
    <col min="1794" max="1794" width="10.625" style="8" bestFit="1" customWidth="1"/>
    <col min="1795" max="1795" width="16.625" style="8" bestFit="1" customWidth="1"/>
    <col min="1796" max="1796" width="13.5" style="8" bestFit="1" customWidth="1"/>
    <col min="1797" max="1798" width="11.75" style="8" bestFit="1" customWidth="1"/>
    <col min="1799" max="1799" width="10.125" style="8" bestFit="1" customWidth="1"/>
    <col min="1800" max="1800" width="9" style="8"/>
    <col min="1801" max="1801" width="11.25" style="8" bestFit="1" customWidth="1"/>
    <col min="1802" max="1802" width="17.375" style="8" bestFit="1" customWidth="1"/>
    <col min="1803" max="1803" width="12.875" style="8" bestFit="1" customWidth="1"/>
    <col min="1804" max="2048" width="9" style="8"/>
    <col min="2049" max="2049" width="12.125" style="8" bestFit="1" customWidth="1"/>
    <col min="2050" max="2050" width="10.625" style="8" bestFit="1" customWidth="1"/>
    <col min="2051" max="2051" width="16.625" style="8" bestFit="1" customWidth="1"/>
    <col min="2052" max="2052" width="13.5" style="8" bestFit="1" customWidth="1"/>
    <col min="2053" max="2054" width="11.75" style="8" bestFit="1" customWidth="1"/>
    <col min="2055" max="2055" width="10.125" style="8" bestFit="1" customWidth="1"/>
    <col min="2056" max="2056" width="9" style="8"/>
    <col min="2057" max="2057" width="11.25" style="8" bestFit="1" customWidth="1"/>
    <col min="2058" max="2058" width="17.375" style="8" bestFit="1" customWidth="1"/>
    <col min="2059" max="2059" width="12.875" style="8" bestFit="1" customWidth="1"/>
    <col min="2060" max="2304" width="9" style="8"/>
    <col min="2305" max="2305" width="12.125" style="8" bestFit="1" customWidth="1"/>
    <col min="2306" max="2306" width="10.625" style="8" bestFit="1" customWidth="1"/>
    <col min="2307" max="2307" width="16.625" style="8" bestFit="1" customWidth="1"/>
    <col min="2308" max="2308" width="13.5" style="8" bestFit="1" customWidth="1"/>
    <col min="2309" max="2310" width="11.75" style="8" bestFit="1" customWidth="1"/>
    <col min="2311" max="2311" width="10.125" style="8" bestFit="1" customWidth="1"/>
    <col min="2312" max="2312" width="9" style="8"/>
    <col min="2313" max="2313" width="11.25" style="8" bestFit="1" customWidth="1"/>
    <col min="2314" max="2314" width="17.375" style="8" bestFit="1" customWidth="1"/>
    <col min="2315" max="2315" width="12.875" style="8" bestFit="1" customWidth="1"/>
    <col min="2316" max="2560" width="9" style="8"/>
    <col min="2561" max="2561" width="12.125" style="8" bestFit="1" customWidth="1"/>
    <col min="2562" max="2562" width="10.625" style="8" bestFit="1" customWidth="1"/>
    <col min="2563" max="2563" width="16.625" style="8" bestFit="1" customWidth="1"/>
    <col min="2564" max="2564" width="13.5" style="8" bestFit="1" customWidth="1"/>
    <col min="2565" max="2566" width="11.75" style="8" bestFit="1" customWidth="1"/>
    <col min="2567" max="2567" width="10.125" style="8" bestFit="1" customWidth="1"/>
    <col min="2568" max="2568" width="9" style="8"/>
    <col min="2569" max="2569" width="11.25" style="8" bestFit="1" customWidth="1"/>
    <col min="2570" max="2570" width="17.375" style="8" bestFit="1" customWidth="1"/>
    <col min="2571" max="2571" width="12.875" style="8" bestFit="1" customWidth="1"/>
    <col min="2572" max="2816" width="9" style="8"/>
    <col min="2817" max="2817" width="12.125" style="8" bestFit="1" customWidth="1"/>
    <col min="2818" max="2818" width="10.625" style="8" bestFit="1" customWidth="1"/>
    <col min="2819" max="2819" width="16.625" style="8" bestFit="1" customWidth="1"/>
    <col min="2820" max="2820" width="13.5" style="8" bestFit="1" customWidth="1"/>
    <col min="2821" max="2822" width="11.75" style="8" bestFit="1" customWidth="1"/>
    <col min="2823" max="2823" width="10.125" style="8" bestFit="1" customWidth="1"/>
    <col min="2824" max="2824" width="9" style="8"/>
    <col min="2825" max="2825" width="11.25" style="8" bestFit="1" customWidth="1"/>
    <col min="2826" max="2826" width="17.375" style="8" bestFit="1" customWidth="1"/>
    <col min="2827" max="2827" width="12.875" style="8" bestFit="1" customWidth="1"/>
    <col min="2828" max="3072" width="9" style="8"/>
    <col min="3073" max="3073" width="12.125" style="8" bestFit="1" customWidth="1"/>
    <col min="3074" max="3074" width="10.625" style="8" bestFit="1" customWidth="1"/>
    <col min="3075" max="3075" width="16.625" style="8" bestFit="1" customWidth="1"/>
    <col min="3076" max="3076" width="13.5" style="8" bestFit="1" customWidth="1"/>
    <col min="3077" max="3078" width="11.75" style="8" bestFit="1" customWidth="1"/>
    <col min="3079" max="3079" width="10.125" style="8" bestFit="1" customWidth="1"/>
    <col min="3080" max="3080" width="9" style="8"/>
    <col min="3081" max="3081" width="11.25" style="8" bestFit="1" customWidth="1"/>
    <col min="3082" max="3082" width="17.375" style="8" bestFit="1" customWidth="1"/>
    <col min="3083" max="3083" width="12.875" style="8" bestFit="1" customWidth="1"/>
    <col min="3084" max="3328" width="9" style="8"/>
    <col min="3329" max="3329" width="12.125" style="8" bestFit="1" customWidth="1"/>
    <col min="3330" max="3330" width="10.625" style="8" bestFit="1" customWidth="1"/>
    <col min="3331" max="3331" width="16.625" style="8" bestFit="1" customWidth="1"/>
    <col min="3332" max="3332" width="13.5" style="8" bestFit="1" customWidth="1"/>
    <col min="3333" max="3334" width="11.75" style="8" bestFit="1" customWidth="1"/>
    <col min="3335" max="3335" width="10.125" style="8" bestFit="1" customWidth="1"/>
    <col min="3336" max="3336" width="9" style="8"/>
    <col min="3337" max="3337" width="11.25" style="8" bestFit="1" customWidth="1"/>
    <col min="3338" max="3338" width="17.375" style="8" bestFit="1" customWidth="1"/>
    <col min="3339" max="3339" width="12.875" style="8" bestFit="1" customWidth="1"/>
    <col min="3340" max="3584" width="9" style="8"/>
    <col min="3585" max="3585" width="12.125" style="8" bestFit="1" customWidth="1"/>
    <col min="3586" max="3586" width="10.625" style="8" bestFit="1" customWidth="1"/>
    <col min="3587" max="3587" width="16.625" style="8" bestFit="1" customWidth="1"/>
    <col min="3588" max="3588" width="13.5" style="8" bestFit="1" customWidth="1"/>
    <col min="3589" max="3590" width="11.75" style="8" bestFit="1" customWidth="1"/>
    <col min="3591" max="3591" width="10.125" style="8" bestFit="1" customWidth="1"/>
    <col min="3592" max="3592" width="9" style="8"/>
    <col min="3593" max="3593" width="11.25" style="8" bestFit="1" customWidth="1"/>
    <col min="3594" max="3594" width="17.375" style="8" bestFit="1" customWidth="1"/>
    <col min="3595" max="3595" width="12.875" style="8" bestFit="1" customWidth="1"/>
    <col min="3596" max="3840" width="9" style="8"/>
    <col min="3841" max="3841" width="12.125" style="8" bestFit="1" customWidth="1"/>
    <col min="3842" max="3842" width="10.625" style="8" bestFit="1" customWidth="1"/>
    <col min="3843" max="3843" width="16.625" style="8" bestFit="1" customWidth="1"/>
    <col min="3844" max="3844" width="13.5" style="8" bestFit="1" customWidth="1"/>
    <col min="3845" max="3846" width="11.75" style="8" bestFit="1" customWidth="1"/>
    <col min="3847" max="3847" width="10.125" style="8" bestFit="1" customWidth="1"/>
    <col min="3848" max="3848" width="9" style="8"/>
    <col min="3849" max="3849" width="11.25" style="8" bestFit="1" customWidth="1"/>
    <col min="3850" max="3850" width="17.375" style="8" bestFit="1" customWidth="1"/>
    <col min="3851" max="3851" width="12.875" style="8" bestFit="1" customWidth="1"/>
    <col min="3852" max="4096" width="9" style="8"/>
    <col min="4097" max="4097" width="12.125" style="8" bestFit="1" customWidth="1"/>
    <col min="4098" max="4098" width="10.625" style="8" bestFit="1" customWidth="1"/>
    <col min="4099" max="4099" width="16.625" style="8" bestFit="1" customWidth="1"/>
    <col min="4100" max="4100" width="13.5" style="8" bestFit="1" customWidth="1"/>
    <col min="4101" max="4102" width="11.75" style="8" bestFit="1" customWidth="1"/>
    <col min="4103" max="4103" width="10.125" style="8" bestFit="1" customWidth="1"/>
    <col min="4104" max="4104" width="9" style="8"/>
    <col min="4105" max="4105" width="11.25" style="8" bestFit="1" customWidth="1"/>
    <col min="4106" max="4106" width="17.375" style="8" bestFit="1" customWidth="1"/>
    <col min="4107" max="4107" width="12.875" style="8" bestFit="1" customWidth="1"/>
    <col min="4108" max="4352" width="9" style="8"/>
    <col min="4353" max="4353" width="12.125" style="8" bestFit="1" customWidth="1"/>
    <col min="4354" max="4354" width="10.625" style="8" bestFit="1" customWidth="1"/>
    <col min="4355" max="4355" width="16.625" style="8" bestFit="1" customWidth="1"/>
    <col min="4356" max="4356" width="13.5" style="8" bestFit="1" customWidth="1"/>
    <col min="4357" max="4358" width="11.75" style="8" bestFit="1" customWidth="1"/>
    <col min="4359" max="4359" width="10.125" style="8" bestFit="1" customWidth="1"/>
    <col min="4360" max="4360" width="9" style="8"/>
    <col min="4361" max="4361" width="11.25" style="8" bestFit="1" customWidth="1"/>
    <col min="4362" max="4362" width="17.375" style="8" bestFit="1" customWidth="1"/>
    <col min="4363" max="4363" width="12.875" style="8" bestFit="1" customWidth="1"/>
    <col min="4364" max="4608" width="9" style="8"/>
    <col min="4609" max="4609" width="12.125" style="8" bestFit="1" customWidth="1"/>
    <col min="4610" max="4610" width="10.625" style="8" bestFit="1" customWidth="1"/>
    <col min="4611" max="4611" width="16.625" style="8" bestFit="1" customWidth="1"/>
    <col min="4612" max="4612" width="13.5" style="8" bestFit="1" customWidth="1"/>
    <col min="4613" max="4614" width="11.75" style="8" bestFit="1" customWidth="1"/>
    <col min="4615" max="4615" width="10.125" style="8" bestFit="1" customWidth="1"/>
    <col min="4616" max="4616" width="9" style="8"/>
    <col min="4617" max="4617" width="11.25" style="8" bestFit="1" customWidth="1"/>
    <col min="4618" max="4618" width="17.375" style="8" bestFit="1" customWidth="1"/>
    <col min="4619" max="4619" width="12.875" style="8" bestFit="1" customWidth="1"/>
    <col min="4620" max="4864" width="9" style="8"/>
    <col min="4865" max="4865" width="12.125" style="8" bestFit="1" customWidth="1"/>
    <col min="4866" max="4866" width="10.625" style="8" bestFit="1" customWidth="1"/>
    <col min="4867" max="4867" width="16.625" style="8" bestFit="1" customWidth="1"/>
    <col min="4868" max="4868" width="13.5" style="8" bestFit="1" customWidth="1"/>
    <col min="4869" max="4870" width="11.75" style="8" bestFit="1" customWidth="1"/>
    <col min="4871" max="4871" width="10.125" style="8" bestFit="1" customWidth="1"/>
    <col min="4872" max="4872" width="9" style="8"/>
    <col min="4873" max="4873" width="11.25" style="8" bestFit="1" customWidth="1"/>
    <col min="4874" max="4874" width="17.375" style="8" bestFit="1" customWidth="1"/>
    <col min="4875" max="4875" width="12.875" style="8" bestFit="1" customWidth="1"/>
    <col min="4876" max="5120" width="9" style="8"/>
    <col min="5121" max="5121" width="12.125" style="8" bestFit="1" customWidth="1"/>
    <col min="5122" max="5122" width="10.625" style="8" bestFit="1" customWidth="1"/>
    <col min="5123" max="5123" width="16.625" style="8" bestFit="1" customWidth="1"/>
    <col min="5124" max="5124" width="13.5" style="8" bestFit="1" customWidth="1"/>
    <col min="5125" max="5126" width="11.75" style="8" bestFit="1" customWidth="1"/>
    <col min="5127" max="5127" width="10.125" style="8" bestFit="1" customWidth="1"/>
    <col min="5128" max="5128" width="9" style="8"/>
    <col min="5129" max="5129" width="11.25" style="8" bestFit="1" customWidth="1"/>
    <col min="5130" max="5130" width="17.375" style="8" bestFit="1" customWidth="1"/>
    <col min="5131" max="5131" width="12.875" style="8" bestFit="1" customWidth="1"/>
    <col min="5132" max="5376" width="9" style="8"/>
    <col min="5377" max="5377" width="12.125" style="8" bestFit="1" customWidth="1"/>
    <col min="5378" max="5378" width="10.625" style="8" bestFit="1" customWidth="1"/>
    <col min="5379" max="5379" width="16.625" style="8" bestFit="1" customWidth="1"/>
    <col min="5380" max="5380" width="13.5" style="8" bestFit="1" customWidth="1"/>
    <col min="5381" max="5382" width="11.75" style="8" bestFit="1" customWidth="1"/>
    <col min="5383" max="5383" width="10.125" style="8" bestFit="1" customWidth="1"/>
    <col min="5384" max="5384" width="9" style="8"/>
    <col min="5385" max="5385" width="11.25" style="8" bestFit="1" customWidth="1"/>
    <col min="5386" max="5386" width="17.375" style="8" bestFit="1" customWidth="1"/>
    <col min="5387" max="5387" width="12.875" style="8" bestFit="1" customWidth="1"/>
    <col min="5388" max="5632" width="9" style="8"/>
    <col min="5633" max="5633" width="12.125" style="8" bestFit="1" customWidth="1"/>
    <col min="5634" max="5634" width="10.625" style="8" bestFit="1" customWidth="1"/>
    <col min="5635" max="5635" width="16.625" style="8" bestFit="1" customWidth="1"/>
    <col min="5636" max="5636" width="13.5" style="8" bestFit="1" customWidth="1"/>
    <col min="5637" max="5638" width="11.75" style="8" bestFit="1" customWidth="1"/>
    <col min="5639" max="5639" width="10.125" style="8" bestFit="1" customWidth="1"/>
    <col min="5640" max="5640" width="9" style="8"/>
    <col min="5641" max="5641" width="11.25" style="8" bestFit="1" customWidth="1"/>
    <col min="5642" max="5642" width="17.375" style="8" bestFit="1" customWidth="1"/>
    <col min="5643" max="5643" width="12.875" style="8" bestFit="1" customWidth="1"/>
    <col min="5644" max="5888" width="9" style="8"/>
    <col min="5889" max="5889" width="12.125" style="8" bestFit="1" customWidth="1"/>
    <col min="5890" max="5890" width="10.625" style="8" bestFit="1" customWidth="1"/>
    <col min="5891" max="5891" width="16.625" style="8" bestFit="1" customWidth="1"/>
    <col min="5892" max="5892" width="13.5" style="8" bestFit="1" customWidth="1"/>
    <col min="5893" max="5894" width="11.75" style="8" bestFit="1" customWidth="1"/>
    <col min="5895" max="5895" width="10.125" style="8" bestFit="1" customWidth="1"/>
    <col min="5896" max="5896" width="9" style="8"/>
    <col min="5897" max="5897" width="11.25" style="8" bestFit="1" customWidth="1"/>
    <col min="5898" max="5898" width="17.375" style="8" bestFit="1" customWidth="1"/>
    <col min="5899" max="5899" width="12.875" style="8" bestFit="1" customWidth="1"/>
    <col min="5900" max="6144" width="9" style="8"/>
    <col min="6145" max="6145" width="12.125" style="8" bestFit="1" customWidth="1"/>
    <col min="6146" max="6146" width="10.625" style="8" bestFit="1" customWidth="1"/>
    <col min="6147" max="6147" width="16.625" style="8" bestFit="1" customWidth="1"/>
    <col min="6148" max="6148" width="13.5" style="8" bestFit="1" customWidth="1"/>
    <col min="6149" max="6150" width="11.75" style="8" bestFit="1" customWidth="1"/>
    <col min="6151" max="6151" width="10.125" style="8" bestFit="1" customWidth="1"/>
    <col min="6152" max="6152" width="9" style="8"/>
    <col min="6153" max="6153" width="11.25" style="8" bestFit="1" customWidth="1"/>
    <col min="6154" max="6154" width="17.375" style="8" bestFit="1" customWidth="1"/>
    <col min="6155" max="6155" width="12.875" style="8" bestFit="1" customWidth="1"/>
    <col min="6156" max="6400" width="9" style="8"/>
    <col min="6401" max="6401" width="12.125" style="8" bestFit="1" customWidth="1"/>
    <col min="6402" max="6402" width="10.625" style="8" bestFit="1" customWidth="1"/>
    <col min="6403" max="6403" width="16.625" style="8" bestFit="1" customWidth="1"/>
    <col min="6404" max="6404" width="13.5" style="8" bestFit="1" customWidth="1"/>
    <col min="6405" max="6406" width="11.75" style="8" bestFit="1" customWidth="1"/>
    <col min="6407" max="6407" width="10.125" style="8" bestFit="1" customWidth="1"/>
    <col min="6408" max="6408" width="9" style="8"/>
    <col min="6409" max="6409" width="11.25" style="8" bestFit="1" customWidth="1"/>
    <col min="6410" max="6410" width="17.375" style="8" bestFit="1" customWidth="1"/>
    <col min="6411" max="6411" width="12.875" style="8" bestFit="1" customWidth="1"/>
    <col min="6412" max="6656" width="9" style="8"/>
    <col min="6657" max="6657" width="12.125" style="8" bestFit="1" customWidth="1"/>
    <col min="6658" max="6658" width="10.625" style="8" bestFit="1" customWidth="1"/>
    <col min="6659" max="6659" width="16.625" style="8" bestFit="1" customWidth="1"/>
    <col min="6660" max="6660" width="13.5" style="8" bestFit="1" customWidth="1"/>
    <col min="6661" max="6662" width="11.75" style="8" bestFit="1" customWidth="1"/>
    <col min="6663" max="6663" width="10.125" style="8" bestFit="1" customWidth="1"/>
    <col min="6664" max="6664" width="9" style="8"/>
    <col min="6665" max="6665" width="11.25" style="8" bestFit="1" customWidth="1"/>
    <col min="6666" max="6666" width="17.375" style="8" bestFit="1" customWidth="1"/>
    <col min="6667" max="6667" width="12.875" style="8" bestFit="1" customWidth="1"/>
    <col min="6668" max="6912" width="9" style="8"/>
    <col min="6913" max="6913" width="12.125" style="8" bestFit="1" customWidth="1"/>
    <col min="6914" max="6914" width="10.625" style="8" bestFit="1" customWidth="1"/>
    <col min="6915" max="6915" width="16.625" style="8" bestFit="1" customWidth="1"/>
    <col min="6916" max="6916" width="13.5" style="8" bestFit="1" customWidth="1"/>
    <col min="6917" max="6918" width="11.75" style="8" bestFit="1" customWidth="1"/>
    <col min="6919" max="6919" width="10.125" style="8" bestFit="1" customWidth="1"/>
    <col min="6920" max="6920" width="9" style="8"/>
    <col min="6921" max="6921" width="11.25" style="8" bestFit="1" customWidth="1"/>
    <col min="6922" max="6922" width="17.375" style="8" bestFit="1" customWidth="1"/>
    <col min="6923" max="6923" width="12.875" style="8" bestFit="1" customWidth="1"/>
    <col min="6924" max="7168" width="9" style="8"/>
    <col min="7169" max="7169" width="12.125" style="8" bestFit="1" customWidth="1"/>
    <col min="7170" max="7170" width="10.625" style="8" bestFit="1" customWidth="1"/>
    <col min="7171" max="7171" width="16.625" style="8" bestFit="1" customWidth="1"/>
    <col min="7172" max="7172" width="13.5" style="8" bestFit="1" customWidth="1"/>
    <col min="7173" max="7174" width="11.75" style="8" bestFit="1" customWidth="1"/>
    <col min="7175" max="7175" width="10.125" style="8" bestFit="1" customWidth="1"/>
    <col min="7176" max="7176" width="9" style="8"/>
    <col min="7177" max="7177" width="11.25" style="8" bestFit="1" customWidth="1"/>
    <col min="7178" max="7178" width="17.375" style="8" bestFit="1" customWidth="1"/>
    <col min="7179" max="7179" width="12.875" style="8" bestFit="1" customWidth="1"/>
    <col min="7180" max="7424" width="9" style="8"/>
    <col min="7425" max="7425" width="12.125" style="8" bestFit="1" customWidth="1"/>
    <col min="7426" max="7426" width="10.625" style="8" bestFit="1" customWidth="1"/>
    <col min="7427" max="7427" width="16.625" style="8" bestFit="1" customWidth="1"/>
    <col min="7428" max="7428" width="13.5" style="8" bestFit="1" customWidth="1"/>
    <col min="7429" max="7430" width="11.75" style="8" bestFit="1" customWidth="1"/>
    <col min="7431" max="7431" width="10.125" style="8" bestFit="1" customWidth="1"/>
    <col min="7432" max="7432" width="9" style="8"/>
    <col min="7433" max="7433" width="11.25" style="8" bestFit="1" customWidth="1"/>
    <col min="7434" max="7434" width="17.375" style="8" bestFit="1" customWidth="1"/>
    <col min="7435" max="7435" width="12.875" style="8" bestFit="1" customWidth="1"/>
    <col min="7436" max="7680" width="9" style="8"/>
    <col min="7681" max="7681" width="12.125" style="8" bestFit="1" customWidth="1"/>
    <col min="7682" max="7682" width="10.625" style="8" bestFit="1" customWidth="1"/>
    <col min="7683" max="7683" width="16.625" style="8" bestFit="1" customWidth="1"/>
    <col min="7684" max="7684" width="13.5" style="8" bestFit="1" customWidth="1"/>
    <col min="7685" max="7686" width="11.75" style="8" bestFit="1" customWidth="1"/>
    <col min="7687" max="7687" width="10.125" style="8" bestFit="1" customWidth="1"/>
    <col min="7688" max="7688" width="9" style="8"/>
    <col min="7689" max="7689" width="11.25" style="8" bestFit="1" customWidth="1"/>
    <col min="7690" max="7690" width="17.375" style="8" bestFit="1" customWidth="1"/>
    <col min="7691" max="7691" width="12.875" style="8" bestFit="1" customWidth="1"/>
    <col min="7692" max="7936" width="9" style="8"/>
    <col min="7937" max="7937" width="12.125" style="8" bestFit="1" customWidth="1"/>
    <col min="7938" max="7938" width="10.625" style="8" bestFit="1" customWidth="1"/>
    <col min="7939" max="7939" width="16.625" style="8" bestFit="1" customWidth="1"/>
    <col min="7940" max="7940" width="13.5" style="8" bestFit="1" customWidth="1"/>
    <col min="7941" max="7942" width="11.75" style="8" bestFit="1" customWidth="1"/>
    <col min="7943" max="7943" width="10.125" style="8" bestFit="1" customWidth="1"/>
    <col min="7944" max="7944" width="9" style="8"/>
    <col min="7945" max="7945" width="11.25" style="8" bestFit="1" customWidth="1"/>
    <col min="7946" max="7946" width="17.375" style="8" bestFit="1" customWidth="1"/>
    <col min="7947" max="7947" width="12.875" style="8" bestFit="1" customWidth="1"/>
    <col min="7948" max="8192" width="9" style="8"/>
    <col min="8193" max="8193" width="12.125" style="8" bestFit="1" customWidth="1"/>
    <col min="8194" max="8194" width="10.625" style="8" bestFit="1" customWidth="1"/>
    <col min="8195" max="8195" width="16.625" style="8" bestFit="1" customWidth="1"/>
    <col min="8196" max="8196" width="13.5" style="8" bestFit="1" customWidth="1"/>
    <col min="8197" max="8198" width="11.75" style="8" bestFit="1" customWidth="1"/>
    <col min="8199" max="8199" width="10.125" style="8" bestFit="1" customWidth="1"/>
    <col min="8200" max="8200" width="9" style="8"/>
    <col min="8201" max="8201" width="11.25" style="8" bestFit="1" customWidth="1"/>
    <col min="8202" max="8202" width="17.375" style="8" bestFit="1" customWidth="1"/>
    <col min="8203" max="8203" width="12.875" style="8" bestFit="1" customWidth="1"/>
    <col min="8204" max="8448" width="9" style="8"/>
    <col min="8449" max="8449" width="12.125" style="8" bestFit="1" customWidth="1"/>
    <col min="8450" max="8450" width="10.625" style="8" bestFit="1" customWidth="1"/>
    <col min="8451" max="8451" width="16.625" style="8" bestFit="1" customWidth="1"/>
    <col min="8452" max="8452" width="13.5" style="8" bestFit="1" customWidth="1"/>
    <col min="8453" max="8454" width="11.75" style="8" bestFit="1" customWidth="1"/>
    <col min="8455" max="8455" width="10.125" style="8" bestFit="1" customWidth="1"/>
    <col min="8456" max="8456" width="9" style="8"/>
    <col min="8457" max="8457" width="11.25" style="8" bestFit="1" customWidth="1"/>
    <col min="8458" max="8458" width="17.375" style="8" bestFit="1" customWidth="1"/>
    <col min="8459" max="8459" width="12.875" style="8" bestFit="1" customWidth="1"/>
    <col min="8460" max="8704" width="9" style="8"/>
    <col min="8705" max="8705" width="12.125" style="8" bestFit="1" customWidth="1"/>
    <col min="8706" max="8706" width="10.625" style="8" bestFit="1" customWidth="1"/>
    <col min="8707" max="8707" width="16.625" style="8" bestFit="1" customWidth="1"/>
    <col min="8708" max="8708" width="13.5" style="8" bestFit="1" customWidth="1"/>
    <col min="8709" max="8710" width="11.75" style="8" bestFit="1" customWidth="1"/>
    <col min="8711" max="8711" width="10.125" style="8" bestFit="1" customWidth="1"/>
    <col min="8712" max="8712" width="9" style="8"/>
    <col min="8713" max="8713" width="11.25" style="8" bestFit="1" customWidth="1"/>
    <col min="8714" max="8714" width="17.375" style="8" bestFit="1" customWidth="1"/>
    <col min="8715" max="8715" width="12.875" style="8" bestFit="1" customWidth="1"/>
    <col min="8716" max="8960" width="9" style="8"/>
    <col min="8961" max="8961" width="12.125" style="8" bestFit="1" customWidth="1"/>
    <col min="8962" max="8962" width="10.625" style="8" bestFit="1" customWidth="1"/>
    <col min="8963" max="8963" width="16.625" style="8" bestFit="1" customWidth="1"/>
    <col min="8964" max="8964" width="13.5" style="8" bestFit="1" customWidth="1"/>
    <col min="8965" max="8966" width="11.75" style="8" bestFit="1" customWidth="1"/>
    <col min="8967" max="8967" width="10.125" style="8" bestFit="1" customWidth="1"/>
    <col min="8968" max="8968" width="9" style="8"/>
    <col min="8969" max="8969" width="11.25" style="8" bestFit="1" customWidth="1"/>
    <col min="8970" max="8970" width="17.375" style="8" bestFit="1" customWidth="1"/>
    <col min="8971" max="8971" width="12.875" style="8" bestFit="1" customWidth="1"/>
    <col min="8972" max="9216" width="9" style="8"/>
    <col min="9217" max="9217" width="12.125" style="8" bestFit="1" customWidth="1"/>
    <col min="9218" max="9218" width="10.625" style="8" bestFit="1" customWidth="1"/>
    <col min="9219" max="9219" width="16.625" style="8" bestFit="1" customWidth="1"/>
    <col min="9220" max="9220" width="13.5" style="8" bestFit="1" customWidth="1"/>
    <col min="9221" max="9222" width="11.75" style="8" bestFit="1" customWidth="1"/>
    <col min="9223" max="9223" width="10.125" style="8" bestFit="1" customWidth="1"/>
    <col min="9224" max="9224" width="9" style="8"/>
    <col min="9225" max="9225" width="11.25" style="8" bestFit="1" customWidth="1"/>
    <col min="9226" max="9226" width="17.375" style="8" bestFit="1" customWidth="1"/>
    <col min="9227" max="9227" width="12.875" style="8" bestFit="1" customWidth="1"/>
    <col min="9228" max="9472" width="9" style="8"/>
    <col min="9473" max="9473" width="12.125" style="8" bestFit="1" customWidth="1"/>
    <col min="9474" max="9474" width="10.625" style="8" bestFit="1" customWidth="1"/>
    <col min="9475" max="9475" width="16.625" style="8" bestFit="1" customWidth="1"/>
    <col min="9476" max="9476" width="13.5" style="8" bestFit="1" customWidth="1"/>
    <col min="9477" max="9478" width="11.75" style="8" bestFit="1" customWidth="1"/>
    <col min="9479" max="9479" width="10.125" style="8" bestFit="1" customWidth="1"/>
    <col min="9480" max="9480" width="9" style="8"/>
    <col min="9481" max="9481" width="11.25" style="8" bestFit="1" customWidth="1"/>
    <col min="9482" max="9482" width="17.375" style="8" bestFit="1" customWidth="1"/>
    <col min="9483" max="9483" width="12.875" style="8" bestFit="1" customWidth="1"/>
    <col min="9484" max="9728" width="9" style="8"/>
    <col min="9729" max="9729" width="12.125" style="8" bestFit="1" customWidth="1"/>
    <col min="9730" max="9730" width="10.625" style="8" bestFit="1" customWidth="1"/>
    <col min="9731" max="9731" width="16.625" style="8" bestFit="1" customWidth="1"/>
    <col min="9732" max="9732" width="13.5" style="8" bestFit="1" customWidth="1"/>
    <col min="9733" max="9734" width="11.75" style="8" bestFit="1" customWidth="1"/>
    <col min="9735" max="9735" width="10.125" style="8" bestFit="1" customWidth="1"/>
    <col min="9736" max="9736" width="9" style="8"/>
    <col min="9737" max="9737" width="11.25" style="8" bestFit="1" customWidth="1"/>
    <col min="9738" max="9738" width="17.375" style="8" bestFit="1" customWidth="1"/>
    <col min="9739" max="9739" width="12.875" style="8" bestFit="1" customWidth="1"/>
    <col min="9740" max="9984" width="9" style="8"/>
    <col min="9985" max="9985" width="12.125" style="8" bestFit="1" customWidth="1"/>
    <col min="9986" max="9986" width="10.625" style="8" bestFit="1" customWidth="1"/>
    <col min="9987" max="9987" width="16.625" style="8" bestFit="1" customWidth="1"/>
    <col min="9988" max="9988" width="13.5" style="8" bestFit="1" customWidth="1"/>
    <col min="9989" max="9990" width="11.75" style="8" bestFit="1" customWidth="1"/>
    <col min="9991" max="9991" width="10.125" style="8" bestFit="1" customWidth="1"/>
    <col min="9992" max="9992" width="9" style="8"/>
    <col min="9993" max="9993" width="11.25" style="8" bestFit="1" customWidth="1"/>
    <col min="9994" max="9994" width="17.375" style="8" bestFit="1" customWidth="1"/>
    <col min="9995" max="9995" width="12.875" style="8" bestFit="1" customWidth="1"/>
    <col min="9996" max="10240" width="9" style="8"/>
    <col min="10241" max="10241" width="12.125" style="8" bestFit="1" customWidth="1"/>
    <col min="10242" max="10242" width="10.625" style="8" bestFit="1" customWidth="1"/>
    <col min="10243" max="10243" width="16.625" style="8" bestFit="1" customWidth="1"/>
    <col min="10244" max="10244" width="13.5" style="8" bestFit="1" customWidth="1"/>
    <col min="10245" max="10246" width="11.75" style="8" bestFit="1" customWidth="1"/>
    <col min="10247" max="10247" width="10.125" style="8" bestFit="1" customWidth="1"/>
    <col min="10248" max="10248" width="9" style="8"/>
    <col min="10249" max="10249" width="11.25" style="8" bestFit="1" customWidth="1"/>
    <col min="10250" max="10250" width="17.375" style="8" bestFit="1" customWidth="1"/>
    <col min="10251" max="10251" width="12.875" style="8" bestFit="1" customWidth="1"/>
    <col min="10252" max="10496" width="9" style="8"/>
    <col min="10497" max="10497" width="12.125" style="8" bestFit="1" customWidth="1"/>
    <col min="10498" max="10498" width="10.625" style="8" bestFit="1" customWidth="1"/>
    <col min="10499" max="10499" width="16.625" style="8" bestFit="1" customWidth="1"/>
    <col min="10500" max="10500" width="13.5" style="8" bestFit="1" customWidth="1"/>
    <col min="10501" max="10502" width="11.75" style="8" bestFit="1" customWidth="1"/>
    <col min="10503" max="10503" width="10.125" style="8" bestFit="1" customWidth="1"/>
    <col min="10504" max="10504" width="9" style="8"/>
    <col min="10505" max="10505" width="11.25" style="8" bestFit="1" customWidth="1"/>
    <col min="10506" max="10506" width="17.375" style="8" bestFit="1" customWidth="1"/>
    <col min="10507" max="10507" width="12.875" style="8" bestFit="1" customWidth="1"/>
    <col min="10508" max="10752" width="9" style="8"/>
    <col min="10753" max="10753" width="12.125" style="8" bestFit="1" customWidth="1"/>
    <col min="10754" max="10754" width="10.625" style="8" bestFit="1" customWidth="1"/>
    <col min="10755" max="10755" width="16.625" style="8" bestFit="1" customWidth="1"/>
    <col min="10756" max="10756" width="13.5" style="8" bestFit="1" customWidth="1"/>
    <col min="10757" max="10758" width="11.75" style="8" bestFit="1" customWidth="1"/>
    <col min="10759" max="10759" width="10.125" style="8" bestFit="1" customWidth="1"/>
    <col min="10760" max="10760" width="9" style="8"/>
    <col min="10761" max="10761" width="11.25" style="8" bestFit="1" customWidth="1"/>
    <col min="10762" max="10762" width="17.375" style="8" bestFit="1" customWidth="1"/>
    <col min="10763" max="10763" width="12.875" style="8" bestFit="1" customWidth="1"/>
    <col min="10764" max="11008" width="9" style="8"/>
    <col min="11009" max="11009" width="12.125" style="8" bestFit="1" customWidth="1"/>
    <col min="11010" max="11010" width="10.625" style="8" bestFit="1" customWidth="1"/>
    <col min="11011" max="11011" width="16.625" style="8" bestFit="1" customWidth="1"/>
    <col min="11012" max="11012" width="13.5" style="8" bestFit="1" customWidth="1"/>
    <col min="11013" max="11014" width="11.75" style="8" bestFit="1" customWidth="1"/>
    <col min="11015" max="11015" width="10.125" style="8" bestFit="1" customWidth="1"/>
    <col min="11016" max="11016" width="9" style="8"/>
    <col min="11017" max="11017" width="11.25" style="8" bestFit="1" customWidth="1"/>
    <col min="11018" max="11018" width="17.375" style="8" bestFit="1" customWidth="1"/>
    <col min="11019" max="11019" width="12.875" style="8" bestFit="1" customWidth="1"/>
    <col min="11020" max="11264" width="9" style="8"/>
    <col min="11265" max="11265" width="12.125" style="8" bestFit="1" customWidth="1"/>
    <col min="11266" max="11266" width="10.625" style="8" bestFit="1" customWidth="1"/>
    <col min="11267" max="11267" width="16.625" style="8" bestFit="1" customWidth="1"/>
    <col min="11268" max="11268" width="13.5" style="8" bestFit="1" customWidth="1"/>
    <col min="11269" max="11270" width="11.75" style="8" bestFit="1" customWidth="1"/>
    <col min="11271" max="11271" width="10.125" style="8" bestFit="1" customWidth="1"/>
    <col min="11272" max="11272" width="9" style="8"/>
    <col min="11273" max="11273" width="11.25" style="8" bestFit="1" customWidth="1"/>
    <col min="11274" max="11274" width="17.375" style="8" bestFit="1" customWidth="1"/>
    <col min="11275" max="11275" width="12.875" style="8" bestFit="1" customWidth="1"/>
    <col min="11276" max="11520" width="9" style="8"/>
    <col min="11521" max="11521" width="12.125" style="8" bestFit="1" customWidth="1"/>
    <col min="11522" max="11522" width="10.625" style="8" bestFit="1" customWidth="1"/>
    <col min="11523" max="11523" width="16.625" style="8" bestFit="1" customWidth="1"/>
    <col min="11524" max="11524" width="13.5" style="8" bestFit="1" customWidth="1"/>
    <col min="11525" max="11526" width="11.75" style="8" bestFit="1" customWidth="1"/>
    <col min="11527" max="11527" width="10.125" style="8" bestFit="1" customWidth="1"/>
    <col min="11528" max="11528" width="9" style="8"/>
    <col min="11529" max="11529" width="11.25" style="8" bestFit="1" customWidth="1"/>
    <col min="11530" max="11530" width="17.375" style="8" bestFit="1" customWidth="1"/>
    <col min="11531" max="11531" width="12.875" style="8" bestFit="1" customWidth="1"/>
    <col min="11532" max="11776" width="9" style="8"/>
    <col min="11777" max="11777" width="12.125" style="8" bestFit="1" customWidth="1"/>
    <col min="11778" max="11778" width="10.625" style="8" bestFit="1" customWidth="1"/>
    <col min="11779" max="11779" width="16.625" style="8" bestFit="1" customWidth="1"/>
    <col min="11780" max="11780" width="13.5" style="8" bestFit="1" customWidth="1"/>
    <col min="11781" max="11782" width="11.75" style="8" bestFit="1" customWidth="1"/>
    <col min="11783" max="11783" width="10.125" style="8" bestFit="1" customWidth="1"/>
    <col min="11784" max="11784" width="9" style="8"/>
    <col min="11785" max="11785" width="11.25" style="8" bestFit="1" customWidth="1"/>
    <col min="11786" max="11786" width="17.375" style="8" bestFit="1" customWidth="1"/>
    <col min="11787" max="11787" width="12.875" style="8" bestFit="1" customWidth="1"/>
    <col min="11788" max="12032" width="9" style="8"/>
    <col min="12033" max="12033" width="12.125" style="8" bestFit="1" customWidth="1"/>
    <col min="12034" max="12034" width="10.625" style="8" bestFit="1" customWidth="1"/>
    <col min="12035" max="12035" width="16.625" style="8" bestFit="1" customWidth="1"/>
    <col min="12036" max="12036" width="13.5" style="8" bestFit="1" customWidth="1"/>
    <col min="12037" max="12038" width="11.75" style="8" bestFit="1" customWidth="1"/>
    <col min="12039" max="12039" width="10.125" style="8" bestFit="1" customWidth="1"/>
    <col min="12040" max="12040" width="9" style="8"/>
    <col min="12041" max="12041" width="11.25" style="8" bestFit="1" customWidth="1"/>
    <col min="12042" max="12042" width="17.375" style="8" bestFit="1" customWidth="1"/>
    <col min="12043" max="12043" width="12.875" style="8" bestFit="1" customWidth="1"/>
    <col min="12044" max="12288" width="9" style="8"/>
    <col min="12289" max="12289" width="12.125" style="8" bestFit="1" customWidth="1"/>
    <col min="12290" max="12290" width="10.625" style="8" bestFit="1" customWidth="1"/>
    <col min="12291" max="12291" width="16.625" style="8" bestFit="1" customWidth="1"/>
    <col min="12292" max="12292" width="13.5" style="8" bestFit="1" customWidth="1"/>
    <col min="12293" max="12294" width="11.75" style="8" bestFit="1" customWidth="1"/>
    <col min="12295" max="12295" width="10.125" style="8" bestFit="1" customWidth="1"/>
    <col min="12296" max="12296" width="9" style="8"/>
    <col min="12297" max="12297" width="11.25" style="8" bestFit="1" customWidth="1"/>
    <col min="12298" max="12298" width="17.375" style="8" bestFit="1" customWidth="1"/>
    <col min="12299" max="12299" width="12.875" style="8" bestFit="1" customWidth="1"/>
    <col min="12300" max="12544" width="9" style="8"/>
    <col min="12545" max="12545" width="12.125" style="8" bestFit="1" customWidth="1"/>
    <col min="12546" max="12546" width="10.625" style="8" bestFit="1" customWidth="1"/>
    <col min="12547" max="12547" width="16.625" style="8" bestFit="1" customWidth="1"/>
    <col min="12548" max="12548" width="13.5" style="8" bestFit="1" customWidth="1"/>
    <col min="12549" max="12550" width="11.75" style="8" bestFit="1" customWidth="1"/>
    <col min="12551" max="12551" width="10.125" style="8" bestFit="1" customWidth="1"/>
    <col min="12552" max="12552" width="9" style="8"/>
    <col min="12553" max="12553" width="11.25" style="8" bestFit="1" customWidth="1"/>
    <col min="12554" max="12554" width="17.375" style="8" bestFit="1" customWidth="1"/>
    <col min="12555" max="12555" width="12.875" style="8" bestFit="1" customWidth="1"/>
    <col min="12556" max="12800" width="9" style="8"/>
    <col min="12801" max="12801" width="12.125" style="8" bestFit="1" customWidth="1"/>
    <col min="12802" max="12802" width="10.625" style="8" bestFit="1" customWidth="1"/>
    <col min="12803" max="12803" width="16.625" style="8" bestFit="1" customWidth="1"/>
    <col min="12804" max="12804" width="13.5" style="8" bestFit="1" customWidth="1"/>
    <col min="12805" max="12806" width="11.75" style="8" bestFit="1" customWidth="1"/>
    <col min="12807" max="12807" width="10.125" style="8" bestFit="1" customWidth="1"/>
    <col min="12808" max="12808" width="9" style="8"/>
    <col min="12809" max="12809" width="11.25" style="8" bestFit="1" customWidth="1"/>
    <col min="12810" max="12810" width="17.375" style="8" bestFit="1" customWidth="1"/>
    <col min="12811" max="12811" width="12.875" style="8" bestFit="1" customWidth="1"/>
    <col min="12812" max="13056" width="9" style="8"/>
    <col min="13057" max="13057" width="12.125" style="8" bestFit="1" customWidth="1"/>
    <col min="13058" max="13058" width="10.625" style="8" bestFit="1" customWidth="1"/>
    <col min="13059" max="13059" width="16.625" style="8" bestFit="1" customWidth="1"/>
    <col min="13060" max="13060" width="13.5" style="8" bestFit="1" customWidth="1"/>
    <col min="13061" max="13062" width="11.75" style="8" bestFit="1" customWidth="1"/>
    <col min="13063" max="13063" width="10.125" style="8" bestFit="1" customWidth="1"/>
    <col min="13064" max="13064" width="9" style="8"/>
    <col min="13065" max="13065" width="11.25" style="8" bestFit="1" customWidth="1"/>
    <col min="13066" max="13066" width="17.375" style="8" bestFit="1" customWidth="1"/>
    <col min="13067" max="13067" width="12.875" style="8" bestFit="1" customWidth="1"/>
    <col min="13068" max="13312" width="9" style="8"/>
    <col min="13313" max="13313" width="12.125" style="8" bestFit="1" customWidth="1"/>
    <col min="13314" max="13314" width="10.625" style="8" bestFit="1" customWidth="1"/>
    <col min="13315" max="13315" width="16.625" style="8" bestFit="1" customWidth="1"/>
    <col min="13316" max="13316" width="13.5" style="8" bestFit="1" customWidth="1"/>
    <col min="13317" max="13318" width="11.75" style="8" bestFit="1" customWidth="1"/>
    <col min="13319" max="13319" width="10.125" style="8" bestFit="1" customWidth="1"/>
    <col min="13320" max="13320" width="9" style="8"/>
    <col min="13321" max="13321" width="11.25" style="8" bestFit="1" customWidth="1"/>
    <col min="13322" max="13322" width="17.375" style="8" bestFit="1" customWidth="1"/>
    <col min="13323" max="13323" width="12.875" style="8" bestFit="1" customWidth="1"/>
    <col min="13324" max="13568" width="9" style="8"/>
    <col min="13569" max="13569" width="12.125" style="8" bestFit="1" customWidth="1"/>
    <col min="13570" max="13570" width="10.625" style="8" bestFit="1" customWidth="1"/>
    <col min="13571" max="13571" width="16.625" style="8" bestFit="1" customWidth="1"/>
    <col min="13572" max="13572" width="13.5" style="8" bestFit="1" customWidth="1"/>
    <col min="13573" max="13574" width="11.75" style="8" bestFit="1" customWidth="1"/>
    <col min="13575" max="13575" width="10.125" style="8" bestFit="1" customWidth="1"/>
    <col min="13576" max="13576" width="9" style="8"/>
    <col min="13577" max="13577" width="11.25" style="8" bestFit="1" customWidth="1"/>
    <col min="13578" max="13578" width="17.375" style="8" bestFit="1" customWidth="1"/>
    <col min="13579" max="13579" width="12.875" style="8" bestFit="1" customWidth="1"/>
    <col min="13580" max="13824" width="9" style="8"/>
    <col min="13825" max="13825" width="12.125" style="8" bestFit="1" customWidth="1"/>
    <col min="13826" max="13826" width="10.625" style="8" bestFit="1" customWidth="1"/>
    <col min="13827" max="13827" width="16.625" style="8" bestFit="1" customWidth="1"/>
    <col min="13828" max="13828" width="13.5" style="8" bestFit="1" customWidth="1"/>
    <col min="13829" max="13830" width="11.75" style="8" bestFit="1" customWidth="1"/>
    <col min="13831" max="13831" width="10.125" style="8" bestFit="1" customWidth="1"/>
    <col min="13832" max="13832" width="9" style="8"/>
    <col min="13833" max="13833" width="11.25" style="8" bestFit="1" customWidth="1"/>
    <col min="13834" max="13834" width="17.375" style="8" bestFit="1" customWidth="1"/>
    <col min="13835" max="13835" width="12.875" style="8" bestFit="1" customWidth="1"/>
    <col min="13836" max="14080" width="9" style="8"/>
    <col min="14081" max="14081" width="12.125" style="8" bestFit="1" customWidth="1"/>
    <col min="14082" max="14082" width="10.625" style="8" bestFit="1" customWidth="1"/>
    <col min="14083" max="14083" width="16.625" style="8" bestFit="1" customWidth="1"/>
    <col min="14084" max="14084" width="13.5" style="8" bestFit="1" customWidth="1"/>
    <col min="14085" max="14086" width="11.75" style="8" bestFit="1" customWidth="1"/>
    <col min="14087" max="14087" width="10.125" style="8" bestFit="1" customWidth="1"/>
    <col min="14088" max="14088" width="9" style="8"/>
    <col min="14089" max="14089" width="11.25" style="8" bestFit="1" customWidth="1"/>
    <col min="14090" max="14090" width="17.375" style="8" bestFit="1" customWidth="1"/>
    <col min="14091" max="14091" width="12.875" style="8" bestFit="1" customWidth="1"/>
    <col min="14092" max="14336" width="9" style="8"/>
    <col min="14337" max="14337" width="12.125" style="8" bestFit="1" customWidth="1"/>
    <col min="14338" max="14338" width="10.625" style="8" bestFit="1" customWidth="1"/>
    <col min="14339" max="14339" width="16.625" style="8" bestFit="1" customWidth="1"/>
    <col min="14340" max="14340" width="13.5" style="8" bestFit="1" customWidth="1"/>
    <col min="14341" max="14342" width="11.75" style="8" bestFit="1" customWidth="1"/>
    <col min="14343" max="14343" width="10.125" style="8" bestFit="1" customWidth="1"/>
    <col min="14344" max="14344" width="9" style="8"/>
    <col min="14345" max="14345" width="11.25" style="8" bestFit="1" customWidth="1"/>
    <col min="14346" max="14346" width="17.375" style="8" bestFit="1" customWidth="1"/>
    <col min="14347" max="14347" width="12.875" style="8" bestFit="1" customWidth="1"/>
    <col min="14348" max="14592" width="9" style="8"/>
    <col min="14593" max="14593" width="12.125" style="8" bestFit="1" customWidth="1"/>
    <col min="14594" max="14594" width="10.625" style="8" bestFit="1" customWidth="1"/>
    <col min="14595" max="14595" width="16.625" style="8" bestFit="1" customWidth="1"/>
    <col min="14596" max="14596" width="13.5" style="8" bestFit="1" customWidth="1"/>
    <col min="14597" max="14598" width="11.75" style="8" bestFit="1" customWidth="1"/>
    <col min="14599" max="14599" width="10.125" style="8" bestFit="1" customWidth="1"/>
    <col min="14600" max="14600" width="9" style="8"/>
    <col min="14601" max="14601" width="11.25" style="8" bestFit="1" customWidth="1"/>
    <col min="14602" max="14602" width="17.375" style="8" bestFit="1" customWidth="1"/>
    <col min="14603" max="14603" width="12.875" style="8" bestFit="1" customWidth="1"/>
    <col min="14604" max="14848" width="9" style="8"/>
    <col min="14849" max="14849" width="12.125" style="8" bestFit="1" customWidth="1"/>
    <col min="14850" max="14850" width="10.625" style="8" bestFit="1" customWidth="1"/>
    <col min="14851" max="14851" width="16.625" style="8" bestFit="1" customWidth="1"/>
    <col min="14852" max="14852" width="13.5" style="8" bestFit="1" customWidth="1"/>
    <col min="14853" max="14854" width="11.75" style="8" bestFit="1" customWidth="1"/>
    <col min="14855" max="14855" width="10.125" style="8" bestFit="1" customWidth="1"/>
    <col min="14856" max="14856" width="9" style="8"/>
    <col min="14857" max="14857" width="11.25" style="8" bestFit="1" customWidth="1"/>
    <col min="14858" max="14858" width="17.375" style="8" bestFit="1" customWidth="1"/>
    <col min="14859" max="14859" width="12.875" style="8" bestFit="1" customWidth="1"/>
    <col min="14860" max="15104" width="9" style="8"/>
    <col min="15105" max="15105" width="12.125" style="8" bestFit="1" customWidth="1"/>
    <col min="15106" max="15106" width="10.625" style="8" bestFit="1" customWidth="1"/>
    <col min="15107" max="15107" width="16.625" style="8" bestFit="1" customWidth="1"/>
    <col min="15108" max="15108" width="13.5" style="8" bestFit="1" customWidth="1"/>
    <col min="15109" max="15110" width="11.75" style="8" bestFit="1" customWidth="1"/>
    <col min="15111" max="15111" width="10.125" style="8" bestFit="1" customWidth="1"/>
    <col min="15112" max="15112" width="9" style="8"/>
    <col min="15113" max="15113" width="11.25" style="8" bestFit="1" customWidth="1"/>
    <col min="15114" max="15114" width="17.375" style="8" bestFit="1" customWidth="1"/>
    <col min="15115" max="15115" width="12.875" style="8" bestFit="1" customWidth="1"/>
    <col min="15116" max="15360" width="9" style="8"/>
    <col min="15361" max="15361" width="12.125" style="8" bestFit="1" customWidth="1"/>
    <col min="15362" max="15362" width="10.625" style="8" bestFit="1" customWidth="1"/>
    <col min="15363" max="15363" width="16.625" style="8" bestFit="1" customWidth="1"/>
    <col min="15364" max="15364" width="13.5" style="8" bestFit="1" customWidth="1"/>
    <col min="15365" max="15366" width="11.75" style="8" bestFit="1" customWidth="1"/>
    <col min="15367" max="15367" width="10.125" style="8" bestFit="1" customWidth="1"/>
    <col min="15368" max="15368" width="9" style="8"/>
    <col min="15369" max="15369" width="11.25" style="8" bestFit="1" customWidth="1"/>
    <col min="15370" max="15370" width="17.375" style="8" bestFit="1" customWidth="1"/>
    <col min="15371" max="15371" width="12.875" style="8" bestFit="1" customWidth="1"/>
    <col min="15372" max="15616" width="9" style="8"/>
    <col min="15617" max="15617" width="12.125" style="8" bestFit="1" customWidth="1"/>
    <col min="15618" max="15618" width="10.625" style="8" bestFit="1" customWidth="1"/>
    <col min="15619" max="15619" width="16.625" style="8" bestFit="1" customWidth="1"/>
    <col min="15620" max="15620" width="13.5" style="8" bestFit="1" customWidth="1"/>
    <col min="15621" max="15622" width="11.75" style="8" bestFit="1" customWidth="1"/>
    <col min="15623" max="15623" width="10.125" style="8" bestFit="1" customWidth="1"/>
    <col min="15624" max="15624" width="9" style="8"/>
    <col min="15625" max="15625" width="11.25" style="8" bestFit="1" customWidth="1"/>
    <col min="15626" max="15626" width="17.375" style="8" bestFit="1" customWidth="1"/>
    <col min="15627" max="15627" width="12.875" style="8" bestFit="1" customWidth="1"/>
    <col min="15628" max="15872" width="9" style="8"/>
    <col min="15873" max="15873" width="12.125" style="8" bestFit="1" customWidth="1"/>
    <col min="15874" max="15874" width="10.625" style="8" bestFit="1" customWidth="1"/>
    <col min="15875" max="15875" width="16.625" style="8" bestFit="1" customWidth="1"/>
    <col min="15876" max="15876" width="13.5" style="8" bestFit="1" customWidth="1"/>
    <col min="15877" max="15878" width="11.75" style="8" bestFit="1" customWidth="1"/>
    <col min="15879" max="15879" width="10.125" style="8" bestFit="1" customWidth="1"/>
    <col min="15880" max="15880" width="9" style="8"/>
    <col min="15881" max="15881" width="11.25" style="8" bestFit="1" customWidth="1"/>
    <col min="15882" max="15882" width="17.375" style="8" bestFit="1" customWidth="1"/>
    <col min="15883" max="15883" width="12.875" style="8" bestFit="1" customWidth="1"/>
    <col min="15884" max="16128" width="9" style="8"/>
    <col min="16129" max="16129" width="12.125" style="8" bestFit="1" customWidth="1"/>
    <col min="16130" max="16130" width="10.625" style="8" bestFit="1" customWidth="1"/>
    <col min="16131" max="16131" width="16.625" style="8" bestFit="1" customWidth="1"/>
    <col min="16132" max="16132" width="13.5" style="8" bestFit="1" customWidth="1"/>
    <col min="16133" max="16134" width="11.75" style="8" bestFit="1" customWidth="1"/>
    <col min="16135" max="16135" width="10.125" style="8" bestFit="1" customWidth="1"/>
    <col min="16136" max="16136" width="9" style="8"/>
    <col min="16137" max="16137" width="11.25" style="8" bestFit="1" customWidth="1"/>
    <col min="16138" max="16138" width="17.375" style="8" bestFit="1" customWidth="1"/>
    <col min="16139" max="16139" width="12.875" style="8" bestFit="1" customWidth="1"/>
    <col min="16140" max="16384" width="9" style="8"/>
  </cols>
  <sheetData>
    <row r="1" spans="1:11" x14ac:dyDescent="0.2">
      <c r="A1" s="7" t="s">
        <v>79</v>
      </c>
      <c r="B1" s="8" t="s">
        <v>80</v>
      </c>
      <c r="C1" s="8" t="s">
        <v>81</v>
      </c>
      <c r="D1" s="8" t="s">
        <v>82</v>
      </c>
      <c r="E1" s="8" t="s">
        <v>83</v>
      </c>
      <c r="F1" s="8" t="s">
        <v>84</v>
      </c>
      <c r="G1" s="8" t="s">
        <v>85</v>
      </c>
      <c r="I1" s="9" t="s">
        <v>86</v>
      </c>
      <c r="J1" s="8" t="s">
        <v>87</v>
      </c>
      <c r="K1" s="9" t="s">
        <v>88</v>
      </c>
    </row>
    <row r="2" spans="1:11" x14ac:dyDescent="0.2">
      <c r="A2" s="7"/>
      <c r="I2" s="9"/>
      <c r="K2" s="9"/>
    </row>
    <row r="3" spans="1:11" x14ac:dyDescent="0.2">
      <c r="A3" s="7">
        <v>1700</v>
      </c>
      <c r="B3" s="8" t="str">
        <f t="shared" ref="B3:B66" si="0">IF(F3&lt;A3, "YES", "NO")</f>
        <v>YES</v>
      </c>
      <c r="C3" s="8">
        <v>-1</v>
      </c>
      <c r="D3" s="8">
        <f t="shared" ref="D3:D66" si="1">ROUNDDOWN((A3/E3)-1,0)</f>
        <v>1699</v>
      </c>
      <c r="E3" s="8">
        <v>1</v>
      </c>
      <c r="F3" s="8">
        <f t="shared" ref="F3:F66" si="2">E3*D3</f>
        <v>1699</v>
      </c>
      <c r="G3" s="8">
        <v>6.95</v>
      </c>
      <c r="I3" s="9">
        <f t="shared" ref="I3:I66" si="3">(C3*D3)-(G3*2)</f>
        <v>-1712.9</v>
      </c>
      <c r="J3" s="8">
        <f t="shared" ref="J3:J66" si="4">A3-$A$3</f>
        <v>0</v>
      </c>
      <c r="K3" s="9">
        <f t="shared" ref="K3:K66" si="5">J3*0.65</f>
        <v>0</v>
      </c>
    </row>
    <row r="4" spans="1:11" x14ac:dyDescent="0.2">
      <c r="A4" s="7">
        <f t="shared" ref="A4:A67" si="6">I3+A3</f>
        <v>-12.900000000000091</v>
      </c>
      <c r="B4" s="8" t="str">
        <f t="shared" si="0"/>
        <v>YES</v>
      </c>
      <c r="C4" s="8">
        <f t="array" ref="C4:C299">$C$3</f>
        <v>-1</v>
      </c>
      <c r="D4" s="8">
        <f t="shared" si="1"/>
        <v>-13</v>
      </c>
      <c r="E4" s="8">
        <f>$E$3</f>
        <v>1</v>
      </c>
      <c r="F4" s="8">
        <f t="shared" si="2"/>
        <v>-13</v>
      </c>
      <c r="G4" s="8">
        <f t="array" ref="G4:G299">G3</f>
        <v>6.95</v>
      </c>
      <c r="I4" s="9">
        <f t="shared" si="3"/>
        <v>-0.90000000000000036</v>
      </c>
      <c r="J4" s="8">
        <f t="shared" si="4"/>
        <v>-1712.9</v>
      </c>
      <c r="K4" s="9">
        <f t="shared" si="5"/>
        <v>-1113.385</v>
      </c>
    </row>
    <row r="5" spans="1:11" x14ac:dyDescent="0.2">
      <c r="A5" s="7">
        <f t="shared" si="6"/>
        <v>-13.800000000000091</v>
      </c>
      <c r="B5" s="8" t="str">
        <f t="shared" si="0"/>
        <v>YES</v>
      </c>
      <c r="C5" s="8">
        <v>-1</v>
      </c>
      <c r="D5" s="8">
        <f t="shared" si="1"/>
        <v>-14</v>
      </c>
      <c r="E5" s="8">
        <f t="shared" ref="E5:E68" si="7">$E$3</f>
        <v>1</v>
      </c>
      <c r="F5" s="8">
        <f t="shared" si="2"/>
        <v>-14</v>
      </c>
      <c r="G5" s="8">
        <v>6.95</v>
      </c>
      <c r="I5" s="9">
        <f t="shared" si="3"/>
        <v>9.9999999999999645E-2</v>
      </c>
      <c r="J5" s="8">
        <f t="shared" si="4"/>
        <v>-1713.8000000000002</v>
      </c>
      <c r="K5" s="9">
        <f t="shared" si="5"/>
        <v>-1113.9700000000003</v>
      </c>
    </row>
    <row r="6" spans="1:11" x14ac:dyDescent="0.2">
      <c r="A6" s="7">
        <f t="shared" si="6"/>
        <v>-13.700000000000092</v>
      </c>
      <c r="B6" s="8" t="str">
        <f t="shared" si="0"/>
        <v>YES</v>
      </c>
      <c r="C6" s="8">
        <v>-1</v>
      </c>
      <c r="D6" s="8">
        <f t="shared" si="1"/>
        <v>-14</v>
      </c>
      <c r="E6" s="8">
        <f t="shared" si="7"/>
        <v>1</v>
      </c>
      <c r="F6" s="8">
        <f t="shared" si="2"/>
        <v>-14</v>
      </c>
      <c r="G6" s="8">
        <v>6.95</v>
      </c>
      <c r="I6" s="9">
        <f t="shared" si="3"/>
        <v>9.9999999999999645E-2</v>
      </c>
      <c r="J6" s="8">
        <f t="shared" si="4"/>
        <v>-1713.7</v>
      </c>
      <c r="K6" s="9">
        <f t="shared" si="5"/>
        <v>-1113.905</v>
      </c>
    </row>
    <row r="7" spans="1:11" x14ac:dyDescent="0.2">
      <c r="A7" s="7">
        <f t="shared" si="6"/>
        <v>-13.600000000000092</v>
      </c>
      <c r="B7" s="8" t="str">
        <f t="shared" si="0"/>
        <v>YES</v>
      </c>
      <c r="C7" s="8">
        <v>-1</v>
      </c>
      <c r="D7" s="8">
        <f t="shared" si="1"/>
        <v>-14</v>
      </c>
      <c r="E7" s="8">
        <f t="shared" si="7"/>
        <v>1</v>
      </c>
      <c r="F7" s="8">
        <f t="shared" si="2"/>
        <v>-14</v>
      </c>
      <c r="G7" s="8">
        <v>6.95</v>
      </c>
      <c r="I7" s="9">
        <f t="shared" si="3"/>
        <v>9.9999999999999645E-2</v>
      </c>
      <c r="J7" s="8">
        <f t="shared" si="4"/>
        <v>-1713.6000000000001</v>
      </c>
      <c r="K7" s="9">
        <f t="shared" si="5"/>
        <v>-1113.8400000000001</v>
      </c>
    </row>
    <row r="8" spans="1:11" x14ac:dyDescent="0.2">
      <c r="A8" s="7">
        <f t="shared" si="6"/>
        <v>-13.500000000000092</v>
      </c>
      <c r="B8" s="8" t="str">
        <f t="shared" si="0"/>
        <v>YES</v>
      </c>
      <c r="C8" s="8">
        <v>-1</v>
      </c>
      <c r="D8" s="8">
        <f t="shared" si="1"/>
        <v>-14</v>
      </c>
      <c r="E8" s="8">
        <f t="shared" si="7"/>
        <v>1</v>
      </c>
      <c r="F8" s="8">
        <f t="shared" si="2"/>
        <v>-14</v>
      </c>
      <c r="G8" s="8">
        <v>6.95</v>
      </c>
      <c r="I8" s="9">
        <f t="shared" si="3"/>
        <v>9.9999999999999645E-2</v>
      </c>
      <c r="J8" s="8">
        <f t="shared" si="4"/>
        <v>-1713.5</v>
      </c>
      <c r="K8" s="9">
        <f t="shared" si="5"/>
        <v>-1113.7750000000001</v>
      </c>
    </row>
    <row r="9" spans="1:11" x14ac:dyDescent="0.2">
      <c r="A9" s="7">
        <f t="shared" si="6"/>
        <v>-13.400000000000093</v>
      </c>
      <c r="B9" s="8" t="str">
        <f t="shared" si="0"/>
        <v>YES</v>
      </c>
      <c r="C9" s="8">
        <v>-1</v>
      </c>
      <c r="D9" s="8">
        <f t="shared" si="1"/>
        <v>-14</v>
      </c>
      <c r="E9" s="8">
        <f t="shared" si="7"/>
        <v>1</v>
      </c>
      <c r="F9" s="8">
        <f t="shared" si="2"/>
        <v>-14</v>
      </c>
      <c r="G9" s="8">
        <v>6.95</v>
      </c>
      <c r="I9" s="9">
        <f t="shared" si="3"/>
        <v>9.9999999999999645E-2</v>
      </c>
      <c r="J9" s="8">
        <f t="shared" si="4"/>
        <v>-1713.4</v>
      </c>
      <c r="K9" s="9">
        <f t="shared" si="5"/>
        <v>-1113.71</v>
      </c>
    </row>
    <row r="10" spans="1:11" x14ac:dyDescent="0.2">
      <c r="A10" s="7">
        <f t="shared" si="6"/>
        <v>-13.300000000000093</v>
      </c>
      <c r="B10" s="8" t="str">
        <f t="shared" si="0"/>
        <v>YES</v>
      </c>
      <c r="C10" s="8">
        <v>-1</v>
      </c>
      <c r="D10" s="8">
        <f t="shared" si="1"/>
        <v>-14</v>
      </c>
      <c r="E10" s="8">
        <f t="shared" si="7"/>
        <v>1</v>
      </c>
      <c r="F10" s="8">
        <f t="shared" si="2"/>
        <v>-14</v>
      </c>
      <c r="G10" s="8">
        <v>6.95</v>
      </c>
      <c r="I10" s="9">
        <f t="shared" si="3"/>
        <v>9.9999999999999645E-2</v>
      </c>
      <c r="J10" s="8">
        <f t="shared" si="4"/>
        <v>-1713.3000000000002</v>
      </c>
      <c r="K10" s="9">
        <f t="shared" si="5"/>
        <v>-1113.6450000000002</v>
      </c>
    </row>
    <row r="11" spans="1:11" x14ac:dyDescent="0.2">
      <c r="A11" s="7">
        <f t="shared" si="6"/>
        <v>-13.200000000000093</v>
      </c>
      <c r="B11" s="8" t="str">
        <f t="shared" si="0"/>
        <v>YES</v>
      </c>
      <c r="C11" s="8">
        <v>-1</v>
      </c>
      <c r="D11" s="8">
        <f t="shared" si="1"/>
        <v>-14</v>
      </c>
      <c r="E11" s="8">
        <f t="shared" si="7"/>
        <v>1</v>
      </c>
      <c r="F11" s="8">
        <f t="shared" si="2"/>
        <v>-14</v>
      </c>
      <c r="G11" s="8">
        <v>6.95</v>
      </c>
      <c r="I11" s="9">
        <f t="shared" si="3"/>
        <v>9.9999999999999645E-2</v>
      </c>
      <c r="J11" s="8">
        <f t="shared" si="4"/>
        <v>-1713.2</v>
      </c>
      <c r="K11" s="9">
        <f t="shared" si="5"/>
        <v>-1113.5800000000002</v>
      </c>
    </row>
    <row r="12" spans="1:11" x14ac:dyDescent="0.2">
      <c r="A12" s="7">
        <f t="shared" si="6"/>
        <v>-13.100000000000094</v>
      </c>
      <c r="B12" s="8" t="str">
        <f t="shared" si="0"/>
        <v>YES</v>
      </c>
      <c r="C12" s="8">
        <v>-1</v>
      </c>
      <c r="D12" s="8">
        <f t="shared" si="1"/>
        <v>-14</v>
      </c>
      <c r="E12" s="8">
        <f t="shared" si="7"/>
        <v>1</v>
      </c>
      <c r="F12" s="8">
        <f t="shared" si="2"/>
        <v>-14</v>
      </c>
      <c r="G12" s="8">
        <v>6.95</v>
      </c>
      <c r="I12" s="9">
        <f t="shared" si="3"/>
        <v>9.9999999999999645E-2</v>
      </c>
      <c r="J12" s="8">
        <f t="shared" si="4"/>
        <v>-1713.1000000000001</v>
      </c>
      <c r="K12" s="9">
        <f t="shared" si="5"/>
        <v>-1113.5150000000001</v>
      </c>
    </row>
    <row r="13" spans="1:11" x14ac:dyDescent="0.2">
      <c r="A13" s="7">
        <f t="shared" si="6"/>
        <v>-13.000000000000094</v>
      </c>
      <c r="B13" s="8" t="str">
        <f t="shared" si="0"/>
        <v>YES</v>
      </c>
      <c r="C13" s="8">
        <v>-1</v>
      </c>
      <c r="D13" s="8">
        <f t="shared" si="1"/>
        <v>-14</v>
      </c>
      <c r="E13" s="8">
        <f t="shared" si="7"/>
        <v>1</v>
      </c>
      <c r="F13" s="8">
        <f t="shared" si="2"/>
        <v>-14</v>
      </c>
      <c r="G13" s="8">
        <v>6.95</v>
      </c>
      <c r="I13" s="9">
        <f t="shared" si="3"/>
        <v>9.9999999999999645E-2</v>
      </c>
      <c r="J13" s="8">
        <f t="shared" si="4"/>
        <v>-1713</v>
      </c>
      <c r="K13" s="9">
        <f t="shared" si="5"/>
        <v>-1113.45</v>
      </c>
    </row>
    <row r="14" spans="1:11" x14ac:dyDescent="0.2">
      <c r="A14" s="7">
        <f t="shared" si="6"/>
        <v>-12.900000000000095</v>
      </c>
      <c r="B14" s="8" t="str">
        <f t="shared" si="0"/>
        <v>YES</v>
      </c>
      <c r="C14" s="8">
        <v>-1</v>
      </c>
      <c r="D14" s="8">
        <f t="shared" si="1"/>
        <v>-13</v>
      </c>
      <c r="E14" s="8">
        <f t="shared" si="7"/>
        <v>1</v>
      </c>
      <c r="F14" s="8">
        <f t="shared" si="2"/>
        <v>-13</v>
      </c>
      <c r="G14" s="8">
        <v>6.95</v>
      </c>
      <c r="I14" s="9">
        <f t="shared" si="3"/>
        <v>-0.90000000000000036</v>
      </c>
      <c r="J14" s="8">
        <f t="shared" si="4"/>
        <v>-1712.9</v>
      </c>
      <c r="K14" s="9">
        <f t="shared" si="5"/>
        <v>-1113.385</v>
      </c>
    </row>
    <row r="15" spans="1:11" x14ac:dyDescent="0.2">
      <c r="A15" s="7">
        <f t="shared" si="6"/>
        <v>-13.800000000000095</v>
      </c>
      <c r="B15" s="8" t="str">
        <f t="shared" si="0"/>
        <v>YES</v>
      </c>
      <c r="C15" s="8">
        <v>-1</v>
      </c>
      <c r="D15" s="8">
        <f t="shared" si="1"/>
        <v>-14</v>
      </c>
      <c r="E15" s="8">
        <f t="shared" si="7"/>
        <v>1</v>
      </c>
      <c r="F15" s="8">
        <f t="shared" si="2"/>
        <v>-14</v>
      </c>
      <c r="G15" s="8">
        <v>6.95</v>
      </c>
      <c r="I15" s="9">
        <f t="shared" si="3"/>
        <v>9.9999999999999645E-2</v>
      </c>
      <c r="J15" s="8">
        <f t="shared" si="4"/>
        <v>-1713.8000000000002</v>
      </c>
      <c r="K15" s="9">
        <f t="shared" si="5"/>
        <v>-1113.9700000000003</v>
      </c>
    </row>
    <row r="16" spans="1:11" x14ac:dyDescent="0.2">
      <c r="A16" s="7">
        <f t="shared" si="6"/>
        <v>-13.700000000000095</v>
      </c>
      <c r="B16" s="8" t="str">
        <f t="shared" si="0"/>
        <v>YES</v>
      </c>
      <c r="C16" s="8">
        <v>-1</v>
      </c>
      <c r="D16" s="8">
        <f t="shared" si="1"/>
        <v>-14</v>
      </c>
      <c r="E16" s="8">
        <f t="shared" si="7"/>
        <v>1</v>
      </c>
      <c r="F16" s="8">
        <f t="shared" si="2"/>
        <v>-14</v>
      </c>
      <c r="G16" s="8">
        <v>6.95</v>
      </c>
      <c r="I16" s="9">
        <f t="shared" si="3"/>
        <v>9.9999999999999645E-2</v>
      </c>
      <c r="J16" s="8">
        <f t="shared" si="4"/>
        <v>-1713.7</v>
      </c>
      <c r="K16" s="9">
        <f t="shared" si="5"/>
        <v>-1113.905</v>
      </c>
    </row>
    <row r="17" spans="1:11" x14ac:dyDescent="0.2">
      <c r="A17" s="7">
        <f t="shared" si="6"/>
        <v>-13.600000000000096</v>
      </c>
      <c r="B17" s="8" t="str">
        <f t="shared" si="0"/>
        <v>YES</v>
      </c>
      <c r="C17" s="8">
        <v>-1</v>
      </c>
      <c r="D17" s="8">
        <f t="shared" si="1"/>
        <v>-14</v>
      </c>
      <c r="E17" s="8">
        <f t="shared" si="7"/>
        <v>1</v>
      </c>
      <c r="F17" s="8">
        <f t="shared" si="2"/>
        <v>-14</v>
      </c>
      <c r="G17" s="8">
        <v>6.95</v>
      </c>
      <c r="I17" s="9">
        <f t="shared" si="3"/>
        <v>9.9999999999999645E-2</v>
      </c>
      <c r="J17" s="8">
        <f t="shared" si="4"/>
        <v>-1713.6000000000001</v>
      </c>
      <c r="K17" s="9">
        <f t="shared" si="5"/>
        <v>-1113.8400000000001</v>
      </c>
    </row>
    <row r="18" spans="1:11" x14ac:dyDescent="0.2">
      <c r="A18" s="7">
        <f t="shared" si="6"/>
        <v>-13.500000000000096</v>
      </c>
      <c r="B18" s="8" t="str">
        <f t="shared" si="0"/>
        <v>YES</v>
      </c>
      <c r="C18" s="8">
        <v>-1</v>
      </c>
      <c r="D18" s="8">
        <f t="shared" si="1"/>
        <v>-14</v>
      </c>
      <c r="E18" s="8">
        <f t="shared" si="7"/>
        <v>1</v>
      </c>
      <c r="F18" s="8">
        <f t="shared" si="2"/>
        <v>-14</v>
      </c>
      <c r="G18" s="8">
        <v>6.95</v>
      </c>
      <c r="I18" s="9">
        <f t="shared" si="3"/>
        <v>9.9999999999999645E-2</v>
      </c>
      <c r="J18" s="8">
        <f t="shared" si="4"/>
        <v>-1713.5</v>
      </c>
      <c r="K18" s="9">
        <f t="shared" si="5"/>
        <v>-1113.7750000000001</v>
      </c>
    </row>
    <row r="19" spans="1:11" x14ac:dyDescent="0.2">
      <c r="A19" s="7">
        <f t="shared" si="6"/>
        <v>-13.400000000000096</v>
      </c>
      <c r="B19" s="8" t="str">
        <f t="shared" si="0"/>
        <v>YES</v>
      </c>
      <c r="C19" s="8">
        <v>-1</v>
      </c>
      <c r="D19" s="8">
        <f t="shared" si="1"/>
        <v>-14</v>
      </c>
      <c r="E19" s="8">
        <f t="shared" si="7"/>
        <v>1</v>
      </c>
      <c r="F19" s="8">
        <f t="shared" si="2"/>
        <v>-14</v>
      </c>
      <c r="G19" s="8">
        <v>6.95</v>
      </c>
      <c r="I19" s="9">
        <f t="shared" si="3"/>
        <v>9.9999999999999645E-2</v>
      </c>
      <c r="J19" s="8">
        <f t="shared" si="4"/>
        <v>-1713.4</v>
      </c>
      <c r="K19" s="9">
        <f t="shared" si="5"/>
        <v>-1113.71</v>
      </c>
    </row>
    <row r="20" spans="1:11" x14ac:dyDescent="0.2">
      <c r="A20" s="7">
        <f t="shared" si="6"/>
        <v>-13.300000000000097</v>
      </c>
      <c r="B20" s="8" t="str">
        <f t="shared" si="0"/>
        <v>YES</v>
      </c>
      <c r="C20" s="8">
        <v>-1</v>
      </c>
      <c r="D20" s="8">
        <f t="shared" si="1"/>
        <v>-14</v>
      </c>
      <c r="E20" s="8">
        <f t="shared" si="7"/>
        <v>1</v>
      </c>
      <c r="F20" s="8">
        <f t="shared" si="2"/>
        <v>-14</v>
      </c>
      <c r="G20" s="8">
        <v>6.95</v>
      </c>
      <c r="I20" s="9">
        <f t="shared" si="3"/>
        <v>9.9999999999999645E-2</v>
      </c>
      <c r="J20" s="8">
        <f t="shared" si="4"/>
        <v>-1713.3000000000002</v>
      </c>
      <c r="K20" s="9">
        <f t="shared" si="5"/>
        <v>-1113.6450000000002</v>
      </c>
    </row>
    <row r="21" spans="1:11" x14ac:dyDescent="0.2">
      <c r="A21" s="7">
        <f t="shared" si="6"/>
        <v>-13.200000000000097</v>
      </c>
      <c r="B21" s="8" t="str">
        <f t="shared" si="0"/>
        <v>YES</v>
      </c>
      <c r="C21" s="8">
        <v>-1</v>
      </c>
      <c r="D21" s="8">
        <f t="shared" si="1"/>
        <v>-14</v>
      </c>
      <c r="E21" s="8">
        <f t="shared" si="7"/>
        <v>1</v>
      </c>
      <c r="F21" s="8">
        <f t="shared" si="2"/>
        <v>-14</v>
      </c>
      <c r="G21" s="8">
        <v>6.95</v>
      </c>
      <c r="I21" s="9">
        <f t="shared" si="3"/>
        <v>9.9999999999999645E-2</v>
      </c>
      <c r="J21" s="8">
        <f t="shared" si="4"/>
        <v>-1713.2</v>
      </c>
      <c r="K21" s="9">
        <f t="shared" si="5"/>
        <v>-1113.5800000000002</v>
      </c>
    </row>
    <row r="22" spans="1:11" x14ac:dyDescent="0.2">
      <c r="A22" s="7">
        <f t="shared" si="6"/>
        <v>-13.100000000000097</v>
      </c>
      <c r="B22" s="8" t="str">
        <f t="shared" si="0"/>
        <v>YES</v>
      </c>
      <c r="C22" s="8">
        <v>-1</v>
      </c>
      <c r="D22" s="8">
        <f t="shared" si="1"/>
        <v>-14</v>
      </c>
      <c r="E22" s="8">
        <f t="shared" si="7"/>
        <v>1</v>
      </c>
      <c r="F22" s="8">
        <f t="shared" si="2"/>
        <v>-14</v>
      </c>
      <c r="G22" s="8">
        <v>6.95</v>
      </c>
      <c r="I22" s="9">
        <f t="shared" si="3"/>
        <v>9.9999999999999645E-2</v>
      </c>
      <c r="J22" s="8">
        <f t="shared" si="4"/>
        <v>-1713.1000000000001</v>
      </c>
      <c r="K22" s="9">
        <f t="shared" si="5"/>
        <v>-1113.5150000000001</v>
      </c>
    </row>
    <row r="23" spans="1:11" x14ac:dyDescent="0.2">
      <c r="A23" s="7">
        <f t="shared" si="6"/>
        <v>-13.000000000000098</v>
      </c>
      <c r="B23" s="8" t="str">
        <f t="shared" si="0"/>
        <v>YES</v>
      </c>
      <c r="C23" s="8">
        <v>-1</v>
      </c>
      <c r="D23" s="8">
        <f t="shared" si="1"/>
        <v>-14</v>
      </c>
      <c r="E23" s="8">
        <f t="shared" si="7"/>
        <v>1</v>
      </c>
      <c r="F23" s="8">
        <f t="shared" si="2"/>
        <v>-14</v>
      </c>
      <c r="G23" s="8">
        <v>6.95</v>
      </c>
      <c r="I23" s="9">
        <f t="shared" si="3"/>
        <v>9.9999999999999645E-2</v>
      </c>
      <c r="J23" s="8">
        <f t="shared" si="4"/>
        <v>-1713</v>
      </c>
      <c r="K23" s="9">
        <f t="shared" si="5"/>
        <v>-1113.45</v>
      </c>
    </row>
    <row r="24" spans="1:11" x14ac:dyDescent="0.2">
      <c r="A24" s="7">
        <f t="shared" si="6"/>
        <v>-12.900000000000098</v>
      </c>
      <c r="B24" s="8" t="str">
        <f t="shared" si="0"/>
        <v>YES</v>
      </c>
      <c r="C24" s="8">
        <v>-1</v>
      </c>
      <c r="D24" s="8">
        <f t="shared" si="1"/>
        <v>-13</v>
      </c>
      <c r="E24" s="8">
        <f t="shared" si="7"/>
        <v>1</v>
      </c>
      <c r="F24" s="8">
        <f t="shared" si="2"/>
        <v>-13</v>
      </c>
      <c r="G24" s="8">
        <v>6.95</v>
      </c>
      <c r="I24" s="9">
        <f t="shared" si="3"/>
        <v>-0.90000000000000036</v>
      </c>
      <c r="J24" s="8">
        <f t="shared" si="4"/>
        <v>-1712.9</v>
      </c>
      <c r="K24" s="9">
        <f t="shared" si="5"/>
        <v>-1113.385</v>
      </c>
    </row>
    <row r="25" spans="1:11" x14ac:dyDescent="0.2">
      <c r="A25" s="7">
        <f t="shared" si="6"/>
        <v>-13.800000000000098</v>
      </c>
      <c r="B25" s="8" t="str">
        <f t="shared" si="0"/>
        <v>YES</v>
      </c>
      <c r="C25" s="8">
        <v>-1</v>
      </c>
      <c r="D25" s="8">
        <f t="shared" si="1"/>
        <v>-14</v>
      </c>
      <c r="E25" s="8">
        <f t="shared" si="7"/>
        <v>1</v>
      </c>
      <c r="F25" s="8">
        <f t="shared" si="2"/>
        <v>-14</v>
      </c>
      <c r="G25" s="8">
        <v>6.95</v>
      </c>
      <c r="I25" s="9">
        <f t="shared" si="3"/>
        <v>9.9999999999999645E-2</v>
      </c>
      <c r="J25" s="8">
        <f t="shared" si="4"/>
        <v>-1713.8000000000002</v>
      </c>
      <c r="K25" s="9">
        <f t="shared" si="5"/>
        <v>-1113.9700000000003</v>
      </c>
    </row>
    <row r="26" spans="1:11" x14ac:dyDescent="0.2">
      <c r="A26" s="7">
        <f t="shared" si="6"/>
        <v>-13.700000000000099</v>
      </c>
      <c r="B26" s="8" t="str">
        <f t="shared" si="0"/>
        <v>YES</v>
      </c>
      <c r="C26" s="8">
        <v>-1</v>
      </c>
      <c r="D26" s="8">
        <f t="shared" si="1"/>
        <v>-14</v>
      </c>
      <c r="E26" s="8">
        <f t="shared" si="7"/>
        <v>1</v>
      </c>
      <c r="F26" s="8">
        <f t="shared" si="2"/>
        <v>-14</v>
      </c>
      <c r="G26" s="8">
        <v>6.95</v>
      </c>
      <c r="I26" s="9">
        <f t="shared" si="3"/>
        <v>9.9999999999999645E-2</v>
      </c>
      <c r="J26" s="8">
        <f t="shared" si="4"/>
        <v>-1713.7</v>
      </c>
      <c r="K26" s="9">
        <f t="shared" si="5"/>
        <v>-1113.905</v>
      </c>
    </row>
    <row r="27" spans="1:11" x14ac:dyDescent="0.2">
      <c r="A27" s="7">
        <f t="shared" si="6"/>
        <v>-13.600000000000099</v>
      </c>
      <c r="B27" s="8" t="str">
        <f t="shared" si="0"/>
        <v>YES</v>
      </c>
      <c r="C27" s="8">
        <v>-1</v>
      </c>
      <c r="D27" s="8">
        <f t="shared" si="1"/>
        <v>-14</v>
      </c>
      <c r="E27" s="8">
        <f t="shared" si="7"/>
        <v>1</v>
      </c>
      <c r="F27" s="8">
        <f t="shared" si="2"/>
        <v>-14</v>
      </c>
      <c r="G27" s="8">
        <v>6.95</v>
      </c>
      <c r="I27" s="9">
        <f t="shared" si="3"/>
        <v>9.9999999999999645E-2</v>
      </c>
      <c r="J27" s="8">
        <f t="shared" si="4"/>
        <v>-1713.6000000000001</v>
      </c>
      <c r="K27" s="9">
        <f t="shared" si="5"/>
        <v>-1113.8400000000001</v>
      </c>
    </row>
    <row r="28" spans="1:11" x14ac:dyDescent="0.2">
      <c r="A28" s="7">
        <f t="shared" si="6"/>
        <v>-13.500000000000099</v>
      </c>
      <c r="B28" s="8" t="str">
        <f t="shared" si="0"/>
        <v>YES</v>
      </c>
      <c r="C28" s="8">
        <v>-1</v>
      </c>
      <c r="D28" s="8">
        <f t="shared" si="1"/>
        <v>-14</v>
      </c>
      <c r="E28" s="8">
        <f t="shared" si="7"/>
        <v>1</v>
      </c>
      <c r="F28" s="8">
        <f t="shared" si="2"/>
        <v>-14</v>
      </c>
      <c r="G28" s="8">
        <v>6.95</v>
      </c>
      <c r="I28" s="9">
        <f t="shared" si="3"/>
        <v>9.9999999999999645E-2</v>
      </c>
      <c r="J28" s="8">
        <f t="shared" si="4"/>
        <v>-1713.5</v>
      </c>
      <c r="K28" s="9">
        <f t="shared" si="5"/>
        <v>-1113.7750000000001</v>
      </c>
    </row>
    <row r="29" spans="1:11" x14ac:dyDescent="0.2">
      <c r="A29" s="7">
        <f t="shared" si="6"/>
        <v>-13.4000000000001</v>
      </c>
      <c r="B29" s="8" t="str">
        <f t="shared" si="0"/>
        <v>YES</v>
      </c>
      <c r="C29" s="8">
        <v>-1</v>
      </c>
      <c r="D29" s="8">
        <f t="shared" si="1"/>
        <v>-14</v>
      </c>
      <c r="E29" s="8">
        <f t="shared" si="7"/>
        <v>1</v>
      </c>
      <c r="F29" s="8">
        <f t="shared" si="2"/>
        <v>-14</v>
      </c>
      <c r="G29" s="8">
        <v>6.95</v>
      </c>
      <c r="I29" s="9">
        <f t="shared" si="3"/>
        <v>9.9999999999999645E-2</v>
      </c>
      <c r="J29" s="8">
        <f t="shared" si="4"/>
        <v>-1713.4</v>
      </c>
      <c r="K29" s="9">
        <f t="shared" si="5"/>
        <v>-1113.71</v>
      </c>
    </row>
    <row r="30" spans="1:11" x14ac:dyDescent="0.2">
      <c r="A30" s="7">
        <f t="shared" si="6"/>
        <v>-13.3000000000001</v>
      </c>
      <c r="B30" s="8" t="str">
        <f t="shared" si="0"/>
        <v>YES</v>
      </c>
      <c r="C30" s="8">
        <v>-1</v>
      </c>
      <c r="D30" s="8">
        <f t="shared" si="1"/>
        <v>-14</v>
      </c>
      <c r="E30" s="8">
        <f t="shared" si="7"/>
        <v>1</v>
      </c>
      <c r="F30" s="8">
        <f t="shared" si="2"/>
        <v>-14</v>
      </c>
      <c r="G30" s="8">
        <v>6.95</v>
      </c>
      <c r="I30" s="9">
        <f t="shared" si="3"/>
        <v>9.9999999999999645E-2</v>
      </c>
      <c r="J30" s="8">
        <f t="shared" si="4"/>
        <v>-1713.3000000000002</v>
      </c>
      <c r="K30" s="9">
        <f t="shared" si="5"/>
        <v>-1113.6450000000002</v>
      </c>
    </row>
    <row r="31" spans="1:11" x14ac:dyDescent="0.2">
      <c r="A31" s="7">
        <f t="shared" si="6"/>
        <v>-13.200000000000101</v>
      </c>
      <c r="B31" s="8" t="str">
        <f t="shared" si="0"/>
        <v>YES</v>
      </c>
      <c r="C31" s="8">
        <v>-1</v>
      </c>
      <c r="D31" s="8">
        <f t="shared" si="1"/>
        <v>-14</v>
      </c>
      <c r="E31" s="8">
        <f t="shared" si="7"/>
        <v>1</v>
      </c>
      <c r="F31" s="8">
        <f t="shared" si="2"/>
        <v>-14</v>
      </c>
      <c r="G31" s="8">
        <v>6.95</v>
      </c>
      <c r="I31" s="9">
        <f t="shared" si="3"/>
        <v>9.9999999999999645E-2</v>
      </c>
      <c r="J31" s="8">
        <f t="shared" si="4"/>
        <v>-1713.2</v>
      </c>
      <c r="K31" s="9">
        <f t="shared" si="5"/>
        <v>-1113.5800000000002</v>
      </c>
    </row>
    <row r="32" spans="1:11" x14ac:dyDescent="0.2">
      <c r="A32" s="7">
        <f t="shared" si="6"/>
        <v>-13.100000000000101</v>
      </c>
      <c r="B32" s="8" t="str">
        <f t="shared" si="0"/>
        <v>YES</v>
      </c>
      <c r="C32" s="8">
        <v>-1</v>
      </c>
      <c r="D32" s="8">
        <f t="shared" si="1"/>
        <v>-14</v>
      </c>
      <c r="E32" s="8">
        <f t="shared" si="7"/>
        <v>1</v>
      </c>
      <c r="F32" s="8">
        <f t="shared" si="2"/>
        <v>-14</v>
      </c>
      <c r="G32" s="8">
        <v>6.95</v>
      </c>
      <c r="I32" s="9">
        <f t="shared" si="3"/>
        <v>9.9999999999999645E-2</v>
      </c>
      <c r="J32" s="8">
        <f t="shared" si="4"/>
        <v>-1713.1000000000001</v>
      </c>
      <c r="K32" s="9">
        <f t="shared" si="5"/>
        <v>-1113.5150000000001</v>
      </c>
    </row>
    <row r="33" spans="1:11" x14ac:dyDescent="0.2">
      <c r="A33" s="7">
        <f t="shared" si="6"/>
        <v>-13.000000000000101</v>
      </c>
      <c r="B33" s="8" t="str">
        <f t="shared" si="0"/>
        <v>YES</v>
      </c>
      <c r="C33" s="8">
        <v>-1</v>
      </c>
      <c r="D33" s="8">
        <f t="shared" si="1"/>
        <v>-14</v>
      </c>
      <c r="E33" s="8">
        <f t="shared" si="7"/>
        <v>1</v>
      </c>
      <c r="F33" s="8">
        <f t="shared" si="2"/>
        <v>-14</v>
      </c>
      <c r="G33" s="8">
        <v>6.95</v>
      </c>
      <c r="I33" s="9">
        <f t="shared" si="3"/>
        <v>9.9999999999999645E-2</v>
      </c>
      <c r="J33" s="8">
        <f t="shared" si="4"/>
        <v>-1713</v>
      </c>
      <c r="K33" s="9">
        <f t="shared" si="5"/>
        <v>-1113.45</v>
      </c>
    </row>
    <row r="34" spans="1:11" x14ac:dyDescent="0.2">
      <c r="A34" s="7">
        <f t="shared" si="6"/>
        <v>-12.900000000000102</v>
      </c>
      <c r="B34" s="8" t="str">
        <f t="shared" si="0"/>
        <v>YES</v>
      </c>
      <c r="C34" s="8">
        <v>-1</v>
      </c>
      <c r="D34" s="8">
        <f t="shared" si="1"/>
        <v>-13</v>
      </c>
      <c r="E34" s="8">
        <f t="shared" si="7"/>
        <v>1</v>
      </c>
      <c r="F34" s="8">
        <f t="shared" si="2"/>
        <v>-13</v>
      </c>
      <c r="G34" s="8">
        <v>6.95</v>
      </c>
      <c r="I34" s="9">
        <f t="shared" si="3"/>
        <v>-0.90000000000000036</v>
      </c>
      <c r="J34" s="8">
        <f t="shared" si="4"/>
        <v>-1712.9</v>
      </c>
      <c r="K34" s="9">
        <f t="shared" si="5"/>
        <v>-1113.385</v>
      </c>
    </row>
    <row r="35" spans="1:11" x14ac:dyDescent="0.2">
      <c r="A35" s="7">
        <f t="shared" si="6"/>
        <v>-13.800000000000102</v>
      </c>
      <c r="B35" s="8" t="str">
        <f t="shared" si="0"/>
        <v>YES</v>
      </c>
      <c r="C35" s="8">
        <v>-1</v>
      </c>
      <c r="D35" s="8">
        <f t="shared" si="1"/>
        <v>-14</v>
      </c>
      <c r="E35" s="8">
        <f t="shared" si="7"/>
        <v>1</v>
      </c>
      <c r="F35" s="8">
        <f t="shared" si="2"/>
        <v>-14</v>
      </c>
      <c r="G35" s="8">
        <v>6.95</v>
      </c>
      <c r="I35" s="9">
        <f t="shared" si="3"/>
        <v>9.9999999999999645E-2</v>
      </c>
      <c r="J35" s="8">
        <f t="shared" si="4"/>
        <v>-1713.8000000000002</v>
      </c>
      <c r="K35" s="9">
        <f t="shared" si="5"/>
        <v>-1113.9700000000003</v>
      </c>
    </row>
    <row r="36" spans="1:11" x14ac:dyDescent="0.2">
      <c r="A36" s="7">
        <f t="shared" si="6"/>
        <v>-13.700000000000102</v>
      </c>
      <c r="B36" s="8" t="str">
        <f t="shared" si="0"/>
        <v>YES</v>
      </c>
      <c r="C36" s="8">
        <v>-1</v>
      </c>
      <c r="D36" s="8">
        <f t="shared" si="1"/>
        <v>-14</v>
      </c>
      <c r="E36" s="8">
        <f t="shared" si="7"/>
        <v>1</v>
      </c>
      <c r="F36" s="8">
        <f t="shared" si="2"/>
        <v>-14</v>
      </c>
      <c r="G36" s="8">
        <v>6.95</v>
      </c>
      <c r="I36" s="9">
        <f t="shared" si="3"/>
        <v>9.9999999999999645E-2</v>
      </c>
      <c r="J36" s="8">
        <f t="shared" si="4"/>
        <v>-1713.7</v>
      </c>
      <c r="K36" s="9">
        <f t="shared" si="5"/>
        <v>-1113.905</v>
      </c>
    </row>
    <row r="37" spans="1:11" x14ac:dyDescent="0.2">
      <c r="A37" s="7">
        <f t="shared" si="6"/>
        <v>-13.600000000000103</v>
      </c>
      <c r="B37" s="8" t="str">
        <f t="shared" si="0"/>
        <v>YES</v>
      </c>
      <c r="C37" s="8">
        <v>-1</v>
      </c>
      <c r="D37" s="8">
        <f t="shared" si="1"/>
        <v>-14</v>
      </c>
      <c r="E37" s="8">
        <f t="shared" si="7"/>
        <v>1</v>
      </c>
      <c r="F37" s="8">
        <f t="shared" si="2"/>
        <v>-14</v>
      </c>
      <c r="G37" s="8">
        <v>6.95</v>
      </c>
      <c r="I37" s="9">
        <f t="shared" si="3"/>
        <v>9.9999999999999645E-2</v>
      </c>
      <c r="J37" s="8">
        <f t="shared" si="4"/>
        <v>-1713.6000000000001</v>
      </c>
      <c r="K37" s="9">
        <f t="shared" si="5"/>
        <v>-1113.8400000000001</v>
      </c>
    </row>
    <row r="38" spans="1:11" x14ac:dyDescent="0.2">
      <c r="A38" s="7">
        <f t="shared" si="6"/>
        <v>-13.500000000000103</v>
      </c>
      <c r="B38" s="8" t="str">
        <f t="shared" si="0"/>
        <v>YES</v>
      </c>
      <c r="C38" s="8">
        <v>-1</v>
      </c>
      <c r="D38" s="8">
        <f t="shared" si="1"/>
        <v>-14</v>
      </c>
      <c r="E38" s="8">
        <f t="shared" si="7"/>
        <v>1</v>
      </c>
      <c r="F38" s="8">
        <f t="shared" si="2"/>
        <v>-14</v>
      </c>
      <c r="G38" s="8">
        <v>6.95</v>
      </c>
      <c r="I38" s="9">
        <f t="shared" si="3"/>
        <v>9.9999999999999645E-2</v>
      </c>
      <c r="J38" s="8">
        <f t="shared" si="4"/>
        <v>-1713.5</v>
      </c>
      <c r="K38" s="9">
        <f t="shared" si="5"/>
        <v>-1113.7750000000001</v>
      </c>
    </row>
    <row r="39" spans="1:11" x14ac:dyDescent="0.2">
      <c r="A39" s="7">
        <f t="shared" si="6"/>
        <v>-13.400000000000103</v>
      </c>
      <c r="B39" s="8" t="str">
        <f t="shared" si="0"/>
        <v>YES</v>
      </c>
      <c r="C39" s="8">
        <v>-1</v>
      </c>
      <c r="D39" s="8">
        <f t="shared" si="1"/>
        <v>-14</v>
      </c>
      <c r="E39" s="8">
        <f t="shared" si="7"/>
        <v>1</v>
      </c>
      <c r="F39" s="8">
        <f t="shared" si="2"/>
        <v>-14</v>
      </c>
      <c r="G39" s="8">
        <v>6.95</v>
      </c>
      <c r="I39" s="9">
        <f t="shared" si="3"/>
        <v>9.9999999999999645E-2</v>
      </c>
      <c r="J39" s="8">
        <f t="shared" si="4"/>
        <v>-1713.4</v>
      </c>
      <c r="K39" s="9">
        <f t="shared" si="5"/>
        <v>-1113.71</v>
      </c>
    </row>
    <row r="40" spans="1:11" x14ac:dyDescent="0.2">
      <c r="A40" s="7">
        <f t="shared" si="6"/>
        <v>-13.300000000000104</v>
      </c>
      <c r="B40" s="8" t="str">
        <f t="shared" si="0"/>
        <v>YES</v>
      </c>
      <c r="C40" s="8">
        <v>-1</v>
      </c>
      <c r="D40" s="8">
        <f t="shared" si="1"/>
        <v>-14</v>
      </c>
      <c r="E40" s="8">
        <f t="shared" si="7"/>
        <v>1</v>
      </c>
      <c r="F40" s="8">
        <f t="shared" si="2"/>
        <v>-14</v>
      </c>
      <c r="G40" s="8">
        <v>6.95</v>
      </c>
      <c r="I40" s="9">
        <f t="shared" si="3"/>
        <v>9.9999999999999645E-2</v>
      </c>
      <c r="J40" s="8">
        <f t="shared" si="4"/>
        <v>-1713.3000000000002</v>
      </c>
      <c r="K40" s="9">
        <f t="shared" si="5"/>
        <v>-1113.6450000000002</v>
      </c>
    </row>
    <row r="41" spans="1:11" x14ac:dyDescent="0.2">
      <c r="A41" s="7">
        <f t="shared" si="6"/>
        <v>-13.200000000000104</v>
      </c>
      <c r="B41" s="8" t="str">
        <f t="shared" si="0"/>
        <v>YES</v>
      </c>
      <c r="C41" s="8">
        <v>-1</v>
      </c>
      <c r="D41" s="8">
        <f t="shared" si="1"/>
        <v>-14</v>
      </c>
      <c r="E41" s="8">
        <f t="shared" si="7"/>
        <v>1</v>
      </c>
      <c r="F41" s="8">
        <f t="shared" si="2"/>
        <v>-14</v>
      </c>
      <c r="G41" s="8">
        <v>6.95</v>
      </c>
      <c r="I41" s="9">
        <f t="shared" si="3"/>
        <v>9.9999999999999645E-2</v>
      </c>
      <c r="J41" s="8">
        <f t="shared" si="4"/>
        <v>-1713.2</v>
      </c>
      <c r="K41" s="9">
        <f t="shared" si="5"/>
        <v>-1113.5800000000002</v>
      </c>
    </row>
    <row r="42" spans="1:11" x14ac:dyDescent="0.2">
      <c r="A42" s="7">
        <f t="shared" si="6"/>
        <v>-13.100000000000104</v>
      </c>
      <c r="B42" s="8" t="str">
        <f t="shared" si="0"/>
        <v>YES</v>
      </c>
      <c r="C42" s="8">
        <v>-1</v>
      </c>
      <c r="D42" s="8">
        <f t="shared" si="1"/>
        <v>-14</v>
      </c>
      <c r="E42" s="8">
        <f t="shared" si="7"/>
        <v>1</v>
      </c>
      <c r="F42" s="8">
        <f t="shared" si="2"/>
        <v>-14</v>
      </c>
      <c r="G42" s="8">
        <v>6.95</v>
      </c>
      <c r="I42" s="9">
        <f t="shared" si="3"/>
        <v>9.9999999999999645E-2</v>
      </c>
      <c r="J42" s="8">
        <f t="shared" si="4"/>
        <v>-1713.1000000000001</v>
      </c>
      <c r="K42" s="9">
        <f t="shared" si="5"/>
        <v>-1113.5150000000001</v>
      </c>
    </row>
    <row r="43" spans="1:11" x14ac:dyDescent="0.2">
      <c r="A43" s="7">
        <f t="shared" si="6"/>
        <v>-13.000000000000105</v>
      </c>
      <c r="B43" s="8" t="str">
        <f t="shared" si="0"/>
        <v>YES</v>
      </c>
      <c r="C43" s="8">
        <v>-1</v>
      </c>
      <c r="D43" s="8">
        <f t="shared" si="1"/>
        <v>-14</v>
      </c>
      <c r="E43" s="8">
        <f t="shared" si="7"/>
        <v>1</v>
      </c>
      <c r="F43" s="8">
        <f t="shared" si="2"/>
        <v>-14</v>
      </c>
      <c r="G43" s="8">
        <v>6.95</v>
      </c>
      <c r="I43" s="9">
        <f t="shared" si="3"/>
        <v>9.9999999999999645E-2</v>
      </c>
      <c r="J43" s="8">
        <f t="shared" si="4"/>
        <v>-1713</v>
      </c>
      <c r="K43" s="9">
        <f t="shared" si="5"/>
        <v>-1113.45</v>
      </c>
    </row>
    <row r="44" spans="1:11" x14ac:dyDescent="0.2">
      <c r="A44" s="7">
        <f t="shared" si="6"/>
        <v>-12.900000000000105</v>
      </c>
      <c r="B44" s="8" t="str">
        <f t="shared" si="0"/>
        <v>YES</v>
      </c>
      <c r="C44" s="8">
        <v>-1</v>
      </c>
      <c r="D44" s="8">
        <f t="shared" si="1"/>
        <v>-13</v>
      </c>
      <c r="E44" s="8">
        <f t="shared" si="7"/>
        <v>1</v>
      </c>
      <c r="F44" s="8">
        <f t="shared" si="2"/>
        <v>-13</v>
      </c>
      <c r="G44" s="8">
        <v>6.95</v>
      </c>
      <c r="I44" s="9">
        <f t="shared" si="3"/>
        <v>-0.90000000000000036</v>
      </c>
      <c r="J44" s="8">
        <f t="shared" si="4"/>
        <v>-1712.9</v>
      </c>
      <c r="K44" s="9">
        <f t="shared" si="5"/>
        <v>-1113.385</v>
      </c>
    </row>
    <row r="45" spans="1:11" x14ac:dyDescent="0.2">
      <c r="A45" s="7">
        <f t="shared" si="6"/>
        <v>-13.800000000000106</v>
      </c>
      <c r="B45" s="8" t="str">
        <f t="shared" si="0"/>
        <v>YES</v>
      </c>
      <c r="C45" s="8">
        <v>-1</v>
      </c>
      <c r="D45" s="8">
        <f t="shared" si="1"/>
        <v>-14</v>
      </c>
      <c r="E45" s="8">
        <f t="shared" si="7"/>
        <v>1</v>
      </c>
      <c r="F45" s="8">
        <f t="shared" si="2"/>
        <v>-14</v>
      </c>
      <c r="G45" s="8">
        <v>6.95</v>
      </c>
      <c r="I45" s="9">
        <f t="shared" si="3"/>
        <v>9.9999999999999645E-2</v>
      </c>
      <c r="J45" s="8">
        <f t="shared" si="4"/>
        <v>-1713.8000000000002</v>
      </c>
      <c r="K45" s="9">
        <f t="shared" si="5"/>
        <v>-1113.9700000000003</v>
      </c>
    </row>
    <row r="46" spans="1:11" x14ac:dyDescent="0.2">
      <c r="A46" s="7">
        <f t="shared" si="6"/>
        <v>-13.700000000000106</v>
      </c>
      <c r="B46" s="8" t="str">
        <f t="shared" si="0"/>
        <v>YES</v>
      </c>
      <c r="C46" s="8">
        <v>-1</v>
      </c>
      <c r="D46" s="8">
        <f t="shared" si="1"/>
        <v>-14</v>
      </c>
      <c r="E46" s="8">
        <f t="shared" si="7"/>
        <v>1</v>
      </c>
      <c r="F46" s="8">
        <f t="shared" si="2"/>
        <v>-14</v>
      </c>
      <c r="G46" s="8">
        <v>6.95</v>
      </c>
      <c r="I46" s="9">
        <f t="shared" si="3"/>
        <v>9.9999999999999645E-2</v>
      </c>
      <c r="J46" s="8">
        <f t="shared" si="4"/>
        <v>-1713.7</v>
      </c>
      <c r="K46" s="9">
        <f t="shared" si="5"/>
        <v>-1113.905</v>
      </c>
    </row>
    <row r="47" spans="1:11" x14ac:dyDescent="0.2">
      <c r="A47" s="7">
        <f t="shared" si="6"/>
        <v>-13.600000000000106</v>
      </c>
      <c r="B47" s="8" t="str">
        <f t="shared" si="0"/>
        <v>YES</v>
      </c>
      <c r="C47" s="8">
        <v>-1</v>
      </c>
      <c r="D47" s="8">
        <f t="shared" si="1"/>
        <v>-14</v>
      </c>
      <c r="E47" s="8">
        <f t="shared" si="7"/>
        <v>1</v>
      </c>
      <c r="F47" s="8">
        <f t="shared" si="2"/>
        <v>-14</v>
      </c>
      <c r="G47" s="8">
        <v>6.95</v>
      </c>
      <c r="I47" s="9">
        <f t="shared" si="3"/>
        <v>9.9999999999999645E-2</v>
      </c>
      <c r="J47" s="8">
        <f t="shared" si="4"/>
        <v>-1713.6000000000001</v>
      </c>
      <c r="K47" s="9">
        <f t="shared" si="5"/>
        <v>-1113.8400000000001</v>
      </c>
    </row>
    <row r="48" spans="1:11" x14ac:dyDescent="0.2">
      <c r="A48" s="7">
        <f t="shared" si="6"/>
        <v>-13.500000000000107</v>
      </c>
      <c r="B48" s="8" t="str">
        <f t="shared" si="0"/>
        <v>YES</v>
      </c>
      <c r="C48" s="8">
        <v>-1</v>
      </c>
      <c r="D48" s="8">
        <f t="shared" si="1"/>
        <v>-14</v>
      </c>
      <c r="E48" s="8">
        <f t="shared" si="7"/>
        <v>1</v>
      </c>
      <c r="F48" s="8">
        <f t="shared" si="2"/>
        <v>-14</v>
      </c>
      <c r="G48" s="8">
        <v>6.95</v>
      </c>
      <c r="I48" s="9">
        <f t="shared" si="3"/>
        <v>9.9999999999999645E-2</v>
      </c>
      <c r="J48" s="8">
        <f t="shared" si="4"/>
        <v>-1713.5</v>
      </c>
      <c r="K48" s="9">
        <f t="shared" si="5"/>
        <v>-1113.7750000000001</v>
      </c>
    </row>
    <row r="49" spans="1:11" x14ac:dyDescent="0.2">
      <c r="A49" s="7">
        <f>I48+A48</f>
        <v>-13.400000000000107</v>
      </c>
      <c r="B49" s="8" t="str">
        <f t="shared" si="0"/>
        <v>YES</v>
      </c>
      <c r="C49" s="8">
        <v>-1</v>
      </c>
      <c r="D49" s="8">
        <f t="shared" si="1"/>
        <v>-14</v>
      </c>
      <c r="E49" s="8">
        <f t="shared" si="7"/>
        <v>1</v>
      </c>
      <c r="F49" s="8">
        <f t="shared" si="2"/>
        <v>-14</v>
      </c>
      <c r="G49" s="8">
        <v>6.95</v>
      </c>
      <c r="I49" s="9">
        <f t="shared" si="3"/>
        <v>9.9999999999999645E-2</v>
      </c>
      <c r="J49" s="8">
        <f t="shared" si="4"/>
        <v>-1713.4</v>
      </c>
      <c r="K49" s="9">
        <f>J49*0.65+(100*G49)</f>
        <v>-418.71000000000004</v>
      </c>
    </row>
    <row r="50" spans="1:11" x14ac:dyDescent="0.2">
      <c r="A50" s="7">
        <f>I49+A49+(G50*100)</f>
        <v>681.69999999999993</v>
      </c>
      <c r="B50" s="8" t="str">
        <f t="shared" si="0"/>
        <v>YES</v>
      </c>
      <c r="C50" s="8">
        <v>-1</v>
      </c>
      <c r="D50" s="8">
        <f t="shared" si="1"/>
        <v>680</v>
      </c>
      <c r="E50" s="8">
        <f t="shared" si="7"/>
        <v>1</v>
      </c>
      <c r="F50" s="8">
        <f t="shared" si="2"/>
        <v>680</v>
      </c>
      <c r="G50" s="8">
        <v>6.95</v>
      </c>
      <c r="I50" s="9">
        <f t="shared" si="3"/>
        <v>-693.9</v>
      </c>
      <c r="J50" s="8">
        <f t="shared" si="4"/>
        <v>-1018.3000000000001</v>
      </c>
      <c r="K50" s="9">
        <f t="shared" si="5"/>
        <v>-661.8950000000001</v>
      </c>
    </row>
    <row r="51" spans="1:11" x14ac:dyDescent="0.2">
      <c r="A51" s="7">
        <f t="shared" si="6"/>
        <v>-12.200000000000045</v>
      </c>
      <c r="B51" s="8" t="str">
        <f t="shared" si="0"/>
        <v>YES</v>
      </c>
      <c r="C51" s="8">
        <v>-1</v>
      </c>
      <c r="D51" s="8">
        <f t="shared" si="1"/>
        <v>-13</v>
      </c>
      <c r="E51" s="8">
        <f t="shared" si="7"/>
        <v>1</v>
      </c>
      <c r="F51" s="8">
        <f t="shared" si="2"/>
        <v>-13</v>
      </c>
      <c r="G51" s="8">
        <v>6.95</v>
      </c>
      <c r="I51" s="9">
        <f t="shared" si="3"/>
        <v>-0.90000000000000036</v>
      </c>
      <c r="J51" s="8">
        <f t="shared" si="4"/>
        <v>-1712.2</v>
      </c>
      <c r="K51" s="9">
        <f t="shared" si="5"/>
        <v>-1112.93</v>
      </c>
    </row>
    <row r="52" spans="1:11" x14ac:dyDescent="0.2">
      <c r="A52" s="7">
        <f t="shared" si="6"/>
        <v>-13.100000000000046</v>
      </c>
      <c r="B52" s="8" t="str">
        <f t="shared" si="0"/>
        <v>YES</v>
      </c>
      <c r="C52" s="8">
        <v>-1</v>
      </c>
      <c r="D52" s="8">
        <f t="shared" si="1"/>
        <v>-14</v>
      </c>
      <c r="E52" s="8">
        <f t="shared" si="7"/>
        <v>1</v>
      </c>
      <c r="F52" s="8">
        <f t="shared" si="2"/>
        <v>-14</v>
      </c>
      <c r="G52" s="8">
        <v>6.95</v>
      </c>
      <c r="I52" s="9">
        <f t="shared" si="3"/>
        <v>9.9999999999999645E-2</v>
      </c>
      <c r="J52" s="8">
        <f t="shared" si="4"/>
        <v>-1713.1000000000001</v>
      </c>
      <c r="K52" s="9">
        <f t="shared" si="5"/>
        <v>-1113.5150000000001</v>
      </c>
    </row>
    <row r="53" spans="1:11" x14ac:dyDescent="0.2">
      <c r="A53" s="7">
        <f t="shared" si="6"/>
        <v>-13.000000000000046</v>
      </c>
      <c r="B53" s="8" t="str">
        <f t="shared" si="0"/>
        <v>YES</v>
      </c>
      <c r="C53" s="8">
        <v>-1</v>
      </c>
      <c r="D53" s="8">
        <f t="shared" si="1"/>
        <v>-14</v>
      </c>
      <c r="E53" s="8">
        <f t="shared" si="7"/>
        <v>1</v>
      </c>
      <c r="F53" s="8">
        <f t="shared" si="2"/>
        <v>-14</v>
      </c>
      <c r="G53" s="8">
        <v>6.95</v>
      </c>
      <c r="I53" s="9">
        <f t="shared" si="3"/>
        <v>9.9999999999999645E-2</v>
      </c>
      <c r="J53" s="8">
        <f t="shared" si="4"/>
        <v>-1713</v>
      </c>
      <c r="K53" s="9">
        <f t="shared" si="5"/>
        <v>-1113.45</v>
      </c>
    </row>
    <row r="54" spans="1:11" x14ac:dyDescent="0.2">
      <c r="A54" s="7">
        <f t="shared" si="6"/>
        <v>-12.900000000000047</v>
      </c>
      <c r="B54" s="8" t="str">
        <f t="shared" si="0"/>
        <v>YES</v>
      </c>
      <c r="C54" s="8">
        <v>-1</v>
      </c>
      <c r="D54" s="8">
        <f t="shared" si="1"/>
        <v>-13</v>
      </c>
      <c r="E54" s="8">
        <f t="shared" si="7"/>
        <v>1</v>
      </c>
      <c r="F54" s="8">
        <f t="shared" si="2"/>
        <v>-13</v>
      </c>
      <c r="G54" s="8">
        <v>6.95</v>
      </c>
      <c r="I54" s="9">
        <f t="shared" si="3"/>
        <v>-0.90000000000000036</v>
      </c>
      <c r="J54" s="8">
        <f t="shared" si="4"/>
        <v>-1712.9</v>
      </c>
      <c r="K54" s="9">
        <f t="shared" si="5"/>
        <v>-1113.385</v>
      </c>
    </row>
    <row r="55" spans="1:11" x14ac:dyDescent="0.2">
      <c r="A55" s="7">
        <f t="shared" si="6"/>
        <v>-13.800000000000047</v>
      </c>
      <c r="B55" s="8" t="str">
        <f t="shared" si="0"/>
        <v>YES</v>
      </c>
      <c r="C55" s="8">
        <v>-1</v>
      </c>
      <c r="D55" s="8">
        <f t="shared" si="1"/>
        <v>-14</v>
      </c>
      <c r="E55" s="8">
        <f t="shared" si="7"/>
        <v>1</v>
      </c>
      <c r="F55" s="8">
        <f t="shared" si="2"/>
        <v>-14</v>
      </c>
      <c r="G55" s="8">
        <v>6.95</v>
      </c>
      <c r="I55" s="9">
        <f t="shared" si="3"/>
        <v>9.9999999999999645E-2</v>
      </c>
      <c r="J55" s="8">
        <f t="shared" si="4"/>
        <v>-1713.8</v>
      </c>
      <c r="K55" s="9">
        <f t="shared" si="5"/>
        <v>-1113.97</v>
      </c>
    </row>
    <row r="56" spans="1:11" x14ac:dyDescent="0.2">
      <c r="A56" s="7">
        <f t="shared" si="6"/>
        <v>-13.700000000000047</v>
      </c>
      <c r="B56" s="8" t="str">
        <f t="shared" si="0"/>
        <v>YES</v>
      </c>
      <c r="C56" s="8">
        <v>-1</v>
      </c>
      <c r="D56" s="8">
        <f t="shared" si="1"/>
        <v>-14</v>
      </c>
      <c r="E56" s="8">
        <f t="shared" si="7"/>
        <v>1</v>
      </c>
      <c r="F56" s="8">
        <f t="shared" si="2"/>
        <v>-14</v>
      </c>
      <c r="G56" s="8">
        <v>6.95</v>
      </c>
      <c r="I56" s="9">
        <f t="shared" si="3"/>
        <v>9.9999999999999645E-2</v>
      </c>
      <c r="J56" s="8">
        <f t="shared" si="4"/>
        <v>-1713.7</v>
      </c>
      <c r="K56" s="9">
        <f t="shared" si="5"/>
        <v>-1113.905</v>
      </c>
    </row>
    <row r="57" spans="1:11" x14ac:dyDescent="0.2">
      <c r="A57" s="7">
        <f t="shared" si="6"/>
        <v>-13.600000000000048</v>
      </c>
      <c r="B57" s="8" t="str">
        <f t="shared" si="0"/>
        <v>YES</v>
      </c>
      <c r="C57" s="8">
        <v>-1</v>
      </c>
      <c r="D57" s="8">
        <f t="shared" si="1"/>
        <v>-14</v>
      </c>
      <c r="E57" s="8">
        <f t="shared" si="7"/>
        <v>1</v>
      </c>
      <c r="F57" s="8">
        <f t="shared" si="2"/>
        <v>-14</v>
      </c>
      <c r="G57" s="8">
        <v>6.95</v>
      </c>
      <c r="I57" s="9">
        <f t="shared" si="3"/>
        <v>9.9999999999999645E-2</v>
      </c>
      <c r="J57" s="8">
        <f t="shared" si="4"/>
        <v>-1713.6000000000001</v>
      </c>
      <c r="K57" s="9">
        <f t="shared" si="5"/>
        <v>-1113.8400000000001</v>
      </c>
    </row>
    <row r="58" spans="1:11" x14ac:dyDescent="0.2">
      <c r="A58" s="7">
        <f t="shared" si="6"/>
        <v>-13.500000000000048</v>
      </c>
      <c r="B58" s="8" t="str">
        <f t="shared" si="0"/>
        <v>YES</v>
      </c>
      <c r="C58" s="8">
        <v>-1</v>
      </c>
      <c r="D58" s="8">
        <f t="shared" si="1"/>
        <v>-14</v>
      </c>
      <c r="E58" s="8">
        <f t="shared" si="7"/>
        <v>1</v>
      </c>
      <c r="F58" s="8">
        <f t="shared" si="2"/>
        <v>-14</v>
      </c>
      <c r="G58" s="8">
        <v>6.95</v>
      </c>
      <c r="I58" s="9">
        <f t="shared" si="3"/>
        <v>9.9999999999999645E-2</v>
      </c>
      <c r="J58" s="8">
        <f t="shared" si="4"/>
        <v>-1713.5</v>
      </c>
      <c r="K58" s="9">
        <f t="shared" si="5"/>
        <v>-1113.7750000000001</v>
      </c>
    </row>
    <row r="59" spans="1:11" x14ac:dyDescent="0.2">
      <c r="A59" s="7">
        <f t="shared" si="6"/>
        <v>-13.400000000000048</v>
      </c>
      <c r="B59" s="8" t="str">
        <f t="shared" si="0"/>
        <v>YES</v>
      </c>
      <c r="C59" s="8">
        <v>-1</v>
      </c>
      <c r="D59" s="8">
        <f t="shared" si="1"/>
        <v>-14</v>
      </c>
      <c r="E59" s="8">
        <f t="shared" si="7"/>
        <v>1</v>
      </c>
      <c r="F59" s="8">
        <f t="shared" si="2"/>
        <v>-14</v>
      </c>
      <c r="G59" s="8">
        <v>6.95</v>
      </c>
      <c r="I59" s="9">
        <f t="shared" si="3"/>
        <v>9.9999999999999645E-2</v>
      </c>
      <c r="J59" s="8">
        <f t="shared" si="4"/>
        <v>-1713.4</v>
      </c>
      <c r="K59" s="9">
        <f t="shared" si="5"/>
        <v>-1113.71</v>
      </c>
    </row>
    <row r="60" spans="1:11" x14ac:dyDescent="0.2">
      <c r="A60" s="7">
        <f t="shared" si="6"/>
        <v>-13.300000000000049</v>
      </c>
      <c r="B60" s="8" t="str">
        <f t="shared" si="0"/>
        <v>YES</v>
      </c>
      <c r="C60" s="8">
        <v>-1</v>
      </c>
      <c r="D60" s="8">
        <f t="shared" si="1"/>
        <v>-14</v>
      </c>
      <c r="E60" s="8">
        <f t="shared" si="7"/>
        <v>1</v>
      </c>
      <c r="F60" s="8">
        <f t="shared" si="2"/>
        <v>-14</v>
      </c>
      <c r="G60" s="8">
        <v>6.95</v>
      </c>
      <c r="I60" s="9">
        <f t="shared" si="3"/>
        <v>9.9999999999999645E-2</v>
      </c>
      <c r="J60" s="8">
        <f t="shared" si="4"/>
        <v>-1713.3</v>
      </c>
      <c r="K60" s="9">
        <f t="shared" si="5"/>
        <v>-1113.645</v>
      </c>
    </row>
    <row r="61" spans="1:11" x14ac:dyDescent="0.2">
      <c r="A61" s="7">
        <f t="shared" si="6"/>
        <v>-13.200000000000049</v>
      </c>
      <c r="B61" s="8" t="str">
        <f t="shared" si="0"/>
        <v>YES</v>
      </c>
      <c r="C61" s="8">
        <v>-1</v>
      </c>
      <c r="D61" s="8">
        <f t="shared" si="1"/>
        <v>-14</v>
      </c>
      <c r="E61" s="8">
        <f t="shared" si="7"/>
        <v>1</v>
      </c>
      <c r="F61" s="8">
        <f t="shared" si="2"/>
        <v>-14</v>
      </c>
      <c r="G61" s="8">
        <v>6.95</v>
      </c>
      <c r="I61" s="9">
        <f t="shared" si="3"/>
        <v>9.9999999999999645E-2</v>
      </c>
      <c r="J61" s="8">
        <f t="shared" si="4"/>
        <v>-1713.2</v>
      </c>
      <c r="K61" s="9">
        <f t="shared" si="5"/>
        <v>-1113.5800000000002</v>
      </c>
    </row>
    <row r="62" spans="1:11" x14ac:dyDescent="0.2">
      <c r="A62" s="7">
        <f t="shared" si="6"/>
        <v>-13.100000000000049</v>
      </c>
      <c r="B62" s="8" t="str">
        <f t="shared" si="0"/>
        <v>YES</v>
      </c>
      <c r="C62" s="8">
        <v>-1</v>
      </c>
      <c r="D62" s="8">
        <f t="shared" si="1"/>
        <v>-14</v>
      </c>
      <c r="E62" s="8">
        <f t="shared" si="7"/>
        <v>1</v>
      </c>
      <c r="F62" s="8">
        <f t="shared" si="2"/>
        <v>-14</v>
      </c>
      <c r="G62" s="8">
        <v>6.95</v>
      </c>
      <c r="I62" s="9">
        <f t="shared" si="3"/>
        <v>9.9999999999999645E-2</v>
      </c>
      <c r="J62" s="8">
        <f t="shared" si="4"/>
        <v>-1713.1000000000001</v>
      </c>
      <c r="K62" s="9">
        <f t="shared" si="5"/>
        <v>-1113.5150000000001</v>
      </c>
    </row>
    <row r="63" spans="1:11" x14ac:dyDescent="0.2">
      <c r="A63" s="7">
        <f t="shared" si="6"/>
        <v>-13.00000000000005</v>
      </c>
      <c r="B63" s="8" t="str">
        <f t="shared" si="0"/>
        <v>YES</v>
      </c>
      <c r="C63" s="8">
        <v>-1</v>
      </c>
      <c r="D63" s="8">
        <f t="shared" si="1"/>
        <v>-14</v>
      </c>
      <c r="E63" s="8">
        <f t="shared" si="7"/>
        <v>1</v>
      </c>
      <c r="F63" s="8">
        <f t="shared" si="2"/>
        <v>-14</v>
      </c>
      <c r="G63" s="8">
        <v>6.95</v>
      </c>
      <c r="I63" s="9">
        <f t="shared" si="3"/>
        <v>9.9999999999999645E-2</v>
      </c>
      <c r="J63" s="8">
        <f t="shared" si="4"/>
        <v>-1713</v>
      </c>
      <c r="K63" s="9">
        <f t="shared" si="5"/>
        <v>-1113.45</v>
      </c>
    </row>
    <row r="64" spans="1:11" x14ac:dyDescent="0.2">
      <c r="A64" s="7">
        <f t="shared" si="6"/>
        <v>-12.90000000000005</v>
      </c>
      <c r="B64" s="8" t="str">
        <f t="shared" si="0"/>
        <v>YES</v>
      </c>
      <c r="C64" s="8">
        <v>-1</v>
      </c>
      <c r="D64" s="8">
        <f t="shared" si="1"/>
        <v>-13</v>
      </c>
      <c r="E64" s="8">
        <f t="shared" si="7"/>
        <v>1</v>
      </c>
      <c r="F64" s="8">
        <f t="shared" si="2"/>
        <v>-13</v>
      </c>
      <c r="G64" s="8">
        <v>6.95</v>
      </c>
      <c r="I64" s="9">
        <f t="shared" si="3"/>
        <v>-0.90000000000000036</v>
      </c>
      <c r="J64" s="8">
        <f t="shared" si="4"/>
        <v>-1712.9</v>
      </c>
      <c r="K64" s="9">
        <f t="shared" si="5"/>
        <v>-1113.385</v>
      </c>
    </row>
    <row r="65" spans="1:11" x14ac:dyDescent="0.2">
      <c r="A65" s="7">
        <f t="shared" si="6"/>
        <v>-13.80000000000005</v>
      </c>
      <c r="B65" s="8" t="str">
        <f t="shared" si="0"/>
        <v>YES</v>
      </c>
      <c r="C65" s="8">
        <v>-1</v>
      </c>
      <c r="D65" s="8">
        <f t="shared" si="1"/>
        <v>-14</v>
      </c>
      <c r="E65" s="8">
        <f t="shared" si="7"/>
        <v>1</v>
      </c>
      <c r="F65" s="8">
        <f t="shared" si="2"/>
        <v>-14</v>
      </c>
      <c r="G65" s="8">
        <v>6.95</v>
      </c>
      <c r="I65" s="9">
        <f t="shared" si="3"/>
        <v>9.9999999999999645E-2</v>
      </c>
      <c r="J65" s="8">
        <f t="shared" si="4"/>
        <v>-1713.8</v>
      </c>
      <c r="K65" s="9">
        <f t="shared" si="5"/>
        <v>-1113.97</v>
      </c>
    </row>
    <row r="66" spans="1:11" x14ac:dyDescent="0.2">
      <c r="A66" s="7">
        <f t="shared" si="6"/>
        <v>-13.700000000000051</v>
      </c>
      <c r="B66" s="8" t="str">
        <f t="shared" si="0"/>
        <v>YES</v>
      </c>
      <c r="C66" s="8">
        <v>-1</v>
      </c>
      <c r="D66" s="8">
        <f t="shared" si="1"/>
        <v>-14</v>
      </c>
      <c r="E66" s="8">
        <f t="shared" si="7"/>
        <v>1</v>
      </c>
      <c r="F66" s="8">
        <f t="shared" si="2"/>
        <v>-14</v>
      </c>
      <c r="G66" s="8">
        <v>6.95</v>
      </c>
      <c r="I66" s="9">
        <f t="shared" si="3"/>
        <v>9.9999999999999645E-2</v>
      </c>
      <c r="J66" s="8">
        <f t="shared" si="4"/>
        <v>-1713.7</v>
      </c>
      <c r="K66" s="9">
        <f t="shared" si="5"/>
        <v>-1113.905</v>
      </c>
    </row>
    <row r="67" spans="1:11" x14ac:dyDescent="0.2">
      <c r="A67" s="7">
        <f t="shared" si="6"/>
        <v>-13.600000000000051</v>
      </c>
      <c r="B67" s="8" t="str">
        <f t="shared" ref="B67:B130" si="8">IF(F67&lt;A67, "YES", "NO")</f>
        <v>YES</v>
      </c>
      <c r="C67" s="8">
        <v>-1</v>
      </c>
      <c r="D67" s="8">
        <f t="shared" ref="D67:D130" si="9">ROUNDDOWN((A67/E67)-1,0)</f>
        <v>-14</v>
      </c>
      <c r="E67" s="8">
        <f t="shared" si="7"/>
        <v>1</v>
      </c>
      <c r="F67" s="8">
        <f t="shared" ref="F67:F130" si="10">E67*D67</f>
        <v>-14</v>
      </c>
      <c r="G67" s="8">
        <v>6.95</v>
      </c>
      <c r="I67" s="9">
        <f t="shared" ref="I67:I130" si="11">(C67*D67)-(G67*2)</f>
        <v>9.9999999999999645E-2</v>
      </c>
      <c r="J67" s="8">
        <f t="shared" ref="J67:J130" si="12">A67-$A$3</f>
        <v>-1713.6000000000001</v>
      </c>
      <c r="K67" s="9">
        <f t="shared" ref="K67:K130" si="13">J67*0.65</f>
        <v>-1113.8400000000001</v>
      </c>
    </row>
    <row r="68" spans="1:11" x14ac:dyDescent="0.2">
      <c r="A68" s="7">
        <f t="shared" ref="A68:A131" si="14">I67+A67</f>
        <v>-13.500000000000052</v>
      </c>
      <c r="B68" s="8" t="str">
        <f t="shared" si="8"/>
        <v>YES</v>
      </c>
      <c r="C68" s="8">
        <v>-1</v>
      </c>
      <c r="D68" s="8">
        <f t="shared" si="9"/>
        <v>-14</v>
      </c>
      <c r="E68" s="8">
        <f t="shared" si="7"/>
        <v>1</v>
      </c>
      <c r="F68" s="8">
        <f t="shared" si="10"/>
        <v>-14</v>
      </c>
      <c r="G68" s="8">
        <v>6.95</v>
      </c>
      <c r="I68" s="9">
        <f t="shared" si="11"/>
        <v>9.9999999999999645E-2</v>
      </c>
      <c r="J68" s="8">
        <f t="shared" si="12"/>
        <v>-1713.5</v>
      </c>
      <c r="K68" s="9">
        <f t="shared" si="13"/>
        <v>-1113.7750000000001</v>
      </c>
    </row>
    <row r="69" spans="1:11" x14ac:dyDescent="0.2">
      <c r="A69" s="7">
        <f t="shared" si="14"/>
        <v>-13.400000000000052</v>
      </c>
      <c r="B69" s="8" t="str">
        <f t="shared" si="8"/>
        <v>YES</v>
      </c>
      <c r="C69" s="8">
        <v>-1</v>
      </c>
      <c r="D69" s="8">
        <f t="shared" si="9"/>
        <v>-14</v>
      </c>
      <c r="E69" s="8">
        <f t="shared" ref="E69:E132" si="15">$E$3</f>
        <v>1</v>
      </c>
      <c r="F69" s="8">
        <f t="shared" si="10"/>
        <v>-14</v>
      </c>
      <c r="G69" s="8">
        <v>6.95</v>
      </c>
      <c r="I69" s="9">
        <f t="shared" si="11"/>
        <v>9.9999999999999645E-2</v>
      </c>
      <c r="J69" s="8">
        <f t="shared" si="12"/>
        <v>-1713.4</v>
      </c>
      <c r="K69" s="9">
        <f t="shared" si="13"/>
        <v>-1113.71</v>
      </c>
    </row>
    <row r="70" spans="1:11" x14ac:dyDescent="0.2">
      <c r="A70" s="7">
        <f t="shared" si="14"/>
        <v>-13.300000000000052</v>
      </c>
      <c r="B70" s="8" t="str">
        <f t="shared" si="8"/>
        <v>YES</v>
      </c>
      <c r="C70" s="8">
        <v>-1</v>
      </c>
      <c r="D70" s="8">
        <f t="shared" si="9"/>
        <v>-14</v>
      </c>
      <c r="E70" s="8">
        <f t="shared" si="15"/>
        <v>1</v>
      </c>
      <c r="F70" s="8">
        <f t="shared" si="10"/>
        <v>-14</v>
      </c>
      <c r="G70" s="8">
        <v>6.95</v>
      </c>
      <c r="I70" s="9">
        <f t="shared" si="11"/>
        <v>9.9999999999999645E-2</v>
      </c>
      <c r="J70" s="8">
        <f t="shared" si="12"/>
        <v>-1713.3</v>
      </c>
      <c r="K70" s="9">
        <f t="shared" si="13"/>
        <v>-1113.645</v>
      </c>
    </row>
    <row r="71" spans="1:11" x14ac:dyDescent="0.2">
      <c r="A71" s="7">
        <f t="shared" si="14"/>
        <v>-13.200000000000053</v>
      </c>
      <c r="B71" s="8" t="str">
        <f t="shared" si="8"/>
        <v>YES</v>
      </c>
      <c r="C71" s="8">
        <v>-1</v>
      </c>
      <c r="D71" s="8">
        <f t="shared" si="9"/>
        <v>-14</v>
      </c>
      <c r="E71" s="8">
        <f t="shared" si="15"/>
        <v>1</v>
      </c>
      <c r="F71" s="8">
        <f t="shared" si="10"/>
        <v>-14</v>
      </c>
      <c r="G71" s="8">
        <v>6.95</v>
      </c>
      <c r="I71" s="9">
        <f t="shared" si="11"/>
        <v>9.9999999999999645E-2</v>
      </c>
      <c r="J71" s="8">
        <f t="shared" si="12"/>
        <v>-1713.2</v>
      </c>
      <c r="K71" s="9">
        <f t="shared" si="13"/>
        <v>-1113.5800000000002</v>
      </c>
    </row>
    <row r="72" spans="1:11" x14ac:dyDescent="0.2">
      <c r="A72" s="7">
        <f t="shared" si="14"/>
        <v>-13.100000000000053</v>
      </c>
      <c r="B72" s="8" t="str">
        <f t="shared" si="8"/>
        <v>YES</v>
      </c>
      <c r="C72" s="8">
        <v>-1</v>
      </c>
      <c r="D72" s="8">
        <f t="shared" si="9"/>
        <v>-14</v>
      </c>
      <c r="E72" s="8">
        <f t="shared" si="15"/>
        <v>1</v>
      </c>
      <c r="F72" s="8">
        <f t="shared" si="10"/>
        <v>-14</v>
      </c>
      <c r="G72" s="8">
        <v>6.95</v>
      </c>
      <c r="I72" s="9">
        <f t="shared" si="11"/>
        <v>9.9999999999999645E-2</v>
      </c>
      <c r="J72" s="8">
        <f t="shared" si="12"/>
        <v>-1713.1000000000001</v>
      </c>
      <c r="K72" s="9">
        <f t="shared" si="13"/>
        <v>-1113.5150000000001</v>
      </c>
    </row>
    <row r="73" spans="1:11" x14ac:dyDescent="0.2">
      <c r="A73" s="7">
        <f t="shared" si="14"/>
        <v>-13.000000000000053</v>
      </c>
      <c r="B73" s="8" t="str">
        <f t="shared" si="8"/>
        <v>YES</v>
      </c>
      <c r="C73" s="8">
        <v>-1</v>
      </c>
      <c r="D73" s="8">
        <f t="shared" si="9"/>
        <v>-14</v>
      </c>
      <c r="E73" s="8">
        <f t="shared" si="15"/>
        <v>1</v>
      </c>
      <c r="F73" s="8">
        <f t="shared" si="10"/>
        <v>-14</v>
      </c>
      <c r="G73" s="8">
        <v>6.95</v>
      </c>
      <c r="I73" s="9">
        <f t="shared" si="11"/>
        <v>9.9999999999999645E-2</v>
      </c>
      <c r="J73" s="8">
        <f t="shared" si="12"/>
        <v>-1713</v>
      </c>
      <c r="K73" s="9">
        <f t="shared" si="13"/>
        <v>-1113.45</v>
      </c>
    </row>
    <row r="74" spans="1:11" x14ac:dyDescent="0.2">
      <c r="A74" s="7">
        <f t="shared" si="14"/>
        <v>-12.900000000000054</v>
      </c>
      <c r="B74" s="8" t="str">
        <f t="shared" si="8"/>
        <v>YES</v>
      </c>
      <c r="C74" s="8">
        <v>-1</v>
      </c>
      <c r="D74" s="8">
        <f t="shared" si="9"/>
        <v>-13</v>
      </c>
      <c r="E74" s="8">
        <f t="shared" si="15"/>
        <v>1</v>
      </c>
      <c r="F74" s="8">
        <f t="shared" si="10"/>
        <v>-13</v>
      </c>
      <c r="G74" s="8">
        <v>6.95</v>
      </c>
      <c r="I74" s="9">
        <f t="shared" si="11"/>
        <v>-0.90000000000000036</v>
      </c>
      <c r="J74" s="8">
        <f t="shared" si="12"/>
        <v>-1712.9</v>
      </c>
      <c r="K74" s="9">
        <f t="shared" si="13"/>
        <v>-1113.385</v>
      </c>
    </row>
    <row r="75" spans="1:11" x14ac:dyDescent="0.2">
      <c r="A75" s="7">
        <f t="shared" si="14"/>
        <v>-13.800000000000054</v>
      </c>
      <c r="B75" s="8" t="str">
        <f t="shared" si="8"/>
        <v>YES</v>
      </c>
      <c r="C75" s="8">
        <v>-1</v>
      </c>
      <c r="D75" s="8">
        <f t="shared" si="9"/>
        <v>-14</v>
      </c>
      <c r="E75" s="8">
        <f t="shared" si="15"/>
        <v>1</v>
      </c>
      <c r="F75" s="8">
        <f t="shared" si="10"/>
        <v>-14</v>
      </c>
      <c r="G75" s="8">
        <v>6.95</v>
      </c>
      <c r="I75" s="9">
        <f t="shared" si="11"/>
        <v>9.9999999999999645E-2</v>
      </c>
      <c r="J75" s="8">
        <f t="shared" si="12"/>
        <v>-1713.8</v>
      </c>
      <c r="K75" s="9">
        <f t="shared" si="13"/>
        <v>-1113.97</v>
      </c>
    </row>
    <row r="76" spans="1:11" x14ac:dyDescent="0.2">
      <c r="A76" s="7">
        <f t="shared" si="14"/>
        <v>-13.700000000000054</v>
      </c>
      <c r="B76" s="8" t="str">
        <f t="shared" si="8"/>
        <v>YES</v>
      </c>
      <c r="C76" s="8">
        <v>-1</v>
      </c>
      <c r="D76" s="8">
        <f t="shared" si="9"/>
        <v>-14</v>
      </c>
      <c r="E76" s="8">
        <f t="shared" si="15"/>
        <v>1</v>
      </c>
      <c r="F76" s="8">
        <f t="shared" si="10"/>
        <v>-14</v>
      </c>
      <c r="G76" s="8">
        <v>6.95</v>
      </c>
      <c r="I76" s="9">
        <f t="shared" si="11"/>
        <v>9.9999999999999645E-2</v>
      </c>
      <c r="J76" s="8">
        <f t="shared" si="12"/>
        <v>-1713.7</v>
      </c>
      <c r="K76" s="9">
        <f t="shared" si="13"/>
        <v>-1113.905</v>
      </c>
    </row>
    <row r="77" spans="1:11" x14ac:dyDescent="0.2">
      <c r="A77" s="7">
        <f t="shared" si="14"/>
        <v>-13.600000000000055</v>
      </c>
      <c r="B77" s="8" t="str">
        <f t="shared" si="8"/>
        <v>YES</v>
      </c>
      <c r="C77" s="8">
        <v>-1</v>
      </c>
      <c r="D77" s="8">
        <f t="shared" si="9"/>
        <v>-14</v>
      </c>
      <c r="E77" s="8">
        <f t="shared" si="15"/>
        <v>1</v>
      </c>
      <c r="F77" s="8">
        <f t="shared" si="10"/>
        <v>-14</v>
      </c>
      <c r="G77" s="8">
        <v>6.95</v>
      </c>
      <c r="I77" s="9">
        <f t="shared" si="11"/>
        <v>9.9999999999999645E-2</v>
      </c>
      <c r="J77" s="8">
        <f t="shared" si="12"/>
        <v>-1713.6000000000001</v>
      </c>
      <c r="K77" s="9">
        <f t="shared" si="13"/>
        <v>-1113.8400000000001</v>
      </c>
    </row>
    <row r="78" spans="1:11" x14ac:dyDescent="0.2">
      <c r="A78" s="7">
        <f t="shared" si="14"/>
        <v>-13.500000000000055</v>
      </c>
      <c r="B78" s="8" t="str">
        <f t="shared" si="8"/>
        <v>YES</v>
      </c>
      <c r="C78" s="8">
        <v>-1</v>
      </c>
      <c r="D78" s="8">
        <f t="shared" si="9"/>
        <v>-14</v>
      </c>
      <c r="E78" s="8">
        <f t="shared" si="15"/>
        <v>1</v>
      </c>
      <c r="F78" s="8">
        <f t="shared" si="10"/>
        <v>-14</v>
      </c>
      <c r="G78" s="8">
        <v>6.95</v>
      </c>
      <c r="I78" s="9">
        <f t="shared" si="11"/>
        <v>9.9999999999999645E-2</v>
      </c>
      <c r="J78" s="8">
        <f t="shared" si="12"/>
        <v>-1713.5</v>
      </c>
      <c r="K78" s="9">
        <f t="shared" si="13"/>
        <v>-1113.7750000000001</v>
      </c>
    </row>
    <row r="79" spans="1:11" x14ac:dyDescent="0.2">
      <c r="A79" s="7">
        <f t="shared" si="14"/>
        <v>-13.400000000000055</v>
      </c>
      <c r="B79" s="8" t="str">
        <f t="shared" si="8"/>
        <v>YES</v>
      </c>
      <c r="C79" s="8">
        <v>-1</v>
      </c>
      <c r="D79" s="8">
        <f t="shared" si="9"/>
        <v>-14</v>
      </c>
      <c r="E79" s="8">
        <f t="shared" si="15"/>
        <v>1</v>
      </c>
      <c r="F79" s="8">
        <f t="shared" si="10"/>
        <v>-14</v>
      </c>
      <c r="G79" s="8">
        <v>6.95</v>
      </c>
      <c r="I79" s="9">
        <f t="shared" si="11"/>
        <v>9.9999999999999645E-2</v>
      </c>
      <c r="J79" s="8">
        <f t="shared" si="12"/>
        <v>-1713.4</v>
      </c>
      <c r="K79" s="9">
        <f t="shared" si="13"/>
        <v>-1113.71</v>
      </c>
    </row>
    <row r="80" spans="1:11" x14ac:dyDescent="0.2">
      <c r="A80" s="7">
        <f t="shared" si="14"/>
        <v>-13.300000000000056</v>
      </c>
      <c r="B80" s="8" t="str">
        <f t="shared" si="8"/>
        <v>YES</v>
      </c>
      <c r="C80" s="8">
        <v>-1</v>
      </c>
      <c r="D80" s="8">
        <f t="shared" si="9"/>
        <v>-14</v>
      </c>
      <c r="E80" s="8">
        <f t="shared" si="15"/>
        <v>1</v>
      </c>
      <c r="F80" s="8">
        <f t="shared" si="10"/>
        <v>-14</v>
      </c>
      <c r="G80" s="8">
        <v>6.95</v>
      </c>
      <c r="I80" s="9">
        <f t="shared" si="11"/>
        <v>9.9999999999999645E-2</v>
      </c>
      <c r="J80" s="8">
        <f t="shared" si="12"/>
        <v>-1713.3</v>
      </c>
      <c r="K80" s="9">
        <f t="shared" si="13"/>
        <v>-1113.645</v>
      </c>
    </row>
    <row r="81" spans="1:11" x14ac:dyDescent="0.2">
      <c r="A81" s="7">
        <f t="shared" si="14"/>
        <v>-13.200000000000056</v>
      </c>
      <c r="B81" s="8" t="str">
        <f t="shared" si="8"/>
        <v>YES</v>
      </c>
      <c r="C81" s="8">
        <v>-1</v>
      </c>
      <c r="D81" s="8">
        <f t="shared" si="9"/>
        <v>-14</v>
      </c>
      <c r="E81" s="8">
        <f t="shared" si="15"/>
        <v>1</v>
      </c>
      <c r="F81" s="8">
        <f t="shared" si="10"/>
        <v>-14</v>
      </c>
      <c r="G81" s="8">
        <v>6.95</v>
      </c>
      <c r="I81" s="9">
        <f t="shared" si="11"/>
        <v>9.9999999999999645E-2</v>
      </c>
      <c r="J81" s="8">
        <f t="shared" si="12"/>
        <v>-1713.2</v>
      </c>
      <c r="K81" s="9">
        <f t="shared" si="13"/>
        <v>-1113.5800000000002</v>
      </c>
    </row>
    <row r="82" spans="1:11" x14ac:dyDescent="0.2">
      <c r="A82" s="7">
        <f t="shared" si="14"/>
        <v>-13.100000000000056</v>
      </c>
      <c r="B82" s="8" t="str">
        <f t="shared" si="8"/>
        <v>YES</v>
      </c>
      <c r="C82" s="8">
        <v>-1</v>
      </c>
      <c r="D82" s="8">
        <f t="shared" si="9"/>
        <v>-14</v>
      </c>
      <c r="E82" s="8">
        <f t="shared" si="15"/>
        <v>1</v>
      </c>
      <c r="F82" s="8">
        <f t="shared" si="10"/>
        <v>-14</v>
      </c>
      <c r="G82" s="8">
        <v>6.95</v>
      </c>
      <c r="I82" s="9">
        <f t="shared" si="11"/>
        <v>9.9999999999999645E-2</v>
      </c>
      <c r="J82" s="8">
        <f t="shared" si="12"/>
        <v>-1713.1000000000001</v>
      </c>
      <c r="K82" s="9">
        <f t="shared" si="13"/>
        <v>-1113.5150000000001</v>
      </c>
    </row>
    <row r="83" spans="1:11" x14ac:dyDescent="0.2">
      <c r="A83" s="7">
        <f t="shared" si="14"/>
        <v>-13.000000000000057</v>
      </c>
      <c r="B83" s="8" t="str">
        <f t="shared" si="8"/>
        <v>YES</v>
      </c>
      <c r="C83" s="8">
        <v>-1</v>
      </c>
      <c r="D83" s="8">
        <f t="shared" si="9"/>
        <v>-14</v>
      </c>
      <c r="E83" s="8">
        <f t="shared" si="15"/>
        <v>1</v>
      </c>
      <c r="F83" s="8">
        <f t="shared" si="10"/>
        <v>-14</v>
      </c>
      <c r="G83" s="8">
        <v>6.95</v>
      </c>
      <c r="I83" s="9">
        <f t="shared" si="11"/>
        <v>9.9999999999999645E-2</v>
      </c>
      <c r="J83" s="8">
        <f t="shared" si="12"/>
        <v>-1713</v>
      </c>
      <c r="K83" s="9">
        <f t="shared" si="13"/>
        <v>-1113.45</v>
      </c>
    </row>
    <row r="84" spans="1:11" x14ac:dyDescent="0.2">
      <c r="A84" s="7">
        <f t="shared" si="14"/>
        <v>-12.900000000000057</v>
      </c>
      <c r="B84" s="8" t="str">
        <f t="shared" si="8"/>
        <v>YES</v>
      </c>
      <c r="C84" s="8">
        <v>-1</v>
      </c>
      <c r="D84" s="8">
        <f t="shared" si="9"/>
        <v>-13</v>
      </c>
      <c r="E84" s="8">
        <f t="shared" si="15"/>
        <v>1</v>
      </c>
      <c r="F84" s="8">
        <f t="shared" si="10"/>
        <v>-13</v>
      </c>
      <c r="G84" s="8">
        <v>6.95</v>
      </c>
      <c r="I84" s="9">
        <f t="shared" si="11"/>
        <v>-0.90000000000000036</v>
      </c>
      <c r="J84" s="8">
        <f t="shared" si="12"/>
        <v>-1712.9</v>
      </c>
      <c r="K84" s="9">
        <f t="shared" si="13"/>
        <v>-1113.385</v>
      </c>
    </row>
    <row r="85" spans="1:11" x14ac:dyDescent="0.2">
      <c r="A85" s="7">
        <f t="shared" si="14"/>
        <v>-13.800000000000058</v>
      </c>
      <c r="B85" s="8" t="str">
        <f t="shared" si="8"/>
        <v>YES</v>
      </c>
      <c r="C85" s="8">
        <v>-1</v>
      </c>
      <c r="D85" s="8">
        <f t="shared" si="9"/>
        <v>-14</v>
      </c>
      <c r="E85" s="8">
        <f t="shared" si="15"/>
        <v>1</v>
      </c>
      <c r="F85" s="8">
        <f t="shared" si="10"/>
        <v>-14</v>
      </c>
      <c r="G85" s="8">
        <v>6.95</v>
      </c>
      <c r="I85" s="9">
        <f t="shared" si="11"/>
        <v>9.9999999999999645E-2</v>
      </c>
      <c r="J85" s="8">
        <f t="shared" si="12"/>
        <v>-1713.8</v>
      </c>
      <c r="K85" s="9">
        <f t="shared" si="13"/>
        <v>-1113.97</v>
      </c>
    </row>
    <row r="86" spans="1:11" x14ac:dyDescent="0.2">
      <c r="A86" s="7">
        <f t="shared" si="14"/>
        <v>-13.700000000000058</v>
      </c>
      <c r="B86" s="8" t="str">
        <f t="shared" si="8"/>
        <v>YES</v>
      </c>
      <c r="C86" s="8">
        <v>-1</v>
      </c>
      <c r="D86" s="8">
        <f t="shared" si="9"/>
        <v>-14</v>
      </c>
      <c r="E86" s="8">
        <f t="shared" si="15"/>
        <v>1</v>
      </c>
      <c r="F86" s="8">
        <f t="shared" si="10"/>
        <v>-14</v>
      </c>
      <c r="G86" s="8">
        <v>6.95</v>
      </c>
      <c r="I86" s="9">
        <f t="shared" si="11"/>
        <v>9.9999999999999645E-2</v>
      </c>
      <c r="J86" s="8">
        <f t="shared" si="12"/>
        <v>-1713.7</v>
      </c>
      <c r="K86" s="9">
        <f t="shared" si="13"/>
        <v>-1113.905</v>
      </c>
    </row>
    <row r="87" spans="1:11" x14ac:dyDescent="0.2">
      <c r="A87" s="7">
        <f t="shared" si="14"/>
        <v>-13.600000000000058</v>
      </c>
      <c r="B87" s="8" t="str">
        <f t="shared" si="8"/>
        <v>YES</v>
      </c>
      <c r="C87" s="8">
        <v>-1</v>
      </c>
      <c r="D87" s="8">
        <f t="shared" si="9"/>
        <v>-14</v>
      </c>
      <c r="E87" s="8">
        <f t="shared" si="15"/>
        <v>1</v>
      </c>
      <c r="F87" s="8">
        <f t="shared" si="10"/>
        <v>-14</v>
      </c>
      <c r="G87" s="8">
        <v>6.95</v>
      </c>
      <c r="I87" s="9">
        <f t="shared" si="11"/>
        <v>9.9999999999999645E-2</v>
      </c>
      <c r="J87" s="8">
        <f t="shared" si="12"/>
        <v>-1713.6000000000001</v>
      </c>
      <c r="K87" s="9">
        <f t="shared" si="13"/>
        <v>-1113.8400000000001</v>
      </c>
    </row>
    <row r="88" spans="1:11" x14ac:dyDescent="0.2">
      <c r="A88" s="7">
        <f t="shared" si="14"/>
        <v>-13.500000000000059</v>
      </c>
      <c r="B88" s="8" t="str">
        <f t="shared" si="8"/>
        <v>YES</v>
      </c>
      <c r="C88" s="8">
        <v>-1</v>
      </c>
      <c r="D88" s="8">
        <f t="shared" si="9"/>
        <v>-14</v>
      </c>
      <c r="E88" s="8">
        <f t="shared" si="15"/>
        <v>1</v>
      </c>
      <c r="F88" s="8">
        <f t="shared" si="10"/>
        <v>-14</v>
      </c>
      <c r="G88" s="8">
        <v>6.95</v>
      </c>
      <c r="I88" s="9">
        <f t="shared" si="11"/>
        <v>9.9999999999999645E-2</v>
      </c>
      <c r="J88" s="8">
        <f t="shared" si="12"/>
        <v>-1713.5</v>
      </c>
      <c r="K88" s="9">
        <f t="shared" si="13"/>
        <v>-1113.7750000000001</v>
      </c>
    </row>
    <row r="89" spans="1:11" x14ac:dyDescent="0.2">
      <c r="A89" s="7">
        <f t="shared" si="14"/>
        <v>-13.400000000000059</v>
      </c>
      <c r="B89" s="8" t="str">
        <f t="shared" si="8"/>
        <v>YES</v>
      </c>
      <c r="C89" s="8">
        <v>-1</v>
      </c>
      <c r="D89" s="8">
        <f t="shared" si="9"/>
        <v>-14</v>
      </c>
      <c r="E89" s="8">
        <f t="shared" si="15"/>
        <v>1</v>
      </c>
      <c r="F89" s="8">
        <f t="shared" si="10"/>
        <v>-14</v>
      </c>
      <c r="G89" s="8">
        <v>6.95</v>
      </c>
      <c r="I89" s="9">
        <f t="shared" si="11"/>
        <v>9.9999999999999645E-2</v>
      </c>
      <c r="J89" s="8">
        <f t="shared" si="12"/>
        <v>-1713.4</v>
      </c>
      <c r="K89" s="9">
        <f t="shared" si="13"/>
        <v>-1113.71</v>
      </c>
    </row>
    <row r="90" spans="1:11" x14ac:dyDescent="0.2">
      <c r="A90" s="7">
        <f t="shared" si="14"/>
        <v>-13.300000000000059</v>
      </c>
      <c r="B90" s="8" t="str">
        <f t="shared" si="8"/>
        <v>YES</v>
      </c>
      <c r="C90" s="8">
        <v>-1</v>
      </c>
      <c r="D90" s="8">
        <f t="shared" si="9"/>
        <v>-14</v>
      </c>
      <c r="E90" s="8">
        <f t="shared" si="15"/>
        <v>1</v>
      </c>
      <c r="F90" s="8">
        <f t="shared" si="10"/>
        <v>-14</v>
      </c>
      <c r="G90" s="8">
        <v>6.95</v>
      </c>
      <c r="I90" s="9">
        <f t="shared" si="11"/>
        <v>9.9999999999999645E-2</v>
      </c>
      <c r="J90" s="8">
        <f t="shared" si="12"/>
        <v>-1713.3</v>
      </c>
      <c r="K90" s="9">
        <f t="shared" si="13"/>
        <v>-1113.645</v>
      </c>
    </row>
    <row r="91" spans="1:11" x14ac:dyDescent="0.2">
      <c r="A91" s="7">
        <f t="shared" si="14"/>
        <v>-13.20000000000006</v>
      </c>
      <c r="B91" s="8" t="str">
        <f t="shared" si="8"/>
        <v>YES</v>
      </c>
      <c r="C91" s="8">
        <v>-1</v>
      </c>
      <c r="D91" s="8">
        <f t="shared" si="9"/>
        <v>-14</v>
      </c>
      <c r="E91" s="8">
        <f t="shared" si="15"/>
        <v>1</v>
      </c>
      <c r="F91" s="8">
        <f t="shared" si="10"/>
        <v>-14</v>
      </c>
      <c r="G91" s="8">
        <v>6.95</v>
      </c>
      <c r="I91" s="9">
        <f t="shared" si="11"/>
        <v>9.9999999999999645E-2</v>
      </c>
      <c r="J91" s="8">
        <f t="shared" si="12"/>
        <v>-1713.2</v>
      </c>
      <c r="K91" s="9">
        <f t="shared" si="13"/>
        <v>-1113.5800000000002</v>
      </c>
    </row>
    <row r="92" spans="1:11" x14ac:dyDescent="0.2">
      <c r="A92" s="7">
        <f t="shared" si="14"/>
        <v>-13.10000000000006</v>
      </c>
      <c r="B92" s="8" t="str">
        <f t="shared" si="8"/>
        <v>YES</v>
      </c>
      <c r="C92" s="8">
        <v>-1</v>
      </c>
      <c r="D92" s="8">
        <f t="shared" si="9"/>
        <v>-14</v>
      </c>
      <c r="E92" s="8">
        <f t="shared" si="15"/>
        <v>1</v>
      </c>
      <c r="F92" s="8">
        <f t="shared" si="10"/>
        <v>-14</v>
      </c>
      <c r="G92" s="8">
        <v>6.95</v>
      </c>
      <c r="I92" s="9">
        <f t="shared" si="11"/>
        <v>9.9999999999999645E-2</v>
      </c>
      <c r="J92" s="8">
        <f t="shared" si="12"/>
        <v>-1713.1000000000001</v>
      </c>
      <c r="K92" s="9">
        <f t="shared" si="13"/>
        <v>-1113.5150000000001</v>
      </c>
    </row>
    <row r="93" spans="1:11" x14ac:dyDescent="0.2">
      <c r="A93" s="7">
        <f t="shared" si="14"/>
        <v>-13.00000000000006</v>
      </c>
      <c r="B93" s="8" t="str">
        <f t="shared" si="8"/>
        <v>YES</v>
      </c>
      <c r="C93" s="8">
        <v>-1</v>
      </c>
      <c r="D93" s="8">
        <f t="shared" si="9"/>
        <v>-14</v>
      </c>
      <c r="E93" s="8">
        <f t="shared" si="15"/>
        <v>1</v>
      </c>
      <c r="F93" s="8">
        <f t="shared" si="10"/>
        <v>-14</v>
      </c>
      <c r="G93" s="8">
        <v>6.95</v>
      </c>
      <c r="I93" s="9">
        <f t="shared" si="11"/>
        <v>9.9999999999999645E-2</v>
      </c>
      <c r="J93" s="8">
        <f t="shared" si="12"/>
        <v>-1713</v>
      </c>
      <c r="K93" s="9">
        <f t="shared" si="13"/>
        <v>-1113.45</v>
      </c>
    </row>
    <row r="94" spans="1:11" x14ac:dyDescent="0.2">
      <c r="A94" s="7">
        <f t="shared" si="14"/>
        <v>-12.900000000000061</v>
      </c>
      <c r="B94" s="8" t="str">
        <f t="shared" si="8"/>
        <v>YES</v>
      </c>
      <c r="C94" s="8">
        <v>-1</v>
      </c>
      <c r="D94" s="8">
        <f t="shared" si="9"/>
        <v>-13</v>
      </c>
      <c r="E94" s="8">
        <f t="shared" si="15"/>
        <v>1</v>
      </c>
      <c r="F94" s="8">
        <f t="shared" si="10"/>
        <v>-13</v>
      </c>
      <c r="G94" s="8">
        <v>6.95</v>
      </c>
      <c r="I94" s="9">
        <f t="shared" si="11"/>
        <v>-0.90000000000000036</v>
      </c>
      <c r="J94" s="8">
        <f t="shared" si="12"/>
        <v>-1712.9</v>
      </c>
      <c r="K94" s="9">
        <f t="shared" si="13"/>
        <v>-1113.385</v>
      </c>
    </row>
    <row r="95" spans="1:11" x14ac:dyDescent="0.2">
      <c r="A95" s="7">
        <f t="shared" si="14"/>
        <v>-13.800000000000061</v>
      </c>
      <c r="B95" s="8" t="str">
        <f t="shared" si="8"/>
        <v>YES</v>
      </c>
      <c r="C95" s="8">
        <v>-1</v>
      </c>
      <c r="D95" s="8">
        <f t="shared" si="9"/>
        <v>-14</v>
      </c>
      <c r="E95" s="8">
        <f t="shared" si="15"/>
        <v>1</v>
      </c>
      <c r="F95" s="8">
        <f t="shared" si="10"/>
        <v>-14</v>
      </c>
      <c r="G95" s="8">
        <v>6.95</v>
      </c>
      <c r="I95" s="9">
        <f t="shared" si="11"/>
        <v>9.9999999999999645E-2</v>
      </c>
      <c r="J95" s="8">
        <f t="shared" si="12"/>
        <v>-1713.8</v>
      </c>
      <c r="K95" s="9">
        <f t="shared" si="13"/>
        <v>-1113.97</v>
      </c>
    </row>
    <row r="96" spans="1:11" x14ac:dyDescent="0.2">
      <c r="A96" s="7">
        <f t="shared" si="14"/>
        <v>-13.700000000000061</v>
      </c>
      <c r="B96" s="8" t="str">
        <f t="shared" si="8"/>
        <v>YES</v>
      </c>
      <c r="C96" s="8">
        <v>-1</v>
      </c>
      <c r="D96" s="8">
        <f t="shared" si="9"/>
        <v>-14</v>
      </c>
      <c r="E96" s="8">
        <f t="shared" si="15"/>
        <v>1</v>
      </c>
      <c r="F96" s="8">
        <f t="shared" si="10"/>
        <v>-14</v>
      </c>
      <c r="G96" s="8">
        <v>6.95</v>
      </c>
      <c r="I96" s="9">
        <f t="shared" si="11"/>
        <v>9.9999999999999645E-2</v>
      </c>
      <c r="J96" s="8">
        <f t="shared" si="12"/>
        <v>-1713.7</v>
      </c>
      <c r="K96" s="9">
        <f t="shared" si="13"/>
        <v>-1113.905</v>
      </c>
    </row>
    <row r="97" spans="1:11" x14ac:dyDescent="0.2">
      <c r="A97" s="7">
        <f t="shared" si="14"/>
        <v>-13.600000000000062</v>
      </c>
      <c r="B97" s="8" t="str">
        <f t="shared" si="8"/>
        <v>YES</v>
      </c>
      <c r="C97" s="8">
        <v>-1</v>
      </c>
      <c r="D97" s="8">
        <f t="shared" si="9"/>
        <v>-14</v>
      </c>
      <c r="E97" s="8">
        <f t="shared" si="15"/>
        <v>1</v>
      </c>
      <c r="F97" s="8">
        <f t="shared" si="10"/>
        <v>-14</v>
      </c>
      <c r="G97" s="8">
        <v>6.95</v>
      </c>
      <c r="I97" s="9">
        <f t="shared" si="11"/>
        <v>9.9999999999999645E-2</v>
      </c>
      <c r="J97" s="8">
        <f t="shared" si="12"/>
        <v>-1713.6000000000001</v>
      </c>
      <c r="K97" s="9">
        <f t="shared" si="13"/>
        <v>-1113.8400000000001</v>
      </c>
    </row>
    <row r="98" spans="1:11" x14ac:dyDescent="0.2">
      <c r="A98" s="7">
        <f t="shared" si="14"/>
        <v>-13.500000000000062</v>
      </c>
      <c r="B98" s="8" t="str">
        <f t="shared" si="8"/>
        <v>YES</v>
      </c>
      <c r="C98" s="8">
        <v>-1</v>
      </c>
      <c r="D98" s="8">
        <f t="shared" si="9"/>
        <v>-14</v>
      </c>
      <c r="E98" s="8">
        <f t="shared" si="15"/>
        <v>1</v>
      </c>
      <c r="F98" s="8">
        <f t="shared" si="10"/>
        <v>-14</v>
      </c>
      <c r="G98" s="8">
        <v>6.95</v>
      </c>
      <c r="I98" s="9">
        <f t="shared" si="11"/>
        <v>9.9999999999999645E-2</v>
      </c>
      <c r="J98" s="8">
        <f t="shared" si="12"/>
        <v>-1713.5</v>
      </c>
      <c r="K98" s="9">
        <f t="shared" si="13"/>
        <v>-1113.7750000000001</v>
      </c>
    </row>
    <row r="99" spans="1:11" x14ac:dyDescent="0.2">
      <c r="A99" s="7">
        <f t="shared" si="14"/>
        <v>-13.400000000000063</v>
      </c>
      <c r="B99" s="8" t="str">
        <f t="shared" si="8"/>
        <v>YES</v>
      </c>
      <c r="C99" s="8">
        <v>-1</v>
      </c>
      <c r="D99" s="8">
        <f t="shared" si="9"/>
        <v>-14</v>
      </c>
      <c r="E99" s="8">
        <f t="shared" si="15"/>
        <v>1</v>
      </c>
      <c r="F99" s="8">
        <f t="shared" si="10"/>
        <v>-14</v>
      </c>
      <c r="G99" s="8">
        <v>6.95</v>
      </c>
      <c r="I99" s="9">
        <f t="shared" si="11"/>
        <v>9.9999999999999645E-2</v>
      </c>
      <c r="J99" s="8">
        <f t="shared" si="12"/>
        <v>-1713.4</v>
      </c>
      <c r="K99" s="9">
        <f t="shared" si="13"/>
        <v>-1113.71</v>
      </c>
    </row>
    <row r="100" spans="1:11" x14ac:dyDescent="0.2">
      <c r="A100" s="7">
        <f t="shared" si="14"/>
        <v>-13.300000000000063</v>
      </c>
      <c r="B100" s="8" t="str">
        <f t="shared" si="8"/>
        <v>YES</v>
      </c>
      <c r="C100" s="8">
        <v>-1</v>
      </c>
      <c r="D100" s="8">
        <f t="shared" si="9"/>
        <v>-14</v>
      </c>
      <c r="E100" s="8">
        <f t="shared" si="15"/>
        <v>1</v>
      </c>
      <c r="F100" s="8">
        <f t="shared" si="10"/>
        <v>-14</v>
      </c>
      <c r="G100" s="8">
        <v>6.95</v>
      </c>
      <c r="I100" s="9">
        <f t="shared" si="11"/>
        <v>9.9999999999999645E-2</v>
      </c>
      <c r="J100" s="8">
        <f t="shared" si="12"/>
        <v>-1713.3</v>
      </c>
      <c r="K100" s="9">
        <f t="shared" si="13"/>
        <v>-1113.645</v>
      </c>
    </row>
    <row r="101" spans="1:11" x14ac:dyDescent="0.2">
      <c r="A101" s="7">
        <f t="shared" si="14"/>
        <v>-13.200000000000063</v>
      </c>
      <c r="B101" s="8" t="str">
        <f t="shared" si="8"/>
        <v>YES</v>
      </c>
      <c r="C101" s="8">
        <v>-1</v>
      </c>
      <c r="D101" s="8">
        <f t="shared" si="9"/>
        <v>-14</v>
      </c>
      <c r="E101" s="8">
        <f t="shared" si="15"/>
        <v>1</v>
      </c>
      <c r="F101" s="8">
        <f t="shared" si="10"/>
        <v>-14</v>
      </c>
      <c r="G101" s="8">
        <v>6.95</v>
      </c>
      <c r="I101" s="9">
        <f t="shared" si="11"/>
        <v>9.9999999999999645E-2</v>
      </c>
      <c r="J101" s="8">
        <f t="shared" si="12"/>
        <v>-1713.2</v>
      </c>
      <c r="K101" s="9">
        <f t="shared" si="13"/>
        <v>-1113.5800000000002</v>
      </c>
    </row>
    <row r="102" spans="1:11" x14ac:dyDescent="0.2">
      <c r="A102" s="7">
        <f t="shared" si="14"/>
        <v>-13.100000000000064</v>
      </c>
      <c r="B102" s="8" t="str">
        <f t="shared" si="8"/>
        <v>YES</v>
      </c>
      <c r="C102" s="8">
        <v>-1</v>
      </c>
      <c r="D102" s="8">
        <f t="shared" si="9"/>
        <v>-14</v>
      </c>
      <c r="E102" s="8">
        <f t="shared" si="15"/>
        <v>1</v>
      </c>
      <c r="F102" s="8">
        <f t="shared" si="10"/>
        <v>-14</v>
      </c>
      <c r="G102" s="8">
        <v>6.95</v>
      </c>
      <c r="I102" s="9">
        <f t="shared" si="11"/>
        <v>9.9999999999999645E-2</v>
      </c>
      <c r="J102" s="8">
        <f t="shared" si="12"/>
        <v>-1713.1000000000001</v>
      </c>
      <c r="K102" s="9">
        <f t="shared" si="13"/>
        <v>-1113.5150000000001</v>
      </c>
    </row>
    <row r="103" spans="1:11" x14ac:dyDescent="0.2">
      <c r="A103" s="7">
        <f t="shared" si="14"/>
        <v>-13.000000000000064</v>
      </c>
      <c r="B103" s="8" t="str">
        <f t="shared" si="8"/>
        <v>YES</v>
      </c>
      <c r="C103" s="8">
        <v>-1</v>
      </c>
      <c r="D103" s="8">
        <f t="shared" si="9"/>
        <v>-14</v>
      </c>
      <c r="E103" s="8">
        <f t="shared" si="15"/>
        <v>1</v>
      </c>
      <c r="F103" s="8">
        <f t="shared" si="10"/>
        <v>-14</v>
      </c>
      <c r="G103" s="8">
        <v>6.95</v>
      </c>
      <c r="I103" s="9">
        <f t="shared" si="11"/>
        <v>9.9999999999999645E-2</v>
      </c>
      <c r="J103" s="8">
        <f t="shared" si="12"/>
        <v>-1713</v>
      </c>
      <c r="K103" s="9">
        <f t="shared" si="13"/>
        <v>-1113.45</v>
      </c>
    </row>
    <row r="104" spans="1:11" x14ac:dyDescent="0.2">
      <c r="A104" s="7">
        <f t="shared" si="14"/>
        <v>-12.900000000000064</v>
      </c>
      <c r="B104" s="8" t="str">
        <f t="shared" si="8"/>
        <v>YES</v>
      </c>
      <c r="C104" s="8">
        <v>-1</v>
      </c>
      <c r="D104" s="8">
        <f t="shared" si="9"/>
        <v>-13</v>
      </c>
      <c r="E104" s="8">
        <f t="shared" si="15"/>
        <v>1</v>
      </c>
      <c r="F104" s="8">
        <f t="shared" si="10"/>
        <v>-13</v>
      </c>
      <c r="G104" s="8">
        <v>6.95</v>
      </c>
      <c r="I104" s="9">
        <f t="shared" si="11"/>
        <v>-0.90000000000000036</v>
      </c>
      <c r="J104" s="8">
        <f t="shared" si="12"/>
        <v>-1712.9</v>
      </c>
      <c r="K104" s="9">
        <f t="shared" si="13"/>
        <v>-1113.385</v>
      </c>
    </row>
    <row r="105" spans="1:11" x14ac:dyDescent="0.2">
      <c r="A105" s="7">
        <f t="shared" si="14"/>
        <v>-13.800000000000065</v>
      </c>
      <c r="B105" s="8" t="str">
        <f t="shared" si="8"/>
        <v>YES</v>
      </c>
      <c r="C105" s="8">
        <v>-1</v>
      </c>
      <c r="D105" s="8">
        <f t="shared" si="9"/>
        <v>-14</v>
      </c>
      <c r="E105" s="8">
        <f t="shared" si="15"/>
        <v>1</v>
      </c>
      <c r="F105" s="8">
        <f t="shared" si="10"/>
        <v>-14</v>
      </c>
      <c r="G105" s="8">
        <v>6.95</v>
      </c>
      <c r="I105" s="9">
        <f t="shared" si="11"/>
        <v>9.9999999999999645E-2</v>
      </c>
      <c r="J105" s="8">
        <f t="shared" si="12"/>
        <v>-1713.8</v>
      </c>
      <c r="K105" s="9">
        <f t="shared" si="13"/>
        <v>-1113.97</v>
      </c>
    </row>
    <row r="106" spans="1:11" x14ac:dyDescent="0.2">
      <c r="A106" s="7">
        <f t="shared" si="14"/>
        <v>-13.700000000000065</v>
      </c>
      <c r="B106" s="8" t="str">
        <f t="shared" si="8"/>
        <v>YES</v>
      </c>
      <c r="C106" s="8">
        <v>-1</v>
      </c>
      <c r="D106" s="8">
        <f t="shared" si="9"/>
        <v>-14</v>
      </c>
      <c r="E106" s="8">
        <f t="shared" si="15"/>
        <v>1</v>
      </c>
      <c r="F106" s="8">
        <f t="shared" si="10"/>
        <v>-14</v>
      </c>
      <c r="G106" s="8">
        <v>6.95</v>
      </c>
      <c r="I106" s="9">
        <f t="shared" si="11"/>
        <v>9.9999999999999645E-2</v>
      </c>
      <c r="J106" s="8">
        <f t="shared" si="12"/>
        <v>-1713.7</v>
      </c>
      <c r="K106" s="9">
        <f t="shared" si="13"/>
        <v>-1113.905</v>
      </c>
    </row>
    <row r="107" spans="1:11" x14ac:dyDescent="0.2">
      <c r="A107" s="7">
        <f t="shared" si="14"/>
        <v>-13.600000000000065</v>
      </c>
      <c r="B107" s="8" t="str">
        <f t="shared" si="8"/>
        <v>YES</v>
      </c>
      <c r="C107" s="8">
        <v>-1</v>
      </c>
      <c r="D107" s="8">
        <f t="shared" si="9"/>
        <v>-14</v>
      </c>
      <c r="E107" s="8">
        <f t="shared" si="15"/>
        <v>1</v>
      </c>
      <c r="F107" s="8">
        <f t="shared" si="10"/>
        <v>-14</v>
      </c>
      <c r="G107" s="8">
        <v>6.95</v>
      </c>
      <c r="I107" s="9">
        <f t="shared" si="11"/>
        <v>9.9999999999999645E-2</v>
      </c>
      <c r="J107" s="8">
        <f t="shared" si="12"/>
        <v>-1713.6000000000001</v>
      </c>
      <c r="K107" s="9">
        <f t="shared" si="13"/>
        <v>-1113.8400000000001</v>
      </c>
    </row>
    <row r="108" spans="1:11" x14ac:dyDescent="0.2">
      <c r="A108" s="7">
        <f t="shared" si="14"/>
        <v>-13.500000000000066</v>
      </c>
      <c r="B108" s="8" t="str">
        <f t="shared" si="8"/>
        <v>YES</v>
      </c>
      <c r="C108" s="8">
        <v>-1</v>
      </c>
      <c r="D108" s="8">
        <f t="shared" si="9"/>
        <v>-14</v>
      </c>
      <c r="E108" s="8">
        <f t="shared" si="15"/>
        <v>1</v>
      </c>
      <c r="F108" s="8">
        <f t="shared" si="10"/>
        <v>-14</v>
      </c>
      <c r="G108" s="8">
        <v>6.95</v>
      </c>
      <c r="I108" s="9">
        <f t="shared" si="11"/>
        <v>9.9999999999999645E-2</v>
      </c>
      <c r="J108" s="8">
        <f t="shared" si="12"/>
        <v>-1713.5</v>
      </c>
      <c r="K108" s="9">
        <f t="shared" si="13"/>
        <v>-1113.7750000000001</v>
      </c>
    </row>
    <row r="109" spans="1:11" x14ac:dyDescent="0.2">
      <c r="A109" s="7">
        <f t="shared" si="14"/>
        <v>-13.400000000000066</v>
      </c>
      <c r="B109" s="8" t="str">
        <f t="shared" si="8"/>
        <v>YES</v>
      </c>
      <c r="C109" s="8">
        <v>-1</v>
      </c>
      <c r="D109" s="8">
        <f t="shared" si="9"/>
        <v>-14</v>
      </c>
      <c r="E109" s="8">
        <f t="shared" si="15"/>
        <v>1</v>
      </c>
      <c r="F109" s="8">
        <f t="shared" si="10"/>
        <v>-14</v>
      </c>
      <c r="G109" s="8">
        <v>6.95</v>
      </c>
      <c r="I109" s="9">
        <f t="shared" si="11"/>
        <v>9.9999999999999645E-2</v>
      </c>
      <c r="J109" s="8">
        <f t="shared" si="12"/>
        <v>-1713.4</v>
      </c>
      <c r="K109" s="9">
        <f t="shared" si="13"/>
        <v>-1113.71</v>
      </c>
    </row>
    <row r="110" spans="1:11" x14ac:dyDescent="0.2">
      <c r="A110" s="7">
        <f t="shared" si="14"/>
        <v>-13.300000000000066</v>
      </c>
      <c r="B110" s="8" t="str">
        <f t="shared" si="8"/>
        <v>YES</v>
      </c>
      <c r="C110" s="8">
        <v>-1</v>
      </c>
      <c r="D110" s="8">
        <f t="shared" si="9"/>
        <v>-14</v>
      </c>
      <c r="E110" s="8">
        <f t="shared" si="15"/>
        <v>1</v>
      </c>
      <c r="F110" s="8">
        <f t="shared" si="10"/>
        <v>-14</v>
      </c>
      <c r="G110" s="8">
        <v>6.95</v>
      </c>
      <c r="I110" s="9">
        <f t="shared" si="11"/>
        <v>9.9999999999999645E-2</v>
      </c>
      <c r="J110" s="8">
        <f t="shared" si="12"/>
        <v>-1713.3</v>
      </c>
      <c r="K110" s="9">
        <f t="shared" si="13"/>
        <v>-1113.645</v>
      </c>
    </row>
    <row r="111" spans="1:11" x14ac:dyDescent="0.2">
      <c r="A111" s="7">
        <f t="shared" si="14"/>
        <v>-13.200000000000067</v>
      </c>
      <c r="B111" s="8" t="str">
        <f t="shared" si="8"/>
        <v>YES</v>
      </c>
      <c r="C111" s="8">
        <v>-1</v>
      </c>
      <c r="D111" s="8">
        <f t="shared" si="9"/>
        <v>-14</v>
      </c>
      <c r="E111" s="8">
        <f t="shared" si="15"/>
        <v>1</v>
      </c>
      <c r="F111" s="8">
        <f t="shared" si="10"/>
        <v>-14</v>
      </c>
      <c r="G111" s="8">
        <v>6.95</v>
      </c>
      <c r="I111" s="9">
        <f t="shared" si="11"/>
        <v>9.9999999999999645E-2</v>
      </c>
      <c r="J111" s="8">
        <f t="shared" si="12"/>
        <v>-1713.2</v>
      </c>
      <c r="K111" s="9">
        <f t="shared" si="13"/>
        <v>-1113.5800000000002</v>
      </c>
    </row>
    <row r="112" spans="1:11" x14ac:dyDescent="0.2">
      <c r="A112" s="7">
        <f t="shared" si="14"/>
        <v>-13.100000000000067</v>
      </c>
      <c r="B112" s="8" t="str">
        <f t="shared" si="8"/>
        <v>YES</v>
      </c>
      <c r="C112" s="8">
        <v>-1</v>
      </c>
      <c r="D112" s="8">
        <f t="shared" si="9"/>
        <v>-14</v>
      </c>
      <c r="E112" s="8">
        <f t="shared" si="15"/>
        <v>1</v>
      </c>
      <c r="F112" s="8">
        <f t="shared" si="10"/>
        <v>-14</v>
      </c>
      <c r="G112" s="8">
        <v>6.95</v>
      </c>
      <c r="I112" s="9">
        <f t="shared" si="11"/>
        <v>9.9999999999999645E-2</v>
      </c>
      <c r="J112" s="8">
        <f t="shared" si="12"/>
        <v>-1713.1000000000001</v>
      </c>
      <c r="K112" s="9">
        <f t="shared" si="13"/>
        <v>-1113.5150000000001</v>
      </c>
    </row>
    <row r="113" spans="1:11" x14ac:dyDescent="0.2">
      <c r="A113" s="7">
        <f t="shared" si="14"/>
        <v>-13.000000000000068</v>
      </c>
      <c r="B113" s="8" t="str">
        <f t="shared" si="8"/>
        <v>YES</v>
      </c>
      <c r="C113" s="8">
        <v>-1</v>
      </c>
      <c r="D113" s="8">
        <f t="shared" si="9"/>
        <v>-14</v>
      </c>
      <c r="E113" s="8">
        <f t="shared" si="15"/>
        <v>1</v>
      </c>
      <c r="F113" s="8">
        <f t="shared" si="10"/>
        <v>-14</v>
      </c>
      <c r="G113" s="8">
        <v>6.95</v>
      </c>
      <c r="I113" s="9">
        <f t="shared" si="11"/>
        <v>9.9999999999999645E-2</v>
      </c>
      <c r="J113" s="8">
        <f t="shared" si="12"/>
        <v>-1713</v>
      </c>
      <c r="K113" s="9">
        <f t="shared" si="13"/>
        <v>-1113.45</v>
      </c>
    </row>
    <row r="114" spans="1:11" x14ac:dyDescent="0.2">
      <c r="A114" s="7">
        <f t="shared" si="14"/>
        <v>-12.900000000000068</v>
      </c>
      <c r="B114" s="8" t="str">
        <f t="shared" si="8"/>
        <v>YES</v>
      </c>
      <c r="C114" s="8">
        <v>-1</v>
      </c>
      <c r="D114" s="8">
        <f t="shared" si="9"/>
        <v>-13</v>
      </c>
      <c r="E114" s="8">
        <f t="shared" si="15"/>
        <v>1</v>
      </c>
      <c r="F114" s="8">
        <f t="shared" si="10"/>
        <v>-13</v>
      </c>
      <c r="G114" s="8">
        <v>6.95</v>
      </c>
      <c r="I114" s="9">
        <f t="shared" si="11"/>
        <v>-0.90000000000000036</v>
      </c>
      <c r="J114" s="8">
        <f t="shared" si="12"/>
        <v>-1712.9</v>
      </c>
      <c r="K114" s="9">
        <f t="shared" si="13"/>
        <v>-1113.385</v>
      </c>
    </row>
    <row r="115" spans="1:11" x14ac:dyDescent="0.2">
      <c r="A115" s="7">
        <f t="shared" si="14"/>
        <v>-13.800000000000068</v>
      </c>
      <c r="B115" s="8" t="str">
        <f t="shared" si="8"/>
        <v>YES</v>
      </c>
      <c r="C115" s="8">
        <v>-1</v>
      </c>
      <c r="D115" s="8">
        <f t="shared" si="9"/>
        <v>-14</v>
      </c>
      <c r="E115" s="8">
        <f t="shared" si="15"/>
        <v>1</v>
      </c>
      <c r="F115" s="8">
        <f t="shared" si="10"/>
        <v>-14</v>
      </c>
      <c r="G115" s="8">
        <v>6.95</v>
      </c>
      <c r="I115" s="9">
        <f t="shared" si="11"/>
        <v>9.9999999999999645E-2</v>
      </c>
      <c r="J115" s="8">
        <f t="shared" si="12"/>
        <v>-1713.8000000000002</v>
      </c>
      <c r="K115" s="9">
        <f t="shared" si="13"/>
        <v>-1113.9700000000003</v>
      </c>
    </row>
    <row r="116" spans="1:11" x14ac:dyDescent="0.2">
      <c r="A116" s="7">
        <f t="shared" si="14"/>
        <v>-13.700000000000069</v>
      </c>
      <c r="B116" s="8" t="str">
        <f t="shared" si="8"/>
        <v>YES</v>
      </c>
      <c r="C116" s="8">
        <v>-1</v>
      </c>
      <c r="D116" s="8">
        <f t="shared" si="9"/>
        <v>-14</v>
      </c>
      <c r="E116" s="8">
        <f t="shared" si="15"/>
        <v>1</v>
      </c>
      <c r="F116" s="8">
        <f t="shared" si="10"/>
        <v>-14</v>
      </c>
      <c r="G116" s="8">
        <v>6.95</v>
      </c>
      <c r="I116" s="9">
        <f t="shared" si="11"/>
        <v>9.9999999999999645E-2</v>
      </c>
      <c r="J116" s="8">
        <f t="shared" si="12"/>
        <v>-1713.7</v>
      </c>
      <c r="K116" s="9">
        <f t="shared" si="13"/>
        <v>-1113.905</v>
      </c>
    </row>
    <row r="117" spans="1:11" x14ac:dyDescent="0.2">
      <c r="A117" s="7">
        <f t="shared" si="14"/>
        <v>-13.600000000000069</v>
      </c>
      <c r="B117" s="8" t="str">
        <f t="shared" si="8"/>
        <v>YES</v>
      </c>
      <c r="C117" s="8">
        <v>-1</v>
      </c>
      <c r="D117" s="8">
        <f t="shared" si="9"/>
        <v>-14</v>
      </c>
      <c r="E117" s="8">
        <f t="shared" si="15"/>
        <v>1</v>
      </c>
      <c r="F117" s="8">
        <f t="shared" si="10"/>
        <v>-14</v>
      </c>
      <c r="G117" s="8">
        <v>6.95</v>
      </c>
      <c r="I117" s="9">
        <f t="shared" si="11"/>
        <v>9.9999999999999645E-2</v>
      </c>
      <c r="J117" s="8">
        <f t="shared" si="12"/>
        <v>-1713.6000000000001</v>
      </c>
      <c r="K117" s="9">
        <f t="shared" si="13"/>
        <v>-1113.8400000000001</v>
      </c>
    </row>
    <row r="118" spans="1:11" x14ac:dyDescent="0.2">
      <c r="A118" s="7">
        <f t="shared" si="14"/>
        <v>-13.500000000000069</v>
      </c>
      <c r="B118" s="8" t="str">
        <f t="shared" si="8"/>
        <v>YES</v>
      </c>
      <c r="C118" s="8">
        <v>-1</v>
      </c>
      <c r="D118" s="8">
        <f t="shared" si="9"/>
        <v>-14</v>
      </c>
      <c r="E118" s="8">
        <f t="shared" si="15"/>
        <v>1</v>
      </c>
      <c r="F118" s="8">
        <f t="shared" si="10"/>
        <v>-14</v>
      </c>
      <c r="G118" s="8">
        <v>6.95</v>
      </c>
      <c r="I118" s="9">
        <f t="shared" si="11"/>
        <v>9.9999999999999645E-2</v>
      </c>
      <c r="J118" s="8">
        <f t="shared" si="12"/>
        <v>-1713.5</v>
      </c>
      <c r="K118" s="9">
        <f t="shared" si="13"/>
        <v>-1113.7750000000001</v>
      </c>
    </row>
    <row r="119" spans="1:11" x14ac:dyDescent="0.2">
      <c r="A119" s="7">
        <f t="shared" si="14"/>
        <v>-13.40000000000007</v>
      </c>
      <c r="B119" s="8" t="str">
        <f t="shared" si="8"/>
        <v>YES</v>
      </c>
      <c r="C119" s="8">
        <v>-1</v>
      </c>
      <c r="D119" s="8">
        <f t="shared" si="9"/>
        <v>-14</v>
      </c>
      <c r="E119" s="8">
        <f t="shared" si="15"/>
        <v>1</v>
      </c>
      <c r="F119" s="8">
        <f t="shared" si="10"/>
        <v>-14</v>
      </c>
      <c r="G119" s="8">
        <v>6.95</v>
      </c>
      <c r="I119" s="9">
        <f t="shared" si="11"/>
        <v>9.9999999999999645E-2</v>
      </c>
      <c r="J119" s="8">
        <f t="shared" si="12"/>
        <v>-1713.4</v>
      </c>
      <c r="K119" s="9">
        <f t="shared" si="13"/>
        <v>-1113.71</v>
      </c>
    </row>
    <row r="120" spans="1:11" x14ac:dyDescent="0.2">
      <c r="A120" s="7">
        <f t="shared" si="14"/>
        <v>-13.30000000000007</v>
      </c>
      <c r="B120" s="8" t="str">
        <f t="shared" si="8"/>
        <v>YES</v>
      </c>
      <c r="C120" s="8">
        <v>-1</v>
      </c>
      <c r="D120" s="8">
        <f t="shared" si="9"/>
        <v>-14</v>
      </c>
      <c r="E120" s="8">
        <f t="shared" si="15"/>
        <v>1</v>
      </c>
      <c r="F120" s="8">
        <f t="shared" si="10"/>
        <v>-14</v>
      </c>
      <c r="G120" s="8">
        <v>6.95</v>
      </c>
      <c r="I120" s="9">
        <f t="shared" si="11"/>
        <v>9.9999999999999645E-2</v>
      </c>
      <c r="J120" s="8">
        <f t="shared" si="12"/>
        <v>-1713.3000000000002</v>
      </c>
      <c r="K120" s="9">
        <f t="shared" si="13"/>
        <v>-1113.6450000000002</v>
      </c>
    </row>
    <row r="121" spans="1:11" x14ac:dyDescent="0.2">
      <c r="A121" s="7">
        <f t="shared" si="14"/>
        <v>-13.20000000000007</v>
      </c>
      <c r="B121" s="8" t="str">
        <f t="shared" si="8"/>
        <v>YES</v>
      </c>
      <c r="C121" s="8">
        <v>-1</v>
      </c>
      <c r="D121" s="8">
        <f t="shared" si="9"/>
        <v>-14</v>
      </c>
      <c r="E121" s="8">
        <f t="shared" si="15"/>
        <v>1</v>
      </c>
      <c r="F121" s="8">
        <f t="shared" si="10"/>
        <v>-14</v>
      </c>
      <c r="G121" s="8">
        <v>6.95</v>
      </c>
      <c r="I121" s="9">
        <f t="shared" si="11"/>
        <v>9.9999999999999645E-2</v>
      </c>
      <c r="J121" s="8">
        <f t="shared" si="12"/>
        <v>-1713.2</v>
      </c>
      <c r="K121" s="9">
        <f t="shared" si="13"/>
        <v>-1113.5800000000002</v>
      </c>
    </row>
    <row r="122" spans="1:11" x14ac:dyDescent="0.2">
      <c r="A122" s="7">
        <f t="shared" si="14"/>
        <v>-13.100000000000071</v>
      </c>
      <c r="B122" s="8" t="str">
        <f t="shared" si="8"/>
        <v>YES</v>
      </c>
      <c r="C122" s="8">
        <v>-1</v>
      </c>
      <c r="D122" s="8">
        <f t="shared" si="9"/>
        <v>-14</v>
      </c>
      <c r="E122" s="8">
        <f t="shared" si="15"/>
        <v>1</v>
      </c>
      <c r="F122" s="8">
        <f t="shared" si="10"/>
        <v>-14</v>
      </c>
      <c r="G122" s="8">
        <v>6.95</v>
      </c>
      <c r="I122" s="9">
        <f t="shared" si="11"/>
        <v>9.9999999999999645E-2</v>
      </c>
      <c r="J122" s="8">
        <f t="shared" si="12"/>
        <v>-1713.1000000000001</v>
      </c>
      <c r="K122" s="9">
        <f t="shared" si="13"/>
        <v>-1113.5150000000001</v>
      </c>
    </row>
    <row r="123" spans="1:11" x14ac:dyDescent="0.2">
      <c r="A123" s="7">
        <f t="shared" si="14"/>
        <v>-13.000000000000071</v>
      </c>
      <c r="B123" s="8" t="str">
        <f t="shared" si="8"/>
        <v>YES</v>
      </c>
      <c r="C123" s="8">
        <v>-1</v>
      </c>
      <c r="D123" s="8">
        <f t="shared" si="9"/>
        <v>-14</v>
      </c>
      <c r="E123" s="8">
        <f t="shared" si="15"/>
        <v>1</v>
      </c>
      <c r="F123" s="8">
        <f t="shared" si="10"/>
        <v>-14</v>
      </c>
      <c r="G123" s="8">
        <v>6.95</v>
      </c>
      <c r="I123" s="9">
        <f t="shared" si="11"/>
        <v>9.9999999999999645E-2</v>
      </c>
      <c r="J123" s="8">
        <f t="shared" si="12"/>
        <v>-1713</v>
      </c>
      <c r="K123" s="9">
        <f t="shared" si="13"/>
        <v>-1113.45</v>
      </c>
    </row>
    <row r="124" spans="1:11" x14ac:dyDescent="0.2">
      <c r="A124" s="7">
        <f t="shared" si="14"/>
        <v>-12.900000000000071</v>
      </c>
      <c r="B124" s="8" t="str">
        <f t="shared" si="8"/>
        <v>YES</v>
      </c>
      <c r="C124" s="8">
        <v>-1</v>
      </c>
      <c r="D124" s="8">
        <f t="shared" si="9"/>
        <v>-13</v>
      </c>
      <c r="E124" s="8">
        <f t="shared" si="15"/>
        <v>1</v>
      </c>
      <c r="F124" s="8">
        <f t="shared" si="10"/>
        <v>-13</v>
      </c>
      <c r="G124" s="8">
        <v>6.95</v>
      </c>
      <c r="I124" s="9">
        <f t="shared" si="11"/>
        <v>-0.90000000000000036</v>
      </c>
      <c r="J124" s="8">
        <f t="shared" si="12"/>
        <v>-1712.9</v>
      </c>
      <c r="K124" s="9">
        <f t="shared" si="13"/>
        <v>-1113.385</v>
      </c>
    </row>
    <row r="125" spans="1:11" x14ac:dyDescent="0.2">
      <c r="A125" s="7">
        <f t="shared" si="14"/>
        <v>-13.800000000000072</v>
      </c>
      <c r="B125" s="8" t="str">
        <f t="shared" si="8"/>
        <v>YES</v>
      </c>
      <c r="C125" s="8">
        <v>-1</v>
      </c>
      <c r="D125" s="8">
        <f t="shared" si="9"/>
        <v>-14</v>
      </c>
      <c r="E125" s="8">
        <f t="shared" si="15"/>
        <v>1</v>
      </c>
      <c r="F125" s="8">
        <f t="shared" si="10"/>
        <v>-14</v>
      </c>
      <c r="G125" s="8">
        <v>6.95</v>
      </c>
      <c r="I125" s="9">
        <f t="shared" si="11"/>
        <v>9.9999999999999645E-2</v>
      </c>
      <c r="J125" s="8">
        <f t="shared" si="12"/>
        <v>-1713.8000000000002</v>
      </c>
      <c r="K125" s="9">
        <f t="shared" si="13"/>
        <v>-1113.9700000000003</v>
      </c>
    </row>
    <row r="126" spans="1:11" x14ac:dyDescent="0.2">
      <c r="A126" s="7">
        <f t="shared" si="14"/>
        <v>-13.700000000000072</v>
      </c>
      <c r="B126" s="8" t="str">
        <f t="shared" si="8"/>
        <v>YES</v>
      </c>
      <c r="C126" s="8">
        <v>-1</v>
      </c>
      <c r="D126" s="8">
        <f t="shared" si="9"/>
        <v>-14</v>
      </c>
      <c r="E126" s="8">
        <f t="shared" si="15"/>
        <v>1</v>
      </c>
      <c r="F126" s="8">
        <f t="shared" si="10"/>
        <v>-14</v>
      </c>
      <c r="G126" s="8">
        <v>6.95</v>
      </c>
      <c r="I126" s="9">
        <f t="shared" si="11"/>
        <v>9.9999999999999645E-2</v>
      </c>
      <c r="J126" s="8">
        <f t="shared" si="12"/>
        <v>-1713.7</v>
      </c>
      <c r="K126" s="9">
        <f t="shared" si="13"/>
        <v>-1113.905</v>
      </c>
    </row>
    <row r="127" spans="1:11" x14ac:dyDescent="0.2">
      <c r="A127" s="7">
        <f t="shared" si="14"/>
        <v>-13.600000000000072</v>
      </c>
      <c r="B127" s="8" t="str">
        <f t="shared" si="8"/>
        <v>YES</v>
      </c>
      <c r="C127" s="8">
        <v>-1</v>
      </c>
      <c r="D127" s="8">
        <f t="shared" si="9"/>
        <v>-14</v>
      </c>
      <c r="E127" s="8">
        <f t="shared" si="15"/>
        <v>1</v>
      </c>
      <c r="F127" s="8">
        <f t="shared" si="10"/>
        <v>-14</v>
      </c>
      <c r="G127" s="8">
        <v>6.95</v>
      </c>
      <c r="I127" s="9">
        <f t="shared" si="11"/>
        <v>9.9999999999999645E-2</v>
      </c>
      <c r="J127" s="8">
        <f t="shared" si="12"/>
        <v>-1713.6000000000001</v>
      </c>
      <c r="K127" s="9">
        <f t="shared" si="13"/>
        <v>-1113.8400000000001</v>
      </c>
    </row>
    <row r="128" spans="1:11" x14ac:dyDescent="0.2">
      <c r="A128" s="7">
        <f t="shared" si="14"/>
        <v>-13.500000000000073</v>
      </c>
      <c r="B128" s="8" t="str">
        <f t="shared" si="8"/>
        <v>YES</v>
      </c>
      <c r="C128" s="8">
        <v>-1</v>
      </c>
      <c r="D128" s="8">
        <f t="shared" si="9"/>
        <v>-14</v>
      </c>
      <c r="E128" s="8">
        <f t="shared" si="15"/>
        <v>1</v>
      </c>
      <c r="F128" s="8">
        <f t="shared" si="10"/>
        <v>-14</v>
      </c>
      <c r="G128" s="8">
        <v>6.95</v>
      </c>
      <c r="I128" s="9">
        <f t="shared" si="11"/>
        <v>9.9999999999999645E-2</v>
      </c>
      <c r="J128" s="8">
        <f t="shared" si="12"/>
        <v>-1713.5</v>
      </c>
      <c r="K128" s="9">
        <f t="shared" si="13"/>
        <v>-1113.7750000000001</v>
      </c>
    </row>
    <row r="129" spans="1:11" x14ac:dyDescent="0.2">
      <c r="A129" s="7">
        <f t="shared" si="14"/>
        <v>-13.400000000000073</v>
      </c>
      <c r="B129" s="8" t="str">
        <f t="shared" si="8"/>
        <v>YES</v>
      </c>
      <c r="C129" s="8">
        <v>-1</v>
      </c>
      <c r="D129" s="8">
        <f t="shared" si="9"/>
        <v>-14</v>
      </c>
      <c r="E129" s="8">
        <f t="shared" si="15"/>
        <v>1</v>
      </c>
      <c r="F129" s="8">
        <f t="shared" si="10"/>
        <v>-14</v>
      </c>
      <c r="G129" s="8">
        <v>6.95</v>
      </c>
      <c r="I129" s="9">
        <f t="shared" si="11"/>
        <v>9.9999999999999645E-2</v>
      </c>
      <c r="J129" s="8">
        <f t="shared" si="12"/>
        <v>-1713.4</v>
      </c>
      <c r="K129" s="9">
        <f t="shared" si="13"/>
        <v>-1113.71</v>
      </c>
    </row>
    <row r="130" spans="1:11" x14ac:dyDescent="0.2">
      <c r="A130" s="7">
        <f t="shared" si="14"/>
        <v>-13.300000000000074</v>
      </c>
      <c r="B130" s="8" t="str">
        <f t="shared" si="8"/>
        <v>YES</v>
      </c>
      <c r="C130" s="8">
        <v>-1</v>
      </c>
      <c r="D130" s="8">
        <f t="shared" si="9"/>
        <v>-14</v>
      </c>
      <c r="E130" s="8">
        <f t="shared" si="15"/>
        <v>1</v>
      </c>
      <c r="F130" s="8">
        <f t="shared" si="10"/>
        <v>-14</v>
      </c>
      <c r="G130" s="8">
        <v>6.95</v>
      </c>
      <c r="I130" s="9">
        <f t="shared" si="11"/>
        <v>9.9999999999999645E-2</v>
      </c>
      <c r="J130" s="8">
        <f t="shared" si="12"/>
        <v>-1713.3000000000002</v>
      </c>
      <c r="K130" s="9">
        <f t="shared" si="13"/>
        <v>-1113.6450000000002</v>
      </c>
    </row>
    <row r="131" spans="1:11" x14ac:dyDescent="0.2">
      <c r="A131" s="7">
        <f t="shared" si="14"/>
        <v>-13.200000000000074</v>
      </c>
      <c r="B131" s="8" t="str">
        <f t="shared" ref="B131:B194" si="16">IF(F131&lt;A131, "YES", "NO")</f>
        <v>YES</v>
      </c>
      <c r="C131" s="8">
        <v>-1</v>
      </c>
      <c r="D131" s="8">
        <f t="shared" ref="D131:D194" si="17">ROUNDDOWN((A131/E131)-1,0)</f>
        <v>-14</v>
      </c>
      <c r="E131" s="8">
        <f t="shared" si="15"/>
        <v>1</v>
      </c>
      <c r="F131" s="8">
        <f t="shared" ref="F131:F194" si="18">E131*D131</f>
        <v>-14</v>
      </c>
      <c r="G131" s="8">
        <v>6.95</v>
      </c>
      <c r="I131" s="9">
        <f t="shared" ref="I131:I194" si="19">(C131*D131)-(G131*2)</f>
        <v>9.9999999999999645E-2</v>
      </c>
      <c r="J131" s="8">
        <f t="shared" ref="J131:J194" si="20">A131-$A$3</f>
        <v>-1713.2</v>
      </c>
      <c r="K131" s="9">
        <f t="shared" ref="K131:K194" si="21">J131*0.65</f>
        <v>-1113.5800000000002</v>
      </c>
    </row>
    <row r="132" spans="1:11" x14ac:dyDescent="0.2">
      <c r="A132" s="7">
        <f t="shared" ref="A132:A195" si="22">I131+A131</f>
        <v>-13.100000000000074</v>
      </c>
      <c r="B132" s="8" t="str">
        <f t="shared" si="16"/>
        <v>YES</v>
      </c>
      <c r="C132" s="8">
        <v>-1</v>
      </c>
      <c r="D132" s="8">
        <f t="shared" si="17"/>
        <v>-14</v>
      </c>
      <c r="E132" s="8">
        <f t="shared" si="15"/>
        <v>1</v>
      </c>
      <c r="F132" s="8">
        <f t="shared" si="18"/>
        <v>-14</v>
      </c>
      <c r="G132" s="8">
        <v>6.95</v>
      </c>
      <c r="I132" s="9">
        <f t="shared" si="19"/>
        <v>9.9999999999999645E-2</v>
      </c>
      <c r="J132" s="8">
        <f t="shared" si="20"/>
        <v>-1713.1000000000001</v>
      </c>
      <c r="K132" s="9">
        <f t="shared" si="21"/>
        <v>-1113.5150000000001</v>
      </c>
    </row>
    <row r="133" spans="1:11" x14ac:dyDescent="0.2">
      <c r="A133" s="7">
        <f t="shared" si="22"/>
        <v>-13.000000000000075</v>
      </c>
      <c r="B133" s="8" t="str">
        <f t="shared" si="16"/>
        <v>YES</v>
      </c>
      <c r="C133" s="8">
        <v>-1</v>
      </c>
      <c r="D133" s="8">
        <f t="shared" si="17"/>
        <v>-14</v>
      </c>
      <c r="E133" s="8">
        <f t="shared" ref="E133:E196" si="23">$E$3</f>
        <v>1</v>
      </c>
      <c r="F133" s="8">
        <f t="shared" si="18"/>
        <v>-14</v>
      </c>
      <c r="G133" s="8">
        <v>6.95</v>
      </c>
      <c r="I133" s="9">
        <f t="shared" si="19"/>
        <v>9.9999999999999645E-2</v>
      </c>
      <c r="J133" s="8">
        <f t="shared" si="20"/>
        <v>-1713</v>
      </c>
      <c r="K133" s="9">
        <f t="shared" si="21"/>
        <v>-1113.45</v>
      </c>
    </row>
    <row r="134" spans="1:11" x14ac:dyDescent="0.2">
      <c r="A134" s="7">
        <f t="shared" si="22"/>
        <v>-12.900000000000075</v>
      </c>
      <c r="B134" s="8" t="str">
        <f t="shared" si="16"/>
        <v>YES</v>
      </c>
      <c r="C134" s="8">
        <v>-1</v>
      </c>
      <c r="D134" s="8">
        <f t="shared" si="17"/>
        <v>-13</v>
      </c>
      <c r="E134" s="8">
        <f t="shared" si="23"/>
        <v>1</v>
      </c>
      <c r="F134" s="8">
        <f t="shared" si="18"/>
        <v>-13</v>
      </c>
      <c r="G134" s="8">
        <v>6.95</v>
      </c>
      <c r="I134" s="9">
        <f t="shared" si="19"/>
        <v>-0.90000000000000036</v>
      </c>
      <c r="J134" s="8">
        <f t="shared" si="20"/>
        <v>-1712.9</v>
      </c>
      <c r="K134" s="9">
        <f t="shared" si="21"/>
        <v>-1113.385</v>
      </c>
    </row>
    <row r="135" spans="1:11" x14ac:dyDescent="0.2">
      <c r="A135" s="7">
        <f t="shared" si="22"/>
        <v>-13.800000000000075</v>
      </c>
      <c r="B135" s="8" t="str">
        <f t="shared" si="16"/>
        <v>YES</v>
      </c>
      <c r="C135" s="8">
        <v>-1</v>
      </c>
      <c r="D135" s="8">
        <f t="shared" si="17"/>
        <v>-14</v>
      </c>
      <c r="E135" s="8">
        <f t="shared" si="23"/>
        <v>1</v>
      </c>
      <c r="F135" s="8">
        <f t="shared" si="18"/>
        <v>-14</v>
      </c>
      <c r="G135" s="8">
        <v>6.95</v>
      </c>
      <c r="I135" s="9">
        <f t="shared" si="19"/>
        <v>9.9999999999999645E-2</v>
      </c>
      <c r="J135" s="8">
        <f t="shared" si="20"/>
        <v>-1713.8000000000002</v>
      </c>
      <c r="K135" s="9">
        <f t="shared" si="21"/>
        <v>-1113.9700000000003</v>
      </c>
    </row>
    <row r="136" spans="1:11" x14ac:dyDescent="0.2">
      <c r="A136" s="7">
        <f t="shared" si="22"/>
        <v>-13.700000000000076</v>
      </c>
      <c r="B136" s="8" t="str">
        <f t="shared" si="16"/>
        <v>YES</v>
      </c>
      <c r="C136" s="8">
        <v>-1</v>
      </c>
      <c r="D136" s="8">
        <f t="shared" si="17"/>
        <v>-14</v>
      </c>
      <c r="E136" s="8">
        <f t="shared" si="23"/>
        <v>1</v>
      </c>
      <c r="F136" s="8">
        <f t="shared" si="18"/>
        <v>-14</v>
      </c>
      <c r="G136" s="8">
        <v>6.95</v>
      </c>
      <c r="I136" s="9">
        <f t="shared" si="19"/>
        <v>9.9999999999999645E-2</v>
      </c>
      <c r="J136" s="8">
        <f t="shared" si="20"/>
        <v>-1713.7</v>
      </c>
      <c r="K136" s="9">
        <f t="shared" si="21"/>
        <v>-1113.905</v>
      </c>
    </row>
    <row r="137" spans="1:11" x14ac:dyDescent="0.2">
      <c r="A137" s="7">
        <f t="shared" si="22"/>
        <v>-13.600000000000076</v>
      </c>
      <c r="B137" s="8" t="str">
        <f t="shared" si="16"/>
        <v>YES</v>
      </c>
      <c r="C137" s="8">
        <v>-1</v>
      </c>
      <c r="D137" s="8">
        <f t="shared" si="17"/>
        <v>-14</v>
      </c>
      <c r="E137" s="8">
        <f t="shared" si="23"/>
        <v>1</v>
      </c>
      <c r="F137" s="8">
        <f t="shared" si="18"/>
        <v>-14</v>
      </c>
      <c r="G137" s="8">
        <v>6.95</v>
      </c>
      <c r="I137" s="9">
        <f t="shared" si="19"/>
        <v>9.9999999999999645E-2</v>
      </c>
      <c r="J137" s="8">
        <f t="shared" si="20"/>
        <v>-1713.6000000000001</v>
      </c>
      <c r="K137" s="9">
        <f t="shared" si="21"/>
        <v>-1113.8400000000001</v>
      </c>
    </row>
    <row r="138" spans="1:11" x14ac:dyDescent="0.2">
      <c r="A138" s="7">
        <f t="shared" si="22"/>
        <v>-13.500000000000076</v>
      </c>
      <c r="B138" s="8" t="str">
        <f t="shared" si="16"/>
        <v>YES</v>
      </c>
      <c r="C138" s="8">
        <v>-1</v>
      </c>
      <c r="D138" s="8">
        <f t="shared" si="17"/>
        <v>-14</v>
      </c>
      <c r="E138" s="8">
        <f t="shared" si="23"/>
        <v>1</v>
      </c>
      <c r="F138" s="8">
        <f t="shared" si="18"/>
        <v>-14</v>
      </c>
      <c r="G138" s="8">
        <v>6.95</v>
      </c>
      <c r="I138" s="9">
        <f t="shared" si="19"/>
        <v>9.9999999999999645E-2</v>
      </c>
      <c r="J138" s="8">
        <f t="shared" si="20"/>
        <v>-1713.5</v>
      </c>
      <c r="K138" s="9">
        <f t="shared" si="21"/>
        <v>-1113.7750000000001</v>
      </c>
    </row>
    <row r="139" spans="1:11" x14ac:dyDescent="0.2">
      <c r="A139" s="7">
        <f t="shared" si="22"/>
        <v>-13.400000000000077</v>
      </c>
      <c r="B139" s="8" t="str">
        <f t="shared" si="16"/>
        <v>YES</v>
      </c>
      <c r="C139" s="8">
        <v>-1</v>
      </c>
      <c r="D139" s="8">
        <f t="shared" si="17"/>
        <v>-14</v>
      </c>
      <c r="E139" s="8">
        <f t="shared" si="23"/>
        <v>1</v>
      </c>
      <c r="F139" s="8">
        <f t="shared" si="18"/>
        <v>-14</v>
      </c>
      <c r="G139" s="8">
        <v>6.95</v>
      </c>
      <c r="I139" s="9">
        <f t="shared" si="19"/>
        <v>9.9999999999999645E-2</v>
      </c>
      <c r="J139" s="8">
        <f t="shared" si="20"/>
        <v>-1713.4</v>
      </c>
      <c r="K139" s="9">
        <f t="shared" si="21"/>
        <v>-1113.71</v>
      </c>
    </row>
    <row r="140" spans="1:11" x14ac:dyDescent="0.2">
      <c r="A140" s="7">
        <f t="shared" si="22"/>
        <v>-13.300000000000077</v>
      </c>
      <c r="B140" s="8" t="str">
        <f t="shared" si="16"/>
        <v>YES</v>
      </c>
      <c r="C140" s="8">
        <v>-1</v>
      </c>
      <c r="D140" s="8">
        <f t="shared" si="17"/>
        <v>-14</v>
      </c>
      <c r="E140" s="8">
        <f t="shared" si="23"/>
        <v>1</v>
      </c>
      <c r="F140" s="8">
        <f t="shared" si="18"/>
        <v>-14</v>
      </c>
      <c r="G140" s="8">
        <v>6.95</v>
      </c>
      <c r="I140" s="9">
        <f t="shared" si="19"/>
        <v>9.9999999999999645E-2</v>
      </c>
      <c r="J140" s="8">
        <f t="shared" si="20"/>
        <v>-1713.3000000000002</v>
      </c>
      <c r="K140" s="9">
        <f t="shared" si="21"/>
        <v>-1113.6450000000002</v>
      </c>
    </row>
    <row r="141" spans="1:11" x14ac:dyDescent="0.2">
      <c r="A141" s="7">
        <f t="shared" si="22"/>
        <v>-13.200000000000077</v>
      </c>
      <c r="B141" s="8" t="str">
        <f t="shared" si="16"/>
        <v>YES</v>
      </c>
      <c r="C141" s="8">
        <v>-1</v>
      </c>
      <c r="D141" s="8">
        <f t="shared" si="17"/>
        <v>-14</v>
      </c>
      <c r="E141" s="8">
        <f t="shared" si="23"/>
        <v>1</v>
      </c>
      <c r="F141" s="8">
        <f t="shared" si="18"/>
        <v>-14</v>
      </c>
      <c r="G141" s="8">
        <v>6.95</v>
      </c>
      <c r="I141" s="9">
        <f t="shared" si="19"/>
        <v>9.9999999999999645E-2</v>
      </c>
      <c r="J141" s="8">
        <f t="shared" si="20"/>
        <v>-1713.2</v>
      </c>
      <c r="K141" s="9">
        <f t="shared" si="21"/>
        <v>-1113.5800000000002</v>
      </c>
    </row>
    <row r="142" spans="1:11" x14ac:dyDescent="0.2">
      <c r="A142" s="7">
        <f t="shared" si="22"/>
        <v>-13.100000000000078</v>
      </c>
      <c r="B142" s="8" t="str">
        <f t="shared" si="16"/>
        <v>YES</v>
      </c>
      <c r="C142" s="8">
        <v>-1</v>
      </c>
      <c r="D142" s="8">
        <f t="shared" si="17"/>
        <v>-14</v>
      </c>
      <c r="E142" s="8">
        <f t="shared" si="23"/>
        <v>1</v>
      </c>
      <c r="F142" s="8">
        <f t="shared" si="18"/>
        <v>-14</v>
      </c>
      <c r="G142" s="8">
        <v>6.95</v>
      </c>
      <c r="I142" s="9">
        <f t="shared" si="19"/>
        <v>9.9999999999999645E-2</v>
      </c>
      <c r="J142" s="8">
        <f t="shared" si="20"/>
        <v>-1713.1000000000001</v>
      </c>
      <c r="K142" s="9">
        <f t="shared" si="21"/>
        <v>-1113.5150000000001</v>
      </c>
    </row>
    <row r="143" spans="1:11" x14ac:dyDescent="0.2">
      <c r="A143" s="7">
        <f t="shared" si="22"/>
        <v>-13.000000000000078</v>
      </c>
      <c r="B143" s="8" t="str">
        <f t="shared" si="16"/>
        <v>YES</v>
      </c>
      <c r="C143" s="8">
        <v>-1</v>
      </c>
      <c r="D143" s="8">
        <f t="shared" si="17"/>
        <v>-14</v>
      </c>
      <c r="E143" s="8">
        <f t="shared" si="23"/>
        <v>1</v>
      </c>
      <c r="F143" s="8">
        <f t="shared" si="18"/>
        <v>-14</v>
      </c>
      <c r="G143" s="8">
        <v>6.95</v>
      </c>
      <c r="I143" s="9">
        <f t="shared" si="19"/>
        <v>9.9999999999999645E-2</v>
      </c>
      <c r="J143" s="8">
        <f t="shared" si="20"/>
        <v>-1713</v>
      </c>
      <c r="K143" s="9">
        <f t="shared" si="21"/>
        <v>-1113.45</v>
      </c>
    </row>
    <row r="144" spans="1:11" x14ac:dyDescent="0.2">
      <c r="A144" s="7">
        <f t="shared" si="22"/>
        <v>-12.900000000000079</v>
      </c>
      <c r="B144" s="8" t="str">
        <f t="shared" si="16"/>
        <v>YES</v>
      </c>
      <c r="C144" s="8">
        <v>-1</v>
      </c>
      <c r="D144" s="8">
        <f t="shared" si="17"/>
        <v>-13</v>
      </c>
      <c r="E144" s="8">
        <f t="shared" si="23"/>
        <v>1</v>
      </c>
      <c r="F144" s="8">
        <f t="shared" si="18"/>
        <v>-13</v>
      </c>
      <c r="G144" s="8">
        <v>6.95</v>
      </c>
      <c r="I144" s="9">
        <f t="shared" si="19"/>
        <v>-0.90000000000000036</v>
      </c>
      <c r="J144" s="8">
        <f t="shared" si="20"/>
        <v>-1712.9</v>
      </c>
      <c r="K144" s="9">
        <f t="shared" si="21"/>
        <v>-1113.385</v>
      </c>
    </row>
    <row r="145" spans="1:11" x14ac:dyDescent="0.2">
      <c r="A145" s="7">
        <f t="shared" si="22"/>
        <v>-13.800000000000079</v>
      </c>
      <c r="B145" s="8" t="str">
        <f t="shared" si="16"/>
        <v>YES</v>
      </c>
      <c r="C145" s="8">
        <v>-1</v>
      </c>
      <c r="D145" s="8">
        <f t="shared" si="17"/>
        <v>-14</v>
      </c>
      <c r="E145" s="8">
        <f t="shared" si="23"/>
        <v>1</v>
      </c>
      <c r="F145" s="8">
        <f t="shared" si="18"/>
        <v>-14</v>
      </c>
      <c r="G145" s="8">
        <v>6.95</v>
      </c>
      <c r="I145" s="9">
        <f t="shared" si="19"/>
        <v>9.9999999999999645E-2</v>
      </c>
      <c r="J145" s="8">
        <f t="shared" si="20"/>
        <v>-1713.8000000000002</v>
      </c>
      <c r="K145" s="9">
        <f t="shared" si="21"/>
        <v>-1113.9700000000003</v>
      </c>
    </row>
    <row r="146" spans="1:11" x14ac:dyDescent="0.2">
      <c r="A146" s="7">
        <f t="shared" si="22"/>
        <v>-13.700000000000079</v>
      </c>
      <c r="B146" s="8" t="str">
        <f t="shared" si="16"/>
        <v>YES</v>
      </c>
      <c r="C146" s="8">
        <v>-1</v>
      </c>
      <c r="D146" s="8">
        <f t="shared" si="17"/>
        <v>-14</v>
      </c>
      <c r="E146" s="8">
        <f t="shared" si="23"/>
        <v>1</v>
      </c>
      <c r="F146" s="8">
        <f t="shared" si="18"/>
        <v>-14</v>
      </c>
      <c r="G146" s="8">
        <v>6.95</v>
      </c>
      <c r="I146" s="9">
        <f t="shared" si="19"/>
        <v>9.9999999999999645E-2</v>
      </c>
      <c r="J146" s="8">
        <f t="shared" si="20"/>
        <v>-1713.7</v>
      </c>
      <c r="K146" s="9">
        <f t="shared" si="21"/>
        <v>-1113.905</v>
      </c>
    </row>
    <row r="147" spans="1:11" x14ac:dyDescent="0.2">
      <c r="A147" s="7">
        <f t="shared" si="22"/>
        <v>-13.60000000000008</v>
      </c>
      <c r="B147" s="8" t="str">
        <f t="shared" si="16"/>
        <v>YES</v>
      </c>
      <c r="C147" s="8">
        <v>-1</v>
      </c>
      <c r="D147" s="8">
        <f t="shared" si="17"/>
        <v>-14</v>
      </c>
      <c r="E147" s="8">
        <f t="shared" si="23"/>
        <v>1</v>
      </c>
      <c r="F147" s="8">
        <f t="shared" si="18"/>
        <v>-14</v>
      </c>
      <c r="G147" s="8">
        <v>6.95</v>
      </c>
      <c r="I147" s="9">
        <f t="shared" si="19"/>
        <v>9.9999999999999645E-2</v>
      </c>
      <c r="J147" s="8">
        <f t="shared" si="20"/>
        <v>-1713.6000000000001</v>
      </c>
      <c r="K147" s="9">
        <f t="shared" si="21"/>
        <v>-1113.8400000000001</v>
      </c>
    </row>
    <row r="148" spans="1:11" x14ac:dyDescent="0.2">
      <c r="A148" s="7">
        <f t="shared" si="22"/>
        <v>-13.50000000000008</v>
      </c>
      <c r="B148" s="8" t="str">
        <f t="shared" si="16"/>
        <v>YES</v>
      </c>
      <c r="C148" s="8">
        <v>-1</v>
      </c>
      <c r="D148" s="8">
        <f t="shared" si="17"/>
        <v>-14</v>
      </c>
      <c r="E148" s="8">
        <f t="shared" si="23"/>
        <v>1</v>
      </c>
      <c r="F148" s="8">
        <f t="shared" si="18"/>
        <v>-14</v>
      </c>
      <c r="G148" s="8">
        <v>6.95</v>
      </c>
      <c r="I148" s="9">
        <f t="shared" si="19"/>
        <v>9.9999999999999645E-2</v>
      </c>
      <c r="J148" s="8">
        <f t="shared" si="20"/>
        <v>-1713.5</v>
      </c>
      <c r="K148" s="9">
        <f t="shared" si="21"/>
        <v>-1113.7750000000001</v>
      </c>
    </row>
    <row r="149" spans="1:11" x14ac:dyDescent="0.2">
      <c r="A149" s="7">
        <f t="shared" si="22"/>
        <v>-13.40000000000008</v>
      </c>
      <c r="B149" s="8" t="str">
        <f t="shared" si="16"/>
        <v>YES</v>
      </c>
      <c r="C149" s="8">
        <v>-1</v>
      </c>
      <c r="D149" s="8">
        <f t="shared" si="17"/>
        <v>-14</v>
      </c>
      <c r="E149" s="8">
        <f t="shared" si="23"/>
        <v>1</v>
      </c>
      <c r="F149" s="8">
        <f t="shared" si="18"/>
        <v>-14</v>
      </c>
      <c r="G149" s="8">
        <v>6.95</v>
      </c>
      <c r="I149" s="9">
        <f t="shared" si="19"/>
        <v>9.9999999999999645E-2</v>
      </c>
      <c r="J149" s="8">
        <f t="shared" si="20"/>
        <v>-1713.4</v>
      </c>
      <c r="K149" s="9">
        <f t="shared" si="21"/>
        <v>-1113.71</v>
      </c>
    </row>
    <row r="150" spans="1:11" x14ac:dyDescent="0.2">
      <c r="A150" s="7">
        <f t="shared" si="22"/>
        <v>-13.300000000000081</v>
      </c>
      <c r="B150" s="8" t="str">
        <f t="shared" si="16"/>
        <v>YES</v>
      </c>
      <c r="C150" s="8">
        <v>-1</v>
      </c>
      <c r="D150" s="8">
        <f t="shared" si="17"/>
        <v>-14</v>
      </c>
      <c r="E150" s="8">
        <f t="shared" si="23"/>
        <v>1</v>
      </c>
      <c r="F150" s="8">
        <f t="shared" si="18"/>
        <v>-14</v>
      </c>
      <c r="G150" s="8">
        <v>6.95</v>
      </c>
      <c r="I150" s="9">
        <f t="shared" si="19"/>
        <v>9.9999999999999645E-2</v>
      </c>
      <c r="J150" s="8">
        <f t="shared" si="20"/>
        <v>-1713.3000000000002</v>
      </c>
      <c r="K150" s="9">
        <f t="shared" si="21"/>
        <v>-1113.6450000000002</v>
      </c>
    </row>
    <row r="151" spans="1:11" x14ac:dyDescent="0.2">
      <c r="A151" s="7">
        <f t="shared" si="22"/>
        <v>-13.200000000000081</v>
      </c>
      <c r="B151" s="8" t="str">
        <f t="shared" si="16"/>
        <v>YES</v>
      </c>
      <c r="C151" s="8">
        <v>-1</v>
      </c>
      <c r="D151" s="8">
        <f t="shared" si="17"/>
        <v>-14</v>
      </c>
      <c r="E151" s="8">
        <f t="shared" si="23"/>
        <v>1</v>
      </c>
      <c r="F151" s="8">
        <f t="shared" si="18"/>
        <v>-14</v>
      </c>
      <c r="G151" s="8">
        <v>6.95</v>
      </c>
      <c r="I151" s="9">
        <f t="shared" si="19"/>
        <v>9.9999999999999645E-2</v>
      </c>
      <c r="J151" s="8">
        <f t="shared" si="20"/>
        <v>-1713.2</v>
      </c>
      <c r="K151" s="9">
        <f t="shared" si="21"/>
        <v>-1113.5800000000002</v>
      </c>
    </row>
    <row r="152" spans="1:11" x14ac:dyDescent="0.2">
      <c r="A152" s="7">
        <f t="shared" si="22"/>
        <v>-13.100000000000081</v>
      </c>
      <c r="B152" s="8" t="str">
        <f t="shared" si="16"/>
        <v>YES</v>
      </c>
      <c r="C152" s="8">
        <v>-1</v>
      </c>
      <c r="D152" s="8">
        <f t="shared" si="17"/>
        <v>-14</v>
      </c>
      <c r="E152" s="8">
        <f t="shared" si="23"/>
        <v>1</v>
      </c>
      <c r="F152" s="8">
        <f t="shared" si="18"/>
        <v>-14</v>
      </c>
      <c r="G152" s="8">
        <v>6.95</v>
      </c>
      <c r="I152" s="9">
        <f t="shared" si="19"/>
        <v>9.9999999999999645E-2</v>
      </c>
      <c r="J152" s="8">
        <f t="shared" si="20"/>
        <v>-1713.1000000000001</v>
      </c>
      <c r="K152" s="9">
        <f t="shared" si="21"/>
        <v>-1113.5150000000001</v>
      </c>
    </row>
    <row r="153" spans="1:11" x14ac:dyDescent="0.2">
      <c r="A153" s="7">
        <f t="shared" si="22"/>
        <v>-13.000000000000082</v>
      </c>
      <c r="B153" s="8" t="str">
        <f t="shared" si="16"/>
        <v>YES</v>
      </c>
      <c r="C153" s="8">
        <v>-1</v>
      </c>
      <c r="D153" s="8">
        <f t="shared" si="17"/>
        <v>-14</v>
      </c>
      <c r="E153" s="8">
        <f t="shared" si="23"/>
        <v>1</v>
      </c>
      <c r="F153" s="8">
        <f t="shared" si="18"/>
        <v>-14</v>
      </c>
      <c r="G153" s="8">
        <v>6.95</v>
      </c>
      <c r="I153" s="9">
        <f t="shared" si="19"/>
        <v>9.9999999999999645E-2</v>
      </c>
      <c r="J153" s="8">
        <f t="shared" si="20"/>
        <v>-1713</v>
      </c>
      <c r="K153" s="9">
        <f t="shared" si="21"/>
        <v>-1113.45</v>
      </c>
    </row>
    <row r="154" spans="1:11" x14ac:dyDescent="0.2">
      <c r="A154" s="7">
        <f t="shared" si="22"/>
        <v>-12.900000000000082</v>
      </c>
      <c r="B154" s="8" t="str">
        <f t="shared" si="16"/>
        <v>YES</v>
      </c>
      <c r="C154" s="8">
        <v>-1</v>
      </c>
      <c r="D154" s="8">
        <f t="shared" si="17"/>
        <v>-13</v>
      </c>
      <c r="E154" s="8">
        <f t="shared" si="23"/>
        <v>1</v>
      </c>
      <c r="F154" s="8">
        <f t="shared" si="18"/>
        <v>-13</v>
      </c>
      <c r="G154" s="8">
        <v>6.95</v>
      </c>
      <c r="I154" s="9">
        <f t="shared" si="19"/>
        <v>-0.90000000000000036</v>
      </c>
      <c r="J154" s="8">
        <f t="shared" si="20"/>
        <v>-1712.9</v>
      </c>
      <c r="K154" s="9">
        <f t="shared" si="21"/>
        <v>-1113.385</v>
      </c>
    </row>
    <row r="155" spans="1:11" x14ac:dyDescent="0.2">
      <c r="A155" s="7">
        <f t="shared" si="22"/>
        <v>-13.800000000000082</v>
      </c>
      <c r="B155" s="8" t="str">
        <f t="shared" si="16"/>
        <v>YES</v>
      </c>
      <c r="C155" s="8">
        <v>-1</v>
      </c>
      <c r="D155" s="8">
        <f t="shared" si="17"/>
        <v>-14</v>
      </c>
      <c r="E155" s="8">
        <f t="shared" si="23"/>
        <v>1</v>
      </c>
      <c r="F155" s="8">
        <f t="shared" si="18"/>
        <v>-14</v>
      </c>
      <c r="G155" s="8">
        <v>6.95</v>
      </c>
      <c r="I155" s="9">
        <f t="shared" si="19"/>
        <v>9.9999999999999645E-2</v>
      </c>
      <c r="J155" s="8">
        <f t="shared" si="20"/>
        <v>-1713.8000000000002</v>
      </c>
      <c r="K155" s="9">
        <f t="shared" si="21"/>
        <v>-1113.9700000000003</v>
      </c>
    </row>
    <row r="156" spans="1:11" x14ac:dyDescent="0.2">
      <c r="A156" s="7">
        <f t="shared" si="22"/>
        <v>-13.700000000000083</v>
      </c>
      <c r="B156" s="8" t="str">
        <f t="shared" si="16"/>
        <v>YES</v>
      </c>
      <c r="C156" s="8">
        <v>-1</v>
      </c>
      <c r="D156" s="8">
        <f t="shared" si="17"/>
        <v>-14</v>
      </c>
      <c r="E156" s="8">
        <f t="shared" si="23"/>
        <v>1</v>
      </c>
      <c r="F156" s="8">
        <f t="shared" si="18"/>
        <v>-14</v>
      </c>
      <c r="G156" s="8">
        <v>6.95</v>
      </c>
      <c r="I156" s="9">
        <f t="shared" si="19"/>
        <v>9.9999999999999645E-2</v>
      </c>
      <c r="J156" s="8">
        <f t="shared" si="20"/>
        <v>-1713.7</v>
      </c>
      <c r="K156" s="9">
        <f t="shared" si="21"/>
        <v>-1113.905</v>
      </c>
    </row>
    <row r="157" spans="1:11" x14ac:dyDescent="0.2">
      <c r="A157" s="7">
        <f t="shared" si="22"/>
        <v>-13.600000000000083</v>
      </c>
      <c r="B157" s="8" t="str">
        <f t="shared" si="16"/>
        <v>YES</v>
      </c>
      <c r="C157" s="8">
        <v>-1</v>
      </c>
      <c r="D157" s="8">
        <f t="shared" si="17"/>
        <v>-14</v>
      </c>
      <c r="E157" s="8">
        <f t="shared" si="23"/>
        <v>1</v>
      </c>
      <c r="F157" s="8">
        <f t="shared" si="18"/>
        <v>-14</v>
      </c>
      <c r="G157" s="8">
        <v>6.95</v>
      </c>
      <c r="I157" s="9">
        <f t="shared" si="19"/>
        <v>9.9999999999999645E-2</v>
      </c>
      <c r="J157" s="8">
        <f t="shared" si="20"/>
        <v>-1713.6000000000001</v>
      </c>
      <c r="K157" s="9">
        <f t="shared" si="21"/>
        <v>-1113.8400000000001</v>
      </c>
    </row>
    <row r="158" spans="1:11" x14ac:dyDescent="0.2">
      <c r="A158" s="7">
        <f t="shared" si="22"/>
        <v>-13.500000000000083</v>
      </c>
      <c r="B158" s="8" t="str">
        <f t="shared" si="16"/>
        <v>YES</v>
      </c>
      <c r="C158" s="8">
        <v>-1</v>
      </c>
      <c r="D158" s="8">
        <f t="shared" si="17"/>
        <v>-14</v>
      </c>
      <c r="E158" s="8">
        <f t="shared" si="23"/>
        <v>1</v>
      </c>
      <c r="F158" s="8">
        <f t="shared" si="18"/>
        <v>-14</v>
      </c>
      <c r="G158" s="8">
        <v>6.95</v>
      </c>
      <c r="I158" s="9">
        <f t="shared" si="19"/>
        <v>9.9999999999999645E-2</v>
      </c>
      <c r="J158" s="8">
        <f t="shared" si="20"/>
        <v>-1713.5</v>
      </c>
      <c r="K158" s="9">
        <f t="shared" si="21"/>
        <v>-1113.7750000000001</v>
      </c>
    </row>
    <row r="159" spans="1:11" x14ac:dyDescent="0.2">
      <c r="A159" s="7">
        <f t="shared" si="22"/>
        <v>-13.400000000000084</v>
      </c>
      <c r="B159" s="8" t="str">
        <f t="shared" si="16"/>
        <v>YES</v>
      </c>
      <c r="C159" s="8">
        <v>-1</v>
      </c>
      <c r="D159" s="8">
        <f t="shared" si="17"/>
        <v>-14</v>
      </c>
      <c r="E159" s="8">
        <f t="shared" si="23"/>
        <v>1</v>
      </c>
      <c r="F159" s="8">
        <f t="shared" si="18"/>
        <v>-14</v>
      </c>
      <c r="G159" s="8">
        <v>6.95</v>
      </c>
      <c r="I159" s="9">
        <f t="shared" si="19"/>
        <v>9.9999999999999645E-2</v>
      </c>
      <c r="J159" s="8">
        <f t="shared" si="20"/>
        <v>-1713.4</v>
      </c>
      <c r="K159" s="9">
        <f t="shared" si="21"/>
        <v>-1113.71</v>
      </c>
    </row>
    <row r="160" spans="1:11" x14ac:dyDescent="0.2">
      <c r="A160" s="7">
        <f t="shared" si="22"/>
        <v>-13.300000000000084</v>
      </c>
      <c r="B160" s="8" t="str">
        <f t="shared" si="16"/>
        <v>YES</v>
      </c>
      <c r="C160" s="8">
        <v>-1</v>
      </c>
      <c r="D160" s="8">
        <f t="shared" si="17"/>
        <v>-14</v>
      </c>
      <c r="E160" s="8">
        <f t="shared" si="23"/>
        <v>1</v>
      </c>
      <c r="F160" s="8">
        <f t="shared" si="18"/>
        <v>-14</v>
      </c>
      <c r="G160" s="8">
        <v>6.95</v>
      </c>
      <c r="I160" s="9">
        <f t="shared" si="19"/>
        <v>9.9999999999999645E-2</v>
      </c>
      <c r="J160" s="8">
        <f t="shared" si="20"/>
        <v>-1713.3000000000002</v>
      </c>
      <c r="K160" s="9">
        <f t="shared" si="21"/>
        <v>-1113.6450000000002</v>
      </c>
    </row>
    <row r="161" spans="1:11" x14ac:dyDescent="0.2">
      <c r="A161" s="7">
        <f t="shared" si="22"/>
        <v>-13.200000000000085</v>
      </c>
      <c r="B161" s="8" t="str">
        <f t="shared" si="16"/>
        <v>YES</v>
      </c>
      <c r="C161" s="8">
        <v>-1</v>
      </c>
      <c r="D161" s="8">
        <f t="shared" si="17"/>
        <v>-14</v>
      </c>
      <c r="E161" s="8">
        <f t="shared" si="23"/>
        <v>1</v>
      </c>
      <c r="F161" s="8">
        <f t="shared" si="18"/>
        <v>-14</v>
      </c>
      <c r="G161" s="8">
        <v>6.95</v>
      </c>
      <c r="I161" s="9">
        <f t="shared" si="19"/>
        <v>9.9999999999999645E-2</v>
      </c>
      <c r="J161" s="8">
        <f t="shared" si="20"/>
        <v>-1713.2</v>
      </c>
      <c r="K161" s="9">
        <f t="shared" si="21"/>
        <v>-1113.5800000000002</v>
      </c>
    </row>
    <row r="162" spans="1:11" x14ac:dyDescent="0.2">
      <c r="A162" s="7">
        <f t="shared" si="22"/>
        <v>-13.100000000000085</v>
      </c>
      <c r="B162" s="8" t="str">
        <f t="shared" si="16"/>
        <v>YES</v>
      </c>
      <c r="C162" s="8">
        <v>-1</v>
      </c>
      <c r="D162" s="8">
        <f t="shared" si="17"/>
        <v>-14</v>
      </c>
      <c r="E162" s="8">
        <f t="shared" si="23"/>
        <v>1</v>
      </c>
      <c r="F162" s="8">
        <f t="shared" si="18"/>
        <v>-14</v>
      </c>
      <c r="G162" s="8">
        <v>6.95</v>
      </c>
      <c r="I162" s="9">
        <f t="shared" si="19"/>
        <v>9.9999999999999645E-2</v>
      </c>
      <c r="J162" s="8">
        <f t="shared" si="20"/>
        <v>-1713.1000000000001</v>
      </c>
      <c r="K162" s="9">
        <f t="shared" si="21"/>
        <v>-1113.5150000000001</v>
      </c>
    </row>
    <row r="163" spans="1:11" x14ac:dyDescent="0.2">
      <c r="A163" s="7">
        <f t="shared" si="22"/>
        <v>-13.000000000000085</v>
      </c>
      <c r="B163" s="8" t="str">
        <f t="shared" si="16"/>
        <v>YES</v>
      </c>
      <c r="C163" s="8">
        <v>-1</v>
      </c>
      <c r="D163" s="8">
        <f t="shared" si="17"/>
        <v>-14</v>
      </c>
      <c r="E163" s="8">
        <f t="shared" si="23"/>
        <v>1</v>
      </c>
      <c r="F163" s="8">
        <f t="shared" si="18"/>
        <v>-14</v>
      </c>
      <c r="G163" s="8">
        <v>6.95</v>
      </c>
      <c r="I163" s="9">
        <f t="shared" si="19"/>
        <v>9.9999999999999645E-2</v>
      </c>
      <c r="J163" s="8">
        <f t="shared" si="20"/>
        <v>-1713</v>
      </c>
      <c r="K163" s="9">
        <f t="shared" si="21"/>
        <v>-1113.45</v>
      </c>
    </row>
    <row r="164" spans="1:11" x14ac:dyDescent="0.2">
      <c r="A164" s="7">
        <f t="shared" si="22"/>
        <v>-12.900000000000086</v>
      </c>
      <c r="B164" s="8" t="str">
        <f t="shared" si="16"/>
        <v>YES</v>
      </c>
      <c r="C164" s="8">
        <v>-1</v>
      </c>
      <c r="D164" s="8">
        <f t="shared" si="17"/>
        <v>-13</v>
      </c>
      <c r="E164" s="8">
        <f t="shared" si="23"/>
        <v>1</v>
      </c>
      <c r="F164" s="8">
        <f t="shared" si="18"/>
        <v>-13</v>
      </c>
      <c r="G164" s="8">
        <v>6.95</v>
      </c>
      <c r="I164" s="9">
        <f t="shared" si="19"/>
        <v>-0.90000000000000036</v>
      </c>
      <c r="J164" s="8">
        <f t="shared" si="20"/>
        <v>-1712.9</v>
      </c>
      <c r="K164" s="9">
        <f t="shared" si="21"/>
        <v>-1113.385</v>
      </c>
    </row>
    <row r="165" spans="1:11" x14ac:dyDescent="0.2">
      <c r="A165" s="7">
        <f t="shared" si="22"/>
        <v>-13.800000000000086</v>
      </c>
      <c r="B165" s="8" t="str">
        <f t="shared" si="16"/>
        <v>YES</v>
      </c>
      <c r="C165" s="8">
        <v>-1</v>
      </c>
      <c r="D165" s="8">
        <f t="shared" si="17"/>
        <v>-14</v>
      </c>
      <c r="E165" s="8">
        <f t="shared" si="23"/>
        <v>1</v>
      </c>
      <c r="F165" s="8">
        <f t="shared" si="18"/>
        <v>-14</v>
      </c>
      <c r="G165" s="8">
        <v>6.95</v>
      </c>
      <c r="I165" s="9">
        <f t="shared" si="19"/>
        <v>9.9999999999999645E-2</v>
      </c>
      <c r="J165" s="8">
        <f t="shared" si="20"/>
        <v>-1713.8000000000002</v>
      </c>
      <c r="K165" s="9">
        <f t="shared" si="21"/>
        <v>-1113.9700000000003</v>
      </c>
    </row>
    <row r="166" spans="1:11" x14ac:dyDescent="0.2">
      <c r="A166" s="7">
        <f t="shared" si="22"/>
        <v>-13.700000000000086</v>
      </c>
      <c r="B166" s="8" t="str">
        <f t="shared" si="16"/>
        <v>YES</v>
      </c>
      <c r="C166" s="8">
        <v>-1</v>
      </c>
      <c r="D166" s="8">
        <f t="shared" si="17"/>
        <v>-14</v>
      </c>
      <c r="E166" s="8">
        <f t="shared" si="23"/>
        <v>1</v>
      </c>
      <c r="F166" s="8">
        <f t="shared" si="18"/>
        <v>-14</v>
      </c>
      <c r="G166" s="8">
        <v>6.95</v>
      </c>
      <c r="I166" s="9">
        <f t="shared" si="19"/>
        <v>9.9999999999999645E-2</v>
      </c>
      <c r="J166" s="8">
        <f t="shared" si="20"/>
        <v>-1713.7</v>
      </c>
      <c r="K166" s="9">
        <f t="shared" si="21"/>
        <v>-1113.905</v>
      </c>
    </row>
    <row r="167" spans="1:11" x14ac:dyDescent="0.2">
      <c r="A167" s="7">
        <f t="shared" si="22"/>
        <v>-13.600000000000087</v>
      </c>
      <c r="B167" s="8" t="str">
        <f t="shared" si="16"/>
        <v>YES</v>
      </c>
      <c r="C167" s="8">
        <v>-1</v>
      </c>
      <c r="D167" s="8">
        <f t="shared" si="17"/>
        <v>-14</v>
      </c>
      <c r="E167" s="8">
        <f t="shared" si="23"/>
        <v>1</v>
      </c>
      <c r="F167" s="8">
        <f t="shared" si="18"/>
        <v>-14</v>
      </c>
      <c r="G167" s="8">
        <v>6.95</v>
      </c>
      <c r="I167" s="9">
        <f t="shared" si="19"/>
        <v>9.9999999999999645E-2</v>
      </c>
      <c r="J167" s="8">
        <f t="shared" si="20"/>
        <v>-1713.6000000000001</v>
      </c>
      <c r="K167" s="9">
        <f t="shared" si="21"/>
        <v>-1113.8400000000001</v>
      </c>
    </row>
    <row r="168" spans="1:11" x14ac:dyDescent="0.2">
      <c r="A168" s="7">
        <f t="shared" si="22"/>
        <v>-13.500000000000087</v>
      </c>
      <c r="B168" s="8" t="str">
        <f t="shared" si="16"/>
        <v>YES</v>
      </c>
      <c r="C168" s="8">
        <v>-1</v>
      </c>
      <c r="D168" s="8">
        <f t="shared" si="17"/>
        <v>-14</v>
      </c>
      <c r="E168" s="8">
        <f t="shared" si="23"/>
        <v>1</v>
      </c>
      <c r="F168" s="8">
        <f t="shared" si="18"/>
        <v>-14</v>
      </c>
      <c r="G168" s="8">
        <v>6.95</v>
      </c>
      <c r="I168" s="9">
        <f t="shared" si="19"/>
        <v>9.9999999999999645E-2</v>
      </c>
      <c r="J168" s="8">
        <f t="shared" si="20"/>
        <v>-1713.5</v>
      </c>
      <c r="K168" s="9">
        <f t="shared" si="21"/>
        <v>-1113.7750000000001</v>
      </c>
    </row>
    <row r="169" spans="1:11" x14ac:dyDescent="0.2">
      <c r="A169" s="7">
        <f t="shared" si="22"/>
        <v>-13.400000000000087</v>
      </c>
      <c r="B169" s="8" t="str">
        <f t="shared" si="16"/>
        <v>YES</v>
      </c>
      <c r="C169" s="8">
        <v>-1</v>
      </c>
      <c r="D169" s="8">
        <f t="shared" si="17"/>
        <v>-14</v>
      </c>
      <c r="E169" s="8">
        <f t="shared" si="23"/>
        <v>1</v>
      </c>
      <c r="F169" s="8">
        <f t="shared" si="18"/>
        <v>-14</v>
      </c>
      <c r="G169" s="8">
        <v>6.95</v>
      </c>
      <c r="I169" s="9">
        <f t="shared" si="19"/>
        <v>9.9999999999999645E-2</v>
      </c>
      <c r="J169" s="8">
        <f t="shared" si="20"/>
        <v>-1713.4</v>
      </c>
      <c r="K169" s="9">
        <f t="shared" si="21"/>
        <v>-1113.71</v>
      </c>
    </row>
    <row r="170" spans="1:11" x14ac:dyDescent="0.2">
      <c r="A170" s="7">
        <f t="shared" si="22"/>
        <v>-13.300000000000088</v>
      </c>
      <c r="B170" s="8" t="str">
        <f t="shared" si="16"/>
        <v>YES</v>
      </c>
      <c r="C170" s="8">
        <v>-1</v>
      </c>
      <c r="D170" s="8">
        <f t="shared" si="17"/>
        <v>-14</v>
      </c>
      <c r="E170" s="8">
        <f t="shared" si="23"/>
        <v>1</v>
      </c>
      <c r="F170" s="8">
        <f t="shared" si="18"/>
        <v>-14</v>
      </c>
      <c r="G170" s="8">
        <v>6.95</v>
      </c>
      <c r="I170" s="9">
        <f t="shared" si="19"/>
        <v>9.9999999999999645E-2</v>
      </c>
      <c r="J170" s="8">
        <f t="shared" si="20"/>
        <v>-1713.3000000000002</v>
      </c>
      <c r="K170" s="9">
        <f t="shared" si="21"/>
        <v>-1113.6450000000002</v>
      </c>
    </row>
    <row r="171" spans="1:11" x14ac:dyDescent="0.2">
      <c r="A171" s="7">
        <f t="shared" si="22"/>
        <v>-13.200000000000088</v>
      </c>
      <c r="B171" s="8" t="str">
        <f t="shared" si="16"/>
        <v>YES</v>
      </c>
      <c r="C171" s="8">
        <v>-1</v>
      </c>
      <c r="D171" s="8">
        <f t="shared" si="17"/>
        <v>-14</v>
      </c>
      <c r="E171" s="8">
        <f t="shared" si="23"/>
        <v>1</v>
      </c>
      <c r="F171" s="8">
        <f t="shared" si="18"/>
        <v>-14</v>
      </c>
      <c r="G171" s="8">
        <v>6.95</v>
      </c>
      <c r="I171" s="9">
        <f t="shared" si="19"/>
        <v>9.9999999999999645E-2</v>
      </c>
      <c r="J171" s="8">
        <f t="shared" si="20"/>
        <v>-1713.2</v>
      </c>
      <c r="K171" s="9">
        <f t="shared" si="21"/>
        <v>-1113.5800000000002</v>
      </c>
    </row>
    <row r="172" spans="1:11" x14ac:dyDescent="0.2">
      <c r="A172" s="7">
        <f t="shared" si="22"/>
        <v>-13.100000000000088</v>
      </c>
      <c r="B172" s="8" t="str">
        <f t="shared" si="16"/>
        <v>YES</v>
      </c>
      <c r="C172" s="8">
        <v>-1</v>
      </c>
      <c r="D172" s="8">
        <f t="shared" si="17"/>
        <v>-14</v>
      </c>
      <c r="E172" s="8">
        <f t="shared" si="23"/>
        <v>1</v>
      </c>
      <c r="F172" s="8">
        <f t="shared" si="18"/>
        <v>-14</v>
      </c>
      <c r="G172" s="8">
        <v>6.95</v>
      </c>
      <c r="I172" s="9">
        <f t="shared" si="19"/>
        <v>9.9999999999999645E-2</v>
      </c>
      <c r="J172" s="8">
        <f t="shared" si="20"/>
        <v>-1713.1000000000001</v>
      </c>
      <c r="K172" s="9">
        <f t="shared" si="21"/>
        <v>-1113.5150000000001</v>
      </c>
    </row>
    <row r="173" spans="1:11" x14ac:dyDescent="0.2">
      <c r="A173" s="7">
        <f t="shared" si="22"/>
        <v>-13.000000000000089</v>
      </c>
      <c r="B173" s="8" t="str">
        <f t="shared" si="16"/>
        <v>YES</v>
      </c>
      <c r="C173" s="8">
        <v>-1</v>
      </c>
      <c r="D173" s="8">
        <f t="shared" si="17"/>
        <v>-14</v>
      </c>
      <c r="E173" s="8">
        <f t="shared" si="23"/>
        <v>1</v>
      </c>
      <c r="F173" s="8">
        <f t="shared" si="18"/>
        <v>-14</v>
      </c>
      <c r="G173" s="8">
        <v>6.95</v>
      </c>
      <c r="I173" s="9">
        <f t="shared" si="19"/>
        <v>9.9999999999999645E-2</v>
      </c>
      <c r="J173" s="8">
        <f t="shared" si="20"/>
        <v>-1713</v>
      </c>
      <c r="K173" s="9">
        <f t="shared" si="21"/>
        <v>-1113.45</v>
      </c>
    </row>
    <row r="174" spans="1:11" x14ac:dyDescent="0.2">
      <c r="A174" s="7">
        <f t="shared" si="22"/>
        <v>-12.900000000000089</v>
      </c>
      <c r="B174" s="8" t="str">
        <f t="shared" si="16"/>
        <v>YES</v>
      </c>
      <c r="C174" s="8">
        <v>-1</v>
      </c>
      <c r="D174" s="8">
        <f t="shared" si="17"/>
        <v>-13</v>
      </c>
      <c r="E174" s="8">
        <f t="shared" si="23"/>
        <v>1</v>
      </c>
      <c r="F174" s="8">
        <f t="shared" si="18"/>
        <v>-13</v>
      </c>
      <c r="G174" s="8">
        <v>6.95</v>
      </c>
      <c r="I174" s="9">
        <f t="shared" si="19"/>
        <v>-0.90000000000000036</v>
      </c>
      <c r="J174" s="8">
        <f t="shared" si="20"/>
        <v>-1712.9</v>
      </c>
      <c r="K174" s="9">
        <f t="shared" si="21"/>
        <v>-1113.385</v>
      </c>
    </row>
    <row r="175" spans="1:11" x14ac:dyDescent="0.2">
      <c r="A175" s="7">
        <f t="shared" si="22"/>
        <v>-13.80000000000009</v>
      </c>
      <c r="B175" s="8" t="str">
        <f t="shared" si="16"/>
        <v>YES</v>
      </c>
      <c r="C175" s="8">
        <v>-1</v>
      </c>
      <c r="D175" s="8">
        <f t="shared" si="17"/>
        <v>-14</v>
      </c>
      <c r="E175" s="8">
        <f t="shared" si="23"/>
        <v>1</v>
      </c>
      <c r="F175" s="8">
        <f t="shared" si="18"/>
        <v>-14</v>
      </c>
      <c r="G175" s="8">
        <v>6.95</v>
      </c>
      <c r="I175" s="9">
        <f t="shared" si="19"/>
        <v>9.9999999999999645E-2</v>
      </c>
      <c r="J175" s="8">
        <f t="shared" si="20"/>
        <v>-1713.8000000000002</v>
      </c>
      <c r="K175" s="9">
        <f t="shared" si="21"/>
        <v>-1113.9700000000003</v>
      </c>
    </row>
    <row r="176" spans="1:11" x14ac:dyDescent="0.2">
      <c r="A176" s="7">
        <f t="shared" si="22"/>
        <v>-13.70000000000009</v>
      </c>
      <c r="B176" s="8" t="str">
        <f t="shared" si="16"/>
        <v>YES</v>
      </c>
      <c r="C176" s="8">
        <v>-1</v>
      </c>
      <c r="D176" s="8">
        <f t="shared" si="17"/>
        <v>-14</v>
      </c>
      <c r="E176" s="8">
        <f t="shared" si="23"/>
        <v>1</v>
      </c>
      <c r="F176" s="8">
        <f t="shared" si="18"/>
        <v>-14</v>
      </c>
      <c r="G176" s="8">
        <v>6.95</v>
      </c>
      <c r="I176" s="9">
        <f t="shared" si="19"/>
        <v>9.9999999999999645E-2</v>
      </c>
      <c r="J176" s="8">
        <f t="shared" si="20"/>
        <v>-1713.7</v>
      </c>
      <c r="K176" s="9">
        <f t="shared" si="21"/>
        <v>-1113.905</v>
      </c>
    </row>
    <row r="177" spans="1:11" x14ac:dyDescent="0.2">
      <c r="A177" s="7">
        <f t="shared" si="22"/>
        <v>-13.60000000000009</v>
      </c>
      <c r="B177" s="8" t="str">
        <f t="shared" si="16"/>
        <v>YES</v>
      </c>
      <c r="C177" s="8">
        <v>-1</v>
      </c>
      <c r="D177" s="8">
        <f t="shared" si="17"/>
        <v>-14</v>
      </c>
      <c r="E177" s="8">
        <f t="shared" si="23"/>
        <v>1</v>
      </c>
      <c r="F177" s="8">
        <f t="shared" si="18"/>
        <v>-14</v>
      </c>
      <c r="G177" s="8">
        <v>6.95</v>
      </c>
      <c r="I177" s="9">
        <f t="shared" si="19"/>
        <v>9.9999999999999645E-2</v>
      </c>
      <c r="J177" s="8">
        <f t="shared" si="20"/>
        <v>-1713.6000000000001</v>
      </c>
      <c r="K177" s="9">
        <f t="shared" si="21"/>
        <v>-1113.8400000000001</v>
      </c>
    </row>
    <row r="178" spans="1:11" x14ac:dyDescent="0.2">
      <c r="A178" s="7">
        <f t="shared" si="22"/>
        <v>-13.500000000000091</v>
      </c>
      <c r="B178" s="8" t="str">
        <f t="shared" si="16"/>
        <v>YES</v>
      </c>
      <c r="C178" s="8">
        <v>-1</v>
      </c>
      <c r="D178" s="8">
        <f t="shared" si="17"/>
        <v>-14</v>
      </c>
      <c r="E178" s="8">
        <f t="shared" si="23"/>
        <v>1</v>
      </c>
      <c r="F178" s="8">
        <f t="shared" si="18"/>
        <v>-14</v>
      </c>
      <c r="G178" s="8">
        <v>6.95</v>
      </c>
      <c r="I178" s="9">
        <f t="shared" si="19"/>
        <v>9.9999999999999645E-2</v>
      </c>
      <c r="J178" s="8">
        <f t="shared" si="20"/>
        <v>-1713.5</v>
      </c>
      <c r="K178" s="9">
        <f t="shared" si="21"/>
        <v>-1113.7750000000001</v>
      </c>
    </row>
    <row r="179" spans="1:11" x14ac:dyDescent="0.2">
      <c r="A179" s="7">
        <f t="shared" si="22"/>
        <v>-13.400000000000091</v>
      </c>
      <c r="B179" s="8" t="str">
        <f t="shared" si="16"/>
        <v>YES</v>
      </c>
      <c r="C179" s="8">
        <v>-1</v>
      </c>
      <c r="D179" s="8">
        <f t="shared" si="17"/>
        <v>-14</v>
      </c>
      <c r="E179" s="8">
        <f t="shared" si="23"/>
        <v>1</v>
      </c>
      <c r="F179" s="8">
        <f t="shared" si="18"/>
        <v>-14</v>
      </c>
      <c r="G179" s="8">
        <v>6.95</v>
      </c>
      <c r="I179" s="9">
        <f t="shared" si="19"/>
        <v>9.9999999999999645E-2</v>
      </c>
      <c r="J179" s="8">
        <f t="shared" si="20"/>
        <v>-1713.4</v>
      </c>
      <c r="K179" s="9">
        <f t="shared" si="21"/>
        <v>-1113.71</v>
      </c>
    </row>
    <row r="180" spans="1:11" x14ac:dyDescent="0.2">
      <c r="A180" s="7">
        <f t="shared" si="22"/>
        <v>-13.300000000000091</v>
      </c>
      <c r="B180" s="8" t="str">
        <f t="shared" si="16"/>
        <v>YES</v>
      </c>
      <c r="C180" s="8">
        <v>-1</v>
      </c>
      <c r="D180" s="8">
        <f t="shared" si="17"/>
        <v>-14</v>
      </c>
      <c r="E180" s="8">
        <f t="shared" si="23"/>
        <v>1</v>
      </c>
      <c r="F180" s="8">
        <f t="shared" si="18"/>
        <v>-14</v>
      </c>
      <c r="G180" s="8">
        <v>6.95</v>
      </c>
      <c r="I180" s="9">
        <f t="shared" si="19"/>
        <v>9.9999999999999645E-2</v>
      </c>
      <c r="J180" s="8">
        <f t="shared" si="20"/>
        <v>-1713.3000000000002</v>
      </c>
      <c r="K180" s="9">
        <f t="shared" si="21"/>
        <v>-1113.6450000000002</v>
      </c>
    </row>
    <row r="181" spans="1:11" x14ac:dyDescent="0.2">
      <c r="A181" s="7">
        <f t="shared" si="22"/>
        <v>-13.200000000000092</v>
      </c>
      <c r="B181" s="8" t="str">
        <f t="shared" si="16"/>
        <v>YES</v>
      </c>
      <c r="C181" s="8">
        <v>-1</v>
      </c>
      <c r="D181" s="8">
        <f t="shared" si="17"/>
        <v>-14</v>
      </c>
      <c r="E181" s="8">
        <f t="shared" si="23"/>
        <v>1</v>
      </c>
      <c r="F181" s="8">
        <f t="shared" si="18"/>
        <v>-14</v>
      </c>
      <c r="G181" s="8">
        <v>6.95</v>
      </c>
      <c r="I181" s="9">
        <f t="shared" si="19"/>
        <v>9.9999999999999645E-2</v>
      </c>
      <c r="J181" s="8">
        <f t="shared" si="20"/>
        <v>-1713.2</v>
      </c>
      <c r="K181" s="9">
        <f t="shared" si="21"/>
        <v>-1113.5800000000002</v>
      </c>
    </row>
    <row r="182" spans="1:11" x14ac:dyDescent="0.2">
      <c r="A182" s="7">
        <f t="shared" si="22"/>
        <v>-13.100000000000092</v>
      </c>
      <c r="B182" s="8" t="str">
        <f t="shared" si="16"/>
        <v>YES</v>
      </c>
      <c r="C182" s="8">
        <v>-1</v>
      </c>
      <c r="D182" s="8">
        <f t="shared" si="17"/>
        <v>-14</v>
      </c>
      <c r="E182" s="8">
        <f t="shared" si="23"/>
        <v>1</v>
      </c>
      <c r="F182" s="8">
        <f t="shared" si="18"/>
        <v>-14</v>
      </c>
      <c r="G182" s="8">
        <v>6.95</v>
      </c>
      <c r="I182" s="9">
        <f t="shared" si="19"/>
        <v>9.9999999999999645E-2</v>
      </c>
      <c r="J182" s="8">
        <f t="shared" si="20"/>
        <v>-1713.1000000000001</v>
      </c>
      <c r="K182" s="9">
        <f t="shared" si="21"/>
        <v>-1113.5150000000001</v>
      </c>
    </row>
    <row r="183" spans="1:11" x14ac:dyDescent="0.2">
      <c r="A183" s="7">
        <f t="shared" si="22"/>
        <v>-13.000000000000092</v>
      </c>
      <c r="B183" s="8" t="str">
        <f t="shared" si="16"/>
        <v>YES</v>
      </c>
      <c r="C183" s="8">
        <v>-1</v>
      </c>
      <c r="D183" s="8">
        <f t="shared" si="17"/>
        <v>-14</v>
      </c>
      <c r="E183" s="8">
        <f t="shared" si="23"/>
        <v>1</v>
      </c>
      <c r="F183" s="8">
        <f t="shared" si="18"/>
        <v>-14</v>
      </c>
      <c r="G183" s="8">
        <v>6.95</v>
      </c>
      <c r="I183" s="9">
        <f t="shared" si="19"/>
        <v>9.9999999999999645E-2</v>
      </c>
      <c r="J183" s="8">
        <f t="shared" si="20"/>
        <v>-1713</v>
      </c>
      <c r="K183" s="9">
        <f t="shared" si="21"/>
        <v>-1113.45</v>
      </c>
    </row>
    <row r="184" spans="1:11" x14ac:dyDescent="0.2">
      <c r="A184" s="7">
        <f t="shared" si="22"/>
        <v>-12.900000000000093</v>
      </c>
      <c r="B184" s="8" t="str">
        <f t="shared" si="16"/>
        <v>YES</v>
      </c>
      <c r="C184" s="8">
        <v>-1</v>
      </c>
      <c r="D184" s="8">
        <f t="shared" si="17"/>
        <v>-13</v>
      </c>
      <c r="E184" s="8">
        <f t="shared" si="23"/>
        <v>1</v>
      </c>
      <c r="F184" s="8">
        <f t="shared" si="18"/>
        <v>-13</v>
      </c>
      <c r="G184" s="8">
        <v>6.95</v>
      </c>
      <c r="I184" s="9">
        <f t="shared" si="19"/>
        <v>-0.90000000000000036</v>
      </c>
      <c r="J184" s="8">
        <f t="shared" si="20"/>
        <v>-1712.9</v>
      </c>
      <c r="K184" s="9">
        <f t="shared" si="21"/>
        <v>-1113.385</v>
      </c>
    </row>
    <row r="185" spans="1:11" x14ac:dyDescent="0.2">
      <c r="A185" s="7">
        <f t="shared" si="22"/>
        <v>-13.800000000000093</v>
      </c>
      <c r="B185" s="8" t="str">
        <f t="shared" si="16"/>
        <v>YES</v>
      </c>
      <c r="C185" s="8">
        <v>-1</v>
      </c>
      <c r="D185" s="8">
        <f t="shared" si="17"/>
        <v>-14</v>
      </c>
      <c r="E185" s="8">
        <f t="shared" si="23"/>
        <v>1</v>
      </c>
      <c r="F185" s="8">
        <f t="shared" si="18"/>
        <v>-14</v>
      </c>
      <c r="G185" s="8">
        <v>6.95</v>
      </c>
      <c r="I185" s="9">
        <f t="shared" si="19"/>
        <v>9.9999999999999645E-2</v>
      </c>
      <c r="J185" s="8">
        <f t="shared" si="20"/>
        <v>-1713.8000000000002</v>
      </c>
      <c r="K185" s="9">
        <f t="shared" si="21"/>
        <v>-1113.9700000000003</v>
      </c>
    </row>
    <row r="186" spans="1:11" x14ac:dyDescent="0.2">
      <c r="A186" s="7">
        <f t="shared" si="22"/>
        <v>-13.700000000000093</v>
      </c>
      <c r="B186" s="8" t="str">
        <f t="shared" si="16"/>
        <v>YES</v>
      </c>
      <c r="C186" s="8">
        <v>-1</v>
      </c>
      <c r="D186" s="8">
        <f t="shared" si="17"/>
        <v>-14</v>
      </c>
      <c r="E186" s="8">
        <f t="shared" si="23"/>
        <v>1</v>
      </c>
      <c r="F186" s="8">
        <f t="shared" si="18"/>
        <v>-14</v>
      </c>
      <c r="G186" s="8">
        <v>6.95</v>
      </c>
      <c r="I186" s="9">
        <f t="shared" si="19"/>
        <v>9.9999999999999645E-2</v>
      </c>
      <c r="J186" s="8">
        <f t="shared" si="20"/>
        <v>-1713.7</v>
      </c>
      <c r="K186" s="9">
        <f t="shared" si="21"/>
        <v>-1113.905</v>
      </c>
    </row>
    <row r="187" spans="1:11" x14ac:dyDescent="0.2">
      <c r="A187" s="7">
        <f t="shared" si="22"/>
        <v>-13.600000000000094</v>
      </c>
      <c r="B187" s="8" t="str">
        <f t="shared" si="16"/>
        <v>YES</v>
      </c>
      <c r="C187" s="8">
        <v>-1</v>
      </c>
      <c r="D187" s="8">
        <f t="shared" si="17"/>
        <v>-14</v>
      </c>
      <c r="E187" s="8">
        <f t="shared" si="23"/>
        <v>1</v>
      </c>
      <c r="F187" s="8">
        <f t="shared" si="18"/>
        <v>-14</v>
      </c>
      <c r="G187" s="8">
        <v>6.95</v>
      </c>
      <c r="I187" s="9">
        <f t="shared" si="19"/>
        <v>9.9999999999999645E-2</v>
      </c>
      <c r="J187" s="8">
        <f t="shared" si="20"/>
        <v>-1713.6000000000001</v>
      </c>
      <c r="K187" s="9">
        <f t="shared" si="21"/>
        <v>-1113.8400000000001</v>
      </c>
    </row>
    <row r="188" spans="1:11" x14ac:dyDescent="0.2">
      <c r="A188" s="7">
        <f t="shared" si="22"/>
        <v>-13.500000000000094</v>
      </c>
      <c r="B188" s="8" t="str">
        <f t="shared" si="16"/>
        <v>YES</v>
      </c>
      <c r="C188" s="8">
        <v>-1</v>
      </c>
      <c r="D188" s="8">
        <f t="shared" si="17"/>
        <v>-14</v>
      </c>
      <c r="E188" s="8">
        <f t="shared" si="23"/>
        <v>1</v>
      </c>
      <c r="F188" s="8">
        <f t="shared" si="18"/>
        <v>-14</v>
      </c>
      <c r="G188" s="8">
        <v>6.95</v>
      </c>
      <c r="I188" s="9">
        <f t="shared" si="19"/>
        <v>9.9999999999999645E-2</v>
      </c>
      <c r="J188" s="8">
        <f t="shared" si="20"/>
        <v>-1713.5</v>
      </c>
      <c r="K188" s="9">
        <f t="shared" si="21"/>
        <v>-1113.7750000000001</v>
      </c>
    </row>
    <row r="189" spans="1:11" x14ac:dyDescent="0.2">
      <c r="A189" s="7">
        <f t="shared" si="22"/>
        <v>-13.400000000000095</v>
      </c>
      <c r="B189" s="8" t="str">
        <f t="shared" si="16"/>
        <v>YES</v>
      </c>
      <c r="C189" s="8">
        <v>-1</v>
      </c>
      <c r="D189" s="8">
        <f t="shared" si="17"/>
        <v>-14</v>
      </c>
      <c r="E189" s="8">
        <f t="shared" si="23"/>
        <v>1</v>
      </c>
      <c r="F189" s="8">
        <f t="shared" si="18"/>
        <v>-14</v>
      </c>
      <c r="G189" s="8">
        <v>6.95</v>
      </c>
      <c r="I189" s="9">
        <f t="shared" si="19"/>
        <v>9.9999999999999645E-2</v>
      </c>
      <c r="J189" s="8">
        <f t="shared" si="20"/>
        <v>-1713.4</v>
      </c>
      <c r="K189" s="9">
        <f t="shared" si="21"/>
        <v>-1113.71</v>
      </c>
    </row>
    <row r="190" spans="1:11" x14ac:dyDescent="0.2">
      <c r="A190" s="7">
        <f t="shared" si="22"/>
        <v>-13.300000000000095</v>
      </c>
      <c r="B190" s="8" t="str">
        <f t="shared" si="16"/>
        <v>YES</v>
      </c>
      <c r="C190" s="8">
        <v>-1</v>
      </c>
      <c r="D190" s="8">
        <f t="shared" si="17"/>
        <v>-14</v>
      </c>
      <c r="E190" s="8">
        <f t="shared" si="23"/>
        <v>1</v>
      </c>
      <c r="F190" s="8">
        <f t="shared" si="18"/>
        <v>-14</v>
      </c>
      <c r="G190" s="8">
        <v>6.95</v>
      </c>
      <c r="I190" s="9">
        <f t="shared" si="19"/>
        <v>9.9999999999999645E-2</v>
      </c>
      <c r="J190" s="8">
        <f t="shared" si="20"/>
        <v>-1713.3000000000002</v>
      </c>
      <c r="K190" s="9">
        <f t="shared" si="21"/>
        <v>-1113.6450000000002</v>
      </c>
    </row>
    <row r="191" spans="1:11" x14ac:dyDescent="0.2">
      <c r="A191" s="7">
        <f t="shared" si="22"/>
        <v>-13.200000000000095</v>
      </c>
      <c r="B191" s="8" t="str">
        <f t="shared" si="16"/>
        <v>YES</v>
      </c>
      <c r="C191" s="8">
        <v>-1</v>
      </c>
      <c r="D191" s="8">
        <f t="shared" si="17"/>
        <v>-14</v>
      </c>
      <c r="E191" s="8">
        <f t="shared" si="23"/>
        <v>1</v>
      </c>
      <c r="F191" s="8">
        <f t="shared" si="18"/>
        <v>-14</v>
      </c>
      <c r="G191" s="8">
        <v>6.95</v>
      </c>
      <c r="I191" s="9">
        <f t="shared" si="19"/>
        <v>9.9999999999999645E-2</v>
      </c>
      <c r="J191" s="8">
        <f t="shared" si="20"/>
        <v>-1713.2</v>
      </c>
      <c r="K191" s="9">
        <f t="shared" si="21"/>
        <v>-1113.5800000000002</v>
      </c>
    </row>
    <row r="192" spans="1:11" x14ac:dyDescent="0.2">
      <c r="A192" s="7">
        <f t="shared" si="22"/>
        <v>-13.100000000000096</v>
      </c>
      <c r="B192" s="8" t="str">
        <f t="shared" si="16"/>
        <v>YES</v>
      </c>
      <c r="C192" s="8">
        <v>-1</v>
      </c>
      <c r="D192" s="8">
        <f t="shared" si="17"/>
        <v>-14</v>
      </c>
      <c r="E192" s="8">
        <f t="shared" si="23"/>
        <v>1</v>
      </c>
      <c r="F192" s="8">
        <f t="shared" si="18"/>
        <v>-14</v>
      </c>
      <c r="G192" s="8">
        <v>6.95</v>
      </c>
      <c r="I192" s="9">
        <f t="shared" si="19"/>
        <v>9.9999999999999645E-2</v>
      </c>
      <c r="J192" s="8">
        <f t="shared" si="20"/>
        <v>-1713.1000000000001</v>
      </c>
      <c r="K192" s="9">
        <f t="shared" si="21"/>
        <v>-1113.5150000000001</v>
      </c>
    </row>
    <row r="193" spans="1:11" x14ac:dyDescent="0.2">
      <c r="A193" s="7">
        <f t="shared" si="22"/>
        <v>-13.000000000000096</v>
      </c>
      <c r="B193" s="8" t="str">
        <f t="shared" si="16"/>
        <v>YES</v>
      </c>
      <c r="C193" s="8">
        <v>-1</v>
      </c>
      <c r="D193" s="8">
        <f t="shared" si="17"/>
        <v>-14</v>
      </c>
      <c r="E193" s="8">
        <f t="shared" si="23"/>
        <v>1</v>
      </c>
      <c r="F193" s="8">
        <f t="shared" si="18"/>
        <v>-14</v>
      </c>
      <c r="G193" s="8">
        <v>6.95</v>
      </c>
      <c r="I193" s="9">
        <f t="shared" si="19"/>
        <v>9.9999999999999645E-2</v>
      </c>
      <c r="J193" s="8">
        <f t="shared" si="20"/>
        <v>-1713</v>
      </c>
      <c r="K193" s="9">
        <f t="shared" si="21"/>
        <v>-1113.45</v>
      </c>
    </row>
    <row r="194" spans="1:11" x14ac:dyDescent="0.2">
      <c r="A194" s="7">
        <f t="shared" si="22"/>
        <v>-12.900000000000096</v>
      </c>
      <c r="B194" s="8" t="str">
        <f t="shared" si="16"/>
        <v>YES</v>
      </c>
      <c r="C194" s="8">
        <v>-1</v>
      </c>
      <c r="D194" s="8">
        <f t="shared" si="17"/>
        <v>-13</v>
      </c>
      <c r="E194" s="8">
        <f t="shared" si="23"/>
        <v>1</v>
      </c>
      <c r="F194" s="8">
        <f t="shared" si="18"/>
        <v>-13</v>
      </c>
      <c r="G194" s="8">
        <v>6.95</v>
      </c>
      <c r="I194" s="9">
        <f t="shared" si="19"/>
        <v>-0.90000000000000036</v>
      </c>
      <c r="J194" s="8">
        <f t="shared" si="20"/>
        <v>-1712.9</v>
      </c>
      <c r="K194" s="9">
        <f t="shared" si="21"/>
        <v>-1113.385</v>
      </c>
    </row>
    <row r="195" spans="1:11" x14ac:dyDescent="0.2">
      <c r="A195" s="7">
        <f t="shared" si="22"/>
        <v>-13.800000000000097</v>
      </c>
      <c r="B195" s="8" t="str">
        <f t="shared" ref="B195:B258" si="24">IF(F195&lt;A195, "YES", "NO")</f>
        <v>YES</v>
      </c>
      <c r="C195" s="8">
        <v>-1</v>
      </c>
      <c r="D195" s="8">
        <f t="shared" ref="D195:D258" si="25">ROUNDDOWN((A195/E195)-1,0)</f>
        <v>-14</v>
      </c>
      <c r="E195" s="8">
        <f t="shared" si="23"/>
        <v>1</v>
      </c>
      <c r="F195" s="8">
        <f t="shared" ref="F195:F258" si="26">E195*D195</f>
        <v>-14</v>
      </c>
      <c r="G195" s="8">
        <v>6.95</v>
      </c>
      <c r="I195" s="9">
        <f t="shared" ref="I195:I258" si="27">(C195*D195)-(G195*2)</f>
        <v>9.9999999999999645E-2</v>
      </c>
      <c r="J195" s="8">
        <f t="shared" ref="J195:J258" si="28">A195-$A$3</f>
        <v>-1713.8000000000002</v>
      </c>
      <c r="K195" s="9">
        <f t="shared" ref="K195:K258" si="29">J195*0.65</f>
        <v>-1113.9700000000003</v>
      </c>
    </row>
    <row r="196" spans="1:11" x14ac:dyDescent="0.2">
      <c r="A196" s="7">
        <f t="shared" ref="A196:A259" si="30">I195+A195</f>
        <v>-13.700000000000097</v>
      </c>
      <c r="B196" s="8" t="str">
        <f t="shared" si="24"/>
        <v>YES</v>
      </c>
      <c r="C196" s="8">
        <v>-1</v>
      </c>
      <c r="D196" s="8">
        <f t="shared" si="25"/>
        <v>-14</v>
      </c>
      <c r="E196" s="8">
        <f t="shared" si="23"/>
        <v>1</v>
      </c>
      <c r="F196" s="8">
        <f t="shared" si="26"/>
        <v>-14</v>
      </c>
      <c r="G196" s="8">
        <v>6.95</v>
      </c>
      <c r="I196" s="9">
        <f t="shared" si="27"/>
        <v>9.9999999999999645E-2</v>
      </c>
      <c r="J196" s="8">
        <f t="shared" si="28"/>
        <v>-1713.7</v>
      </c>
      <c r="K196" s="9">
        <f t="shared" si="29"/>
        <v>-1113.905</v>
      </c>
    </row>
    <row r="197" spans="1:11" x14ac:dyDescent="0.2">
      <c r="A197" s="7">
        <f t="shared" si="30"/>
        <v>-13.600000000000097</v>
      </c>
      <c r="B197" s="8" t="str">
        <f t="shared" si="24"/>
        <v>YES</v>
      </c>
      <c r="C197" s="8">
        <v>-1</v>
      </c>
      <c r="D197" s="8">
        <f t="shared" si="25"/>
        <v>-14</v>
      </c>
      <c r="E197" s="8">
        <f t="shared" ref="E197:E260" si="31">$E$3</f>
        <v>1</v>
      </c>
      <c r="F197" s="8">
        <f t="shared" si="26"/>
        <v>-14</v>
      </c>
      <c r="G197" s="8">
        <v>6.95</v>
      </c>
      <c r="I197" s="9">
        <f t="shared" si="27"/>
        <v>9.9999999999999645E-2</v>
      </c>
      <c r="J197" s="8">
        <f t="shared" si="28"/>
        <v>-1713.6000000000001</v>
      </c>
      <c r="K197" s="9">
        <f t="shared" si="29"/>
        <v>-1113.8400000000001</v>
      </c>
    </row>
    <row r="198" spans="1:11" x14ac:dyDescent="0.2">
      <c r="A198" s="7">
        <f t="shared" si="30"/>
        <v>-13.500000000000098</v>
      </c>
      <c r="B198" s="8" t="str">
        <f t="shared" si="24"/>
        <v>YES</v>
      </c>
      <c r="C198" s="8">
        <v>-1</v>
      </c>
      <c r="D198" s="8">
        <f t="shared" si="25"/>
        <v>-14</v>
      </c>
      <c r="E198" s="8">
        <f t="shared" si="31"/>
        <v>1</v>
      </c>
      <c r="F198" s="8">
        <f t="shared" si="26"/>
        <v>-14</v>
      </c>
      <c r="G198" s="8">
        <v>6.95</v>
      </c>
      <c r="I198" s="9">
        <f t="shared" si="27"/>
        <v>9.9999999999999645E-2</v>
      </c>
      <c r="J198" s="8">
        <f t="shared" si="28"/>
        <v>-1713.5</v>
      </c>
      <c r="K198" s="9">
        <f t="shared" si="29"/>
        <v>-1113.7750000000001</v>
      </c>
    </row>
    <row r="199" spans="1:11" x14ac:dyDescent="0.2">
      <c r="A199" s="7">
        <f t="shared" si="30"/>
        <v>-13.400000000000098</v>
      </c>
      <c r="B199" s="8" t="str">
        <f t="shared" si="24"/>
        <v>YES</v>
      </c>
      <c r="C199" s="8">
        <v>-1</v>
      </c>
      <c r="D199" s="8">
        <f t="shared" si="25"/>
        <v>-14</v>
      </c>
      <c r="E199" s="8">
        <f t="shared" si="31"/>
        <v>1</v>
      </c>
      <c r="F199" s="8">
        <f t="shared" si="26"/>
        <v>-14</v>
      </c>
      <c r="G199" s="8">
        <v>6.95</v>
      </c>
      <c r="I199" s="9">
        <f t="shared" si="27"/>
        <v>9.9999999999999645E-2</v>
      </c>
      <c r="J199" s="8">
        <f t="shared" si="28"/>
        <v>-1713.4</v>
      </c>
      <c r="K199" s="9">
        <f t="shared" si="29"/>
        <v>-1113.71</v>
      </c>
    </row>
    <row r="200" spans="1:11" x14ac:dyDescent="0.2">
      <c r="A200" s="7">
        <f t="shared" si="30"/>
        <v>-13.300000000000098</v>
      </c>
      <c r="B200" s="8" t="str">
        <f t="shared" si="24"/>
        <v>YES</v>
      </c>
      <c r="C200" s="8">
        <v>-1</v>
      </c>
      <c r="D200" s="8">
        <f t="shared" si="25"/>
        <v>-14</v>
      </c>
      <c r="E200" s="8">
        <f t="shared" si="31"/>
        <v>1</v>
      </c>
      <c r="F200" s="8">
        <f t="shared" si="26"/>
        <v>-14</v>
      </c>
      <c r="G200" s="8">
        <v>6.95</v>
      </c>
      <c r="I200" s="9">
        <f t="shared" si="27"/>
        <v>9.9999999999999645E-2</v>
      </c>
      <c r="J200" s="8">
        <f t="shared" si="28"/>
        <v>-1713.3000000000002</v>
      </c>
      <c r="K200" s="9">
        <f t="shared" si="29"/>
        <v>-1113.6450000000002</v>
      </c>
    </row>
    <row r="201" spans="1:11" x14ac:dyDescent="0.2">
      <c r="A201" s="7">
        <f t="shared" si="30"/>
        <v>-13.200000000000099</v>
      </c>
      <c r="B201" s="8" t="str">
        <f t="shared" si="24"/>
        <v>YES</v>
      </c>
      <c r="C201" s="8">
        <v>-1</v>
      </c>
      <c r="D201" s="8">
        <f t="shared" si="25"/>
        <v>-14</v>
      </c>
      <c r="E201" s="8">
        <f t="shared" si="31"/>
        <v>1</v>
      </c>
      <c r="F201" s="8">
        <f t="shared" si="26"/>
        <v>-14</v>
      </c>
      <c r="G201" s="8">
        <v>6.95</v>
      </c>
      <c r="I201" s="9">
        <f t="shared" si="27"/>
        <v>9.9999999999999645E-2</v>
      </c>
      <c r="J201" s="8">
        <f t="shared" si="28"/>
        <v>-1713.2</v>
      </c>
      <c r="K201" s="9">
        <f t="shared" si="29"/>
        <v>-1113.5800000000002</v>
      </c>
    </row>
    <row r="202" spans="1:11" x14ac:dyDescent="0.2">
      <c r="A202" s="7">
        <f t="shared" si="30"/>
        <v>-13.100000000000099</v>
      </c>
      <c r="B202" s="8" t="str">
        <f t="shared" si="24"/>
        <v>YES</v>
      </c>
      <c r="C202" s="8">
        <v>-1</v>
      </c>
      <c r="D202" s="8">
        <f t="shared" si="25"/>
        <v>-14</v>
      </c>
      <c r="E202" s="8">
        <f t="shared" si="31"/>
        <v>1</v>
      </c>
      <c r="F202" s="8">
        <f t="shared" si="26"/>
        <v>-14</v>
      </c>
      <c r="G202" s="8">
        <v>6.95</v>
      </c>
      <c r="I202" s="9">
        <f t="shared" si="27"/>
        <v>9.9999999999999645E-2</v>
      </c>
      <c r="J202" s="8">
        <f t="shared" si="28"/>
        <v>-1713.1000000000001</v>
      </c>
      <c r="K202" s="9">
        <f t="shared" si="29"/>
        <v>-1113.5150000000001</v>
      </c>
    </row>
    <row r="203" spans="1:11" x14ac:dyDescent="0.2">
      <c r="A203" s="7">
        <f t="shared" si="30"/>
        <v>-13.000000000000099</v>
      </c>
      <c r="B203" s="8" t="str">
        <f t="shared" si="24"/>
        <v>YES</v>
      </c>
      <c r="C203" s="8">
        <v>-1</v>
      </c>
      <c r="D203" s="8">
        <f t="shared" si="25"/>
        <v>-14</v>
      </c>
      <c r="E203" s="8">
        <f t="shared" si="31"/>
        <v>1</v>
      </c>
      <c r="F203" s="8">
        <f t="shared" si="26"/>
        <v>-14</v>
      </c>
      <c r="G203" s="8">
        <v>6.95</v>
      </c>
      <c r="I203" s="9">
        <f t="shared" si="27"/>
        <v>9.9999999999999645E-2</v>
      </c>
      <c r="J203" s="8">
        <f t="shared" si="28"/>
        <v>-1713</v>
      </c>
      <c r="K203" s="9">
        <f t="shared" si="29"/>
        <v>-1113.45</v>
      </c>
    </row>
    <row r="204" spans="1:11" x14ac:dyDescent="0.2">
      <c r="A204" s="7">
        <f t="shared" si="30"/>
        <v>-12.9000000000001</v>
      </c>
      <c r="B204" s="8" t="str">
        <f t="shared" si="24"/>
        <v>YES</v>
      </c>
      <c r="C204" s="8">
        <v>-1</v>
      </c>
      <c r="D204" s="8">
        <f t="shared" si="25"/>
        <v>-13</v>
      </c>
      <c r="E204" s="8">
        <f t="shared" si="31"/>
        <v>1</v>
      </c>
      <c r="F204" s="8">
        <f t="shared" si="26"/>
        <v>-13</v>
      </c>
      <c r="G204" s="8">
        <v>6.95</v>
      </c>
      <c r="I204" s="9">
        <f t="shared" si="27"/>
        <v>-0.90000000000000036</v>
      </c>
      <c r="J204" s="8">
        <f t="shared" si="28"/>
        <v>-1712.9</v>
      </c>
      <c r="K204" s="9">
        <f t="shared" si="29"/>
        <v>-1113.385</v>
      </c>
    </row>
    <row r="205" spans="1:11" x14ac:dyDescent="0.2">
      <c r="A205" s="7">
        <f t="shared" si="30"/>
        <v>-13.8000000000001</v>
      </c>
      <c r="B205" s="8" t="str">
        <f t="shared" si="24"/>
        <v>YES</v>
      </c>
      <c r="C205" s="8">
        <v>-1</v>
      </c>
      <c r="D205" s="8">
        <f t="shared" si="25"/>
        <v>-14</v>
      </c>
      <c r="E205" s="8">
        <f t="shared" si="31"/>
        <v>1</v>
      </c>
      <c r="F205" s="8">
        <f t="shared" si="26"/>
        <v>-14</v>
      </c>
      <c r="G205" s="8">
        <v>6.95</v>
      </c>
      <c r="I205" s="9">
        <f t="shared" si="27"/>
        <v>9.9999999999999645E-2</v>
      </c>
      <c r="J205" s="8">
        <f t="shared" si="28"/>
        <v>-1713.8000000000002</v>
      </c>
      <c r="K205" s="9">
        <f t="shared" si="29"/>
        <v>-1113.9700000000003</v>
      </c>
    </row>
    <row r="206" spans="1:11" x14ac:dyDescent="0.2">
      <c r="A206" s="7">
        <f t="shared" si="30"/>
        <v>-13.700000000000101</v>
      </c>
      <c r="B206" s="8" t="str">
        <f t="shared" si="24"/>
        <v>YES</v>
      </c>
      <c r="C206" s="8">
        <v>-1</v>
      </c>
      <c r="D206" s="8">
        <f t="shared" si="25"/>
        <v>-14</v>
      </c>
      <c r="E206" s="8">
        <f t="shared" si="31"/>
        <v>1</v>
      </c>
      <c r="F206" s="8">
        <f t="shared" si="26"/>
        <v>-14</v>
      </c>
      <c r="G206" s="8">
        <v>6.95</v>
      </c>
      <c r="I206" s="9">
        <f t="shared" si="27"/>
        <v>9.9999999999999645E-2</v>
      </c>
      <c r="J206" s="8">
        <f t="shared" si="28"/>
        <v>-1713.7</v>
      </c>
      <c r="K206" s="9">
        <f t="shared" si="29"/>
        <v>-1113.905</v>
      </c>
    </row>
    <row r="207" spans="1:11" x14ac:dyDescent="0.2">
      <c r="A207" s="7">
        <f t="shared" si="30"/>
        <v>-13.600000000000101</v>
      </c>
      <c r="B207" s="8" t="str">
        <f t="shared" si="24"/>
        <v>YES</v>
      </c>
      <c r="C207" s="8">
        <v>-1</v>
      </c>
      <c r="D207" s="8">
        <f t="shared" si="25"/>
        <v>-14</v>
      </c>
      <c r="E207" s="8">
        <f t="shared" si="31"/>
        <v>1</v>
      </c>
      <c r="F207" s="8">
        <f t="shared" si="26"/>
        <v>-14</v>
      </c>
      <c r="G207" s="8">
        <v>6.95</v>
      </c>
      <c r="I207" s="9">
        <f t="shared" si="27"/>
        <v>9.9999999999999645E-2</v>
      </c>
      <c r="J207" s="8">
        <f t="shared" si="28"/>
        <v>-1713.6000000000001</v>
      </c>
      <c r="K207" s="9">
        <f t="shared" si="29"/>
        <v>-1113.8400000000001</v>
      </c>
    </row>
    <row r="208" spans="1:11" x14ac:dyDescent="0.2">
      <c r="A208" s="7">
        <f t="shared" si="30"/>
        <v>-13.500000000000101</v>
      </c>
      <c r="B208" s="8" t="str">
        <f t="shared" si="24"/>
        <v>YES</v>
      </c>
      <c r="C208" s="8">
        <v>-1</v>
      </c>
      <c r="D208" s="8">
        <f t="shared" si="25"/>
        <v>-14</v>
      </c>
      <c r="E208" s="8">
        <f t="shared" si="31"/>
        <v>1</v>
      </c>
      <c r="F208" s="8">
        <f t="shared" si="26"/>
        <v>-14</v>
      </c>
      <c r="G208" s="8">
        <v>6.95</v>
      </c>
      <c r="I208" s="9">
        <f t="shared" si="27"/>
        <v>9.9999999999999645E-2</v>
      </c>
      <c r="J208" s="8">
        <f t="shared" si="28"/>
        <v>-1713.5</v>
      </c>
      <c r="K208" s="9">
        <f t="shared" si="29"/>
        <v>-1113.7750000000001</v>
      </c>
    </row>
    <row r="209" spans="1:11" x14ac:dyDescent="0.2">
      <c r="A209" s="7">
        <f t="shared" si="30"/>
        <v>-13.400000000000102</v>
      </c>
      <c r="B209" s="8" t="str">
        <f t="shared" si="24"/>
        <v>YES</v>
      </c>
      <c r="C209" s="8">
        <v>-1</v>
      </c>
      <c r="D209" s="8">
        <f t="shared" si="25"/>
        <v>-14</v>
      </c>
      <c r="E209" s="8">
        <f t="shared" si="31"/>
        <v>1</v>
      </c>
      <c r="F209" s="8">
        <f t="shared" si="26"/>
        <v>-14</v>
      </c>
      <c r="G209" s="8">
        <v>6.95</v>
      </c>
      <c r="I209" s="9">
        <f t="shared" si="27"/>
        <v>9.9999999999999645E-2</v>
      </c>
      <c r="J209" s="8">
        <f t="shared" si="28"/>
        <v>-1713.4</v>
      </c>
      <c r="K209" s="9">
        <f t="shared" si="29"/>
        <v>-1113.71</v>
      </c>
    </row>
    <row r="210" spans="1:11" x14ac:dyDescent="0.2">
      <c r="A210" s="7">
        <f t="shared" si="30"/>
        <v>-13.300000000000102</v>
      </c>
      <c r="B210" s="8" t="str">
        <f t="shared" si="24"/>
        <v>YES</v>
      </c>
      <c r="C210" s="8">
        <v>-1</v>
      </c>
      <c r="D210" s="8">
        <f t="shared" si="25"/>
        <v>-14</v>
      </c>
      <c r="E210" s="8">
        <f t="shared" si="31"/>
        <v>1</v>
      </c>
      <c r="F210" s="8">
        <f t="shared" si="26"/>
        <v>-14</v>
      </c>
      <c r="G210" s="8">
        <v>6.95</v>
      </c>
      <c r="I210" s="9">
        <f t="shared" si="27"/>
        <v>9.9999999999999645E-2</v>
      </c>
      <c r="J210" s="8">
        <f t="shared" si="28"/>
        <v>-1713.3000000000002</v>
      </c>
      <c r="K210" s="9">
        <f t="shared" si="29"/>
        <v>-1113.6450000000002</v>
      </c>
    </row>
    <row r="211" spans="1:11" x14ac:dyDescent="0.2">
      <c r="A211" s="7">
        <f t="shared" si="30"/>
        <v>-13.200000000000102</v>
      </c>
      <c r="B211" s="8" t="str">
        <f t="shared" si="24"/>
        <v>YES</v>
      </c>
      <c r="C211" s="8">
        <v>-1</v>
      </c>
      <c r="D211" s="8">
        <f t="shared" si="25"/>
        <v>-14</v>
      </c>
      <c r="E211" s="8">
        <f t="shared" si="31"/>
        <v>1</v>
      </c>
      <c r="F211" s="8">
        <f t="shared" si="26"/>
        <v>-14</v>
      </c>
      <c r="G211" s="8">
        <v>6.95</v>
      </c>
      <c r="I211" s="9">
        <f t="shared" si="27"/>
        <v>9.9999999999999645E-2</v>
      </c>
      <c r="J211" s="8">
        <f t="shared" si="28"/>
        <v>-1713.2</v>
      </c>
      <c r="K211" s="9">
        <f t="shared" si="29"/>
        <v>-1113.5800000000002</v>
      </c>
    </row>
    <row r="212" spans="1:11" x14ac:dyDescent="0.2">
      <c r="A212" s="7">
        <f t="shared" si="30"/>
        <v>-13.100000000000103</v>
      </c>
      <c r="B212" s="8" t="str">
        <f t="shared" si="24"/>
        <v>YES</v>
      </c>
      <c r="C212" s="8">
        <v>-1</v>
      </c>
      <c r="D212" s="8">
        <f t="shared" si="25"/>
        <v>-14</v>
      </c>
      <c r="E212" s="8">
        <f t="shared" si="31"/>
        <v>1</v>
      </c>
      <c r="F212" s="8">
        <f t="shared" si="26"/>
        <v>-14</v>
      </c>
      <c r="G212" s="8">
        <v>6.95</v>
      </c>
      <c r="I212" s="9">
        <f t="shared" si="27"/>
        <v>9.9999999999999645E-2</v>
      </c>
      <c r="J212" s="8">
        <f t="shared" si="28"/>
        <v>-1713.1000000000001</v>
      </c>
      <c r="K212" s="9">
        <f t="shared" si="29"/>
        <v>-1113.5150000000001</v>
      </c>
    </row>
    <row r="213" spans="1:11" x14ac:dyDescent="0.2">
      <c r="A213" s="7">
        <f t="shared" si="30"/>
        <v>-13.000000000000103</v>
      </c>
      <c r="B213" s="8" t="str">
        <f t="shared" si="24"/>
        <v>YES</v>
      </c>
      <c r="C213" s="8">
        <v>-1</v>
      </c>
      <c r="D213" s="8">
        <f t="shared" si="25"/>
        <v>-14</v>
      </c>
      <c r="E213" s="8">
        <f t="shared" si="31"/>
        <v>1</v>
      </c>
      <c r="F213" s="8">
        <f t="shared" si="26"/>
        <v>-14</v>
      </c>
      <c r="G213" s="8">
        <v>6.95</v>
      </c>
      <c r="I213" s="9">
        <f t="shared" si="27"/>
        <v>9.9999999999999645E-2</v>
      </c>
      <c r="J213" s="8">
        <f t="shared" si="28"/>
        <v>-1713</v>
      </c>
      <c r="K213" s="9">
        <f t="shared" si="29"/>
        <v>-1113.45</v>
      </c>
    </row>
    <row r="214" spans="1:11" x14ac:dyDescent="0.2">
      <c r="A214" s="7">
        <f t="shared" si="30"/>
        <v>-12.900000000000103</v>
      </c>
      <c r="B214" s="8" t="str">
        <f t="shared" si="24"/>
        <v>YES</v>
      </c>
      <c r="C214" s="8">
        <v>-1</v>
      </c>
      <c r="D214" s="8">
        <f t="shared" si="25"/>
        <v>-13</v>
      </c>
      <c r="E214" s="8">
        <f t="shared" si="31"/>
        <v>1</v>
      </c>
      <c r="F214" s="8">
        <f t="shared" si="26"/>
        <v>-13</v>
      </c>
      <c r="G214" s="8">
        <v>6.95</v>
      </c>
      <c r="I214" s="9">
        <f t="shared" si="27"/>
        <v>-0.90000000000000036</v>
      </c>
      <c r="J214" s="8">
        <f t="shared" si="28"/>
        <v>-1712.9</v>
      </c>
      <c r="K214" s="9">
        <f t="shared" si="29"/>
        <v>-1113.385</v>
      </c>
    </row>
    <row r="215" spans="1:11" x14ac:dyDescent="0.2">
      <c r="A215" s="7">
        <f t="shared" si="30"/>
        <v>-13.800000000000104</v>
      </c>
      <c r="B215" s="8" t="str">
        <f t="shared" si="24"/>
        <v>YES</v>
      </c>
      <c r="C215" s="8">
        <v>-1</v>
      </c>
      <c r="D215" s="8">
        <f t="shared" si="25"/>
        <v>-14</v>
      </c>
      <c r="E215" s="8">
        <f t="shared" si="31"/>
        <v>1</v>
      </c>
      <c r="F215" s="8">
        <f t="shared" si="26"/>
        <v>-14</v>
      </c>
      <c r="G215" s="8">
        <v>6.95</v>
      </c>
      <c r="I215" s="9">
        <f t="shared" si="27"/>
        <v>9.9999999999999645E-2</v>
      </c>
      <c r="J215" s="8">
        <f t="shared" si="28"/>
        <v>-1713.8000000000002</v>
      </c>
      <c r="K215" s="9">
        <f t="shared" si="29"/>
        <v>-1113.9700000000003</v>
      </c>
    </row>
    <row r="216" spans="1:11" x14ac:dyDescent="0.2">
      <c r="A216" s="7">
        <f t="shared" si="30"/>
        <v>-13.700000000000104</v>
      </c>
      <c r="B216" s="8" t="str">
        <f t="shared" si="24"/>
        <v>YES</v>
      </c>
      <c r="C216" s="8">
        <v>-1</v>
      </c>
      <c r="D216" s="8">
        <f t="shared" si="25"/>
        <v>-14</v>
      </c>
      <c r="E216" s="8">
        <f t="shared" si="31"/>
        <v>1</v>
      </c>
      <c r="F216" s="8">
        <f t="shared" si="26"/>
        <v>-14</v>
      </c>
      <c r="G216" s="8">
        <v>6.95</v>
      </c>
      <c r="I216" s="9">
        <f t="shared" si="27"/>
        <v>9.9999999999999645E-2</v>
      </c>
      <c r="J216" s="8">
        <f t="shared" si="28"/>
        <v>-1713.7</v>
      </c>
      <c r="K216" s="9">
        <f t="shared" si="29"/>
        <v>-1113.905</v>
      </c>
    </row>
    <row r="217" spans="1:11" x14ac:dyDescent="0.2">
      <c r="A217" s="7">
        <f t="shared" si="30"/>
        <v>-13.600000000000104</v>
      </c>
      <c r="B217" s="8" t="str">
        <f t="shared" si="24"/>
        <v>YES</v>
      </c>
      <c r="C217" s="8">
        <v>-1</v>
      </c>
      <c r="D217" s="8">
        <f t="shared" si="25"/>
        <v>-14</v>
      </c>
      <c r="E217" s="8">
        <f t="shared" si="31"/>
        <v>1</v>
      </c>
      <c r="F217" s="8">
        <f t="shared" si="26"/>
        <v>-14</v>
      </c>
      <c r="G217" s="8">
        <v>6.95</v>
      </c>
      <c r="I217" s="9">
        <f t="shared" si="27"/>
        <v>9.9999999999999645E-2</v>
      </c>
      <c r="J217" s="8">
        <f t="shared" si="28"/>
        <v>-1713.6000000000001</v>
      </c>
      <c r="K217" s="9">
        <f t="shared" si="29"/>
        <v>-1113.8400000000001</v>
      </c>
    </row>
    <row r="218" spans="1:11" x14ac:dyDescent="0.2">
      <c r="A218" s="7">
        <f t="shared" si="30"/>
        <v>-13.500000000000105</v>
      </c>
      <c r="B218" s="8" t="str">
        <f t="shared" si="24"/>
        <v>YES</v>
      </c>
      <c r="C218" s="8">
        <v>-1</v>
      </c>
      <c r="D218" s="8">
        <f t="shared" si="25"/>
        <v>-14</v>
      </c>
      <c r="E218" s="8">
        <f t="shared" si="31"/>
        <v>1</v>
      </c>
      <c r="F218" s="8">
        <f t="shared" si="26"/>
        <v>-14</v>
      </c>
      <c r="G218" s="8">
        <v>6.95</v>
      </c>
      <c r="I218" s="9">
        <f t="shared" si="27"/>
        <v>9.9999999999999645E-2</v>
      </c>
      <c r="J218" s="8">
        <f t="shared" si="28"/>
        <v>-1713.5</v>
      </c>
      <c r="K218" s="9">
        <f t="shared" si="29"/>
        <v>-1113.7750000000001</v>
      </c>
    </row>
    <row r="219" spans="1:11" x14ac:dyDescent="0.2">
      <c r="A219" s="7">
        <f t="shared" si="30"/>
        <v>-13.400000000000105</v>
      </c>
      <c r="B219" s="8" t="str">
        <f t="shared" si="24"/>
        <v>YES</v>
      </c>
      <c r="C219" s="8">
        <v>-1</v>
      </c>
      <c r="D219" s="8">
        <f t="shared" si="25"/>
        <v>-14</v>
      </c>
      <c r="E219" s="8">
        <f t="shared" si="31"/>
        <v>1</v>
      </c>
      <c r="F219" s="8">
        <f t="shared" si="26"/>
        <v>-14</v>
      </c>
      <c r="G219" s="8">
        <v>6.95</v>
      </c>
      <c r="I219" s="9">
        <f t="shared" si="27"/>
        <v>9.9999999999999645E-2</v>
      </c>
      <c r="J219" s="8">
        <f t="shared" si="28"/>
        <v>-1713.4</v>
      </c>
      <c r="K219" s="9">
        <f t="shared" si="29"/>
        <v>-1113.71</v>
      </c>
    </row>
    <row r="220" spans="1:11" x14ac:dyDescent="0.2">
      <c r="A220" s="7">
        <f t="shared" si="30"/>
        <v>-13.300000000000106</v>
      </c>
      <c r="B220" s="8" t="str">
        <f t="shared" si="24"/>
        <v>YES</v>
      </c>
      <c r="C220" s="8">
        <v>-1</v>
      </c>
      <c r="D220" s="8">
        <f t="shared" si="25"/>
        <v>-14</v>
      </c>
      <c r="E220" s="8">
        <f t="shared" si="31"/>
        <v>1</v>
      </c>
      <c r="F220" s="8">
        <f t="shared" si="26"/>
        <v>-14</v>
      </c>
      <c r="G220" s="8">
        <v>6.95</v>
      </c>
      <c r="I220" s="9">
        <f t="shared" si="27"/>
        <v>9.9999999999999645E-2</v>
      </c>
      <c r="J220" s="8">
        <f t="shared" si="28"/>
        <v>-1713.3000000000002</v>
      </c>
      <c r="K220" s="9">
        <f t="shared" si="29"/>
        <v>-1113.6450000000002</v>
      </c>
    </row>
    <row r="221" spans="1:11" x14ac:dyDescent="0.2">
      <c r="A221" s="7">
        <f t="shared" si="30"/>
        <v>-13.200000000000106</v>
      </c>
      <c r="B221" s="8" t="str">
        <f t="shared" si="24"/>
        <v>YES</v>
      </c>
      <c r="C221" s="8">
        <v>-1</v>
      </c>
      <c r="D221" s="8">
        <f t="shared" si="25"/>
        <v>-14</v>
      </c>
      <c r="E221" s="8">
        <f t="shared" si="31"/>
        <v>1</v>
      </c>
      <c r="F221" s="8">
        <f t="shared" si="26"/>
        <v>-14</v>
      </c>
      <c r="G221" s="8">
        <v>6.95</v>
      </c>
      <c r="I221" s="9">
        <f t="shared" si="27"/>
        <v>9.9999999999999645E-2</v>
      </c>
      <c r="J221" s="8">
        <f t="shared" si="28"/>
        <v>-1713.2</v>
      </c>
      <c r="K221" s="9">
        <f t="shared" si="29"/>
        <v>-1113.5800000000002</v>
      </c>
    </row>
    <row r="222" spans="1:11" x14ac:dyDescent="0.2">
      <c r="A222" s="7">
        <f t="shared" si="30"/>
        <v>-13.100000000000106</v>
      </c>
      <c r="B222" s="8" t="str">
        <f t="shared" si="24"/>
        <v>YES</v>
      </c>
      <c r="C222" s="8">
        <v>-1</v>
      </c>
      <c r="D222" s="8">
        <f t="shared" si="25"/>
        <v>-14</v>
      </c>
      <c r="E222" s="8">
        <f t="shared" si="31"/>
        <v>1</v>
      </c>
      <c r="F222" s="8">
        <f t="shared" si="26"/>
        <v>-14</v>
      </c>
      <c r="G222" s="8">
        <v>6.95</v>
      </c>
      <c r="I222" s="9">
        <f t="shared" si="27"/>
        <v>9.9999999999999645E-2</v>
      </c>
      <c r="J222" s="8">
        <f t="shared" si="28"/>
        <v>-1713.1000000000001</v>
      </c>
      <c r="K222" s="9">
        <f t="shared" si="29"/>
        <v>-1113.5150000000001</v>
      </c>
    </row>
    <row r="223" spans="1:11" x14ac:dyDescent="0.2">
      <c r="A223" s="7">
        <f t="shared" si="30"/>
        <v>-13.000000000000107</v>
      </c>
      <c r="B223" s="8" t="str">
        <f t="shared" si="24"/>
        <v>YES</v>
      </c>
      <c r="C223" s="8">
        <v>-1</v>
      </c>
      <c r="D223" s="8">
        <f t="shared" si="25"/>
        <v>-14</v>
      </c>
      <c r="E223" s="8">
        <f t="shared" si="31"/>
        <v>1</v>
      </c>
      <c r="F223" s="8">
        <f t="shared" si="26"/>
        <v>-14</v>
      </c>
      <c r="G223" s="8">
        <v>6.95</v>
      </c>
      <c r="I223" s="9">
        <f t="shared" si="27"/>
        <v>9.9999999999999645E-2</v>
      </c>
      <c r="J223" s="8">
        <f t="shared" si="28"/>
        <v>-1713</v>
      </c>
      <c r="K223" s="9">
        <f t="shared" si="29"/>
        <v>-1113.45</v>
      </c>
    </row>
    <row r="224" spans="1:11" x14ac:dyDescent="0.2">
      <c r="A224" s="7">
        <f t="shared" si="30"/>
        <v>-12.900000000000107</v>
      </c>
      <c r="B224" s="8" t="str">
        <f t="shared" si="24"/>
        <v>YES</v>
      </c>
      <c r="C224" s="8">
        <v>-1</v>
      </c>
      <c r="D224" s="8">
        <f t="shared" si="25"/>
        <v>-13</v>
      </c>
      <c r="E224" s="8">
        <f t="shared" si="31"/>
        <v>1</v>
      </c>
      <c r="F224" s="8">
        <f t="shared" si="26"/>
        <v>-13</v>
      </c>
      <c r="G224" s="8">
        <v>6.95</v>
      </c>
      <c r="I224" s="9">
        <f t="shared" si="27"/>
        <v>-0.90000000000000036</v>
      </c>
      <c r="J224" s="8">
        <f t="shared" si="28"/>
        <v>-1712.9</v>
      </c>
      <c r="K224" s="9">
        <f t="shared" si="29"/>
        <v>-1113.385</v>
      </c>
    </row>
    <row r="225" spans="1:11" x14ac:dyDescent="0.2">
      <c r="A225" s="7">
        <f t="shared" si="30"/>
        <v>-13.800000000000107</v>
      </c>
      <c r="B225" s="8" t="str">
        <f t="shared" si="24"/>
        <v>YES</v>
      </c>
      <c r="C225" s="8">
        <v>-1</v>
      </c>
      <c r="D225" s="8">
        <f t="shared" si="25"/>
        <v>-14</v>
      </c>
      <c r="E225" s="8">
        <f t="shared" si="31"/>
        <v>1</v>
      </c>
      <c r="F225" s="8">
        <f t="shared" si="26"/>
        <v>-14</v>
      </c>
      <c r="G225" s="8">
        <v>6.95</v>
      </c>
      <c r="I225" s="9">
        <f t="shared" si="27"/>
        <v>9.9999999999999645E-2</v>
      </c>
      <c r="J225" s="8">
        <f t="shared" si="28"/>
        <v>-1713.8000000000002</v>
      </c>
      <c r="K225" s="9">
        <f t="shared" si="29"/>
        <v>-1113.9700000000003</v>
      </c>
    </row>
    <row r="226" spans="1:11" x14ac:dyDescent="0.2">
      <c r="A226" s="7">
        <f t="shared" si="30"/>
        <v>-13.700000000000108</v>
      </c>
      <c r="B226" s="8" t="str">
        <f t="shared" si="24"/>
        <v>YES</v>
      </c>
      <c r="C226" s="8">
        <v>-1</v>
      </c>
      <c r="D226" s="8">
        <f t="shared" si="25"/>
        <v>-14</v>
      </c>
      <c r="E226" s="8">
        <f t="shared" si="31"/>
        <v>1</v>
      </c>
      <c r="F226" s="8">
        <f t="shared" si="26"/>
        <v>-14</v>
      </c>
      <c r="G226" s="8">
        <v>6.95</v>
      </c>
      <c r="I226" s="9">
        <f t="shared" si="27"/>
        <v>9.9999999999999645E-2</v>
      </c>
      <c r="J226" s="8">
        <f t="shared" si="28"/>
        <v>-1713.7</v>
      </c>
      <c r="K226" s="9">
        <f t="shared" si="29"/>
        <v>-1113.905</v>
      </c>
    </row>
    <row r="227" spans="1:11" x14ac:dyDescent="0.2">
      <c r="A227" s="7">
        <f t="shared" si="30"/>
        <v>-13.600000000000108</v>
      </c>
      <c r="B227" s="8" t="str">
        <f t="shared" si="24"/>
        <v>YES</v>
      </c>
      <c r="C227" s="8">
        <v>-1</v>
      </c>
      <c r="D227" s="8">
        <f t="shared" si="25"/>
        <v>-14</v>
      </c>
      <c r="E227" s="8">
        <f t="shared" si="31"/>
        <v>1</v>
      </c>
      <c r="F227" s="8">
        <f t="shared" si="26"/>
        <v>-14</v>
      </c>
      <c r="G227" s="8">
        <v>6.95</v>
      </c>
      <c r="I227" s="9">
        <f t="shared" si="27"/>
        <v>9.9999999999999645E-2</v>
      </c>
      <c r="J227" s="8">
        <f t="shared" si="28"/>
        <v>-1713.6000000000001</v>
      </c>
      <c r="K227" s="9">
        <f t="shared" si="29"/>
        <v>-1113.8400000000001</v>
      </c>
    </row>
    <row r="228" spans="1:11" x14ac:dyDescent="0.2">
      <c r="A228" s="7">
        <f t="shared" si="30"/>
        <v>-13.500000000000108</v>
      </c>
      <c r="B228" s="8" t="str">
        <f t="shared" si="24"/>
        <v>YES</v>
      </c>
      <c r="C228" s="8">
        <v>-1</v>
      </c>
      <c r="D228" s="8">
        <f t="shared" si="25"/>
        <v>-14</v>
      </c>
      <c r="E228" s="8">
        <f t="shared" si="31"/>
        <v>1</v>
      </c>
      <c r="F228" s="8">
        <f t="shared" si="26"/>
        <v>-14</v>
      </c>
      <c r="G228" s="8">
        <v>6.95</v>
      </c>
      <c r="I228" s="9">
        <f t="shared" si="27"/>
        <v>9.9999999999999645E-2</v>
      </c>
      <c r="J228" s="8">
        <f t="shared" si="28"/>
        <v>-1713.5</v>
      </c>
      <c r="K228" s="9">
        <f t="shared" si="29"/>
        <v>-1113.7750000000001</v>
      </c>
    </row>
    <row r="229" spans="1:11" x14ac:dyDescent="0.2">
      <c r="A229" s="7">
        <f t="shared" si="30"/>
        <v>-13.400000000000109</v>
      </c>
      <c r="B229" s="8" t="str">
        <f t="shared" si="24"/>
        <v>YES</v>
      </c>
      <c r="C229" s="8">
        <v>-1</v>
      </c>
      <c r="D229" s="8">
        <f t="shared" si="25"/>
        <v>-14</v>
      </c>
      <c r="E229" s="8">
        <f t="shared" si="31"/>
        <v>1</v>
      </c>
      <c r="F229" s="8">
        <f t="shared" si="26"/>
        <v>-14</v>
      </c>
      <c r="G229" s="8">
        <v>6.95</v>
      </c>
      <c r="I229" s="9">
        <f t="shared" si="27"/>
        <v>9.9999999999999645E-2</v>
      </c>
      <c r="J229" s="8">
        <f t="shared" si="28"/>
        <v>-1713.4</v>
      </c>
      <c r="K229" s="9">
        <f t="shared" si="29"/>
        <v>-1113.71</v>
      </c>
    </row>
    <row r="230" spans="1:11" x14ac:dyDescent="0.2">
      <c r="A230" s="7">
        <f t="shared" si="30"/>
        <v>-13.300000000000109</v>
      </c>
      <c r="B230" s="8" t="str">
        <f t="shared" si="24"/>
        <v>YES</v>
      </c>
      <c r="C230" s="8">
        <v>-1</v>
      </c>
      <c r="D230" s="8">
        <f t="shared" si="25"/>
        <v>-14</v>
      </c>
      <c r="E230" s="8">
        <f t="shared" si="31"/>
        <v>1</v>
      </c>
      <c r="F230" s="8">
        <f t="shared" si="26"/>
        <v>-14</v>
      </c>
      <c r="G230" s="8">
        <v>6.95</v>
      </c>
      <c r="I230" s="9">
        <f t="shared" si="27"/>
        <v>9.9999999999999645E-2</v>
      </c>
      <c r="J230" s="8">
        <f t="shared" si="28"/>
        <v>-1713.3000000000002</v>
      </c>
      <c r="K230" s="9">
        <f t="shared" si="29"/>
        <v>-1113.6450000000002</v>
      </c>
    </row>
    <row r="231" spans="1:11" x14ac:dyDescent="0.2">
      <c r="A231" s="7">
        <f t="shared" si="30"/>
        <v>-13.200000000000109</v>
      </c>
      <c r="B231" s="8" t="str">
        <f t="shared" si="24"/>
        <v>YES</v>
      </c>
      <c r="C231" s="8">
        <v>-1</v>
      </c>
      <c r="D231" s="8">
        <f t="shared" si="25"/>
        <v>-14</v>
      </c>
      <c r="E231" s="8">
        <f t="shared" si="31"/>
        <v>1</v>
      </c>
      <c r="F231" s="8">
        <f t="shared" si="26"/>
        <v>-14</v>
      </c>
      <c r="G231" s="8">
        <v>6.95</v>
      </c>
      <c r="I231" s="9">
        <f t="shared" si="27"/>
        <v>9.9999999999999645E-2</v>
      </c>
      <c r="J231" s="8">
        <f t="shared" si="28"/>
        <v>-1713.2</v>
      </c>
      <c r="K231" s="9">
        <f t="shared" si="29"/>
        <v>-1113.5800000000002</v>
      </c>
    </row>
    <row r="232" spans="1:11" x14ac:dyDescent="0.2">
      <c r="A232" s="7">
        <f t="shared" si="30"/>
        <v>-13.10000000000011</v>
      </c>
      <c r="B232" s="8" t="str">
        <f t="shared" si="24"/>
        <v>YES</v>
      </c>
      <c r="C232" s="8">
        <v>-1</v>
      </c>
      <c r="D232" s="8">
        <f t="shared" si="25"/>
        <v>-14</v>
      </c>
      <c r="E232" s="8">
        <f t="shared" si="31"/>
        <v>1</v>
      </c>
      <c r="F232" s="8">
        <f t="shared" si="26"/>
        <v>-14</v>
      </c>
      <c r="G232" s="8">
        <v>6.95</v>
      </c>
      <c r="I232" s="9">
        <f t="shared" si="27"/>
        <v>9.9999999999999645E-2</v>
      </c>
      <c r="J232" s="8">
        <f t="shared" si="28"/>
        <v>-1713.1000000000001</v>
      </c>
      <c r="K232" s="9">
        <f t="shared" si="29"/>
        <v>-1113.5150000000001</v>
      </c>
    </row>
    <row r="233" spans="1:11" x14ac:dyDescent="0.2">
      <c r="A233" s="7">
        <f t="shared" si="30"/>
        <v>-13.00000000000011</v>
      </c>
      <c r="B233" s="8" t="str">
        <f t="shared" si="24"/>
        <v>YES</v>
      </c>
      <c r="C233" s="8">
        <v>-1</v>
      </c>
      <c r="D233" s="8">
        <f t="shared" si="25"/>
        <v>-14</v>
      </c>
      <c r="E233" s="8">
        <f t="shared" si="31"/>
        <v>1</v>
      </c>
      <c r="F233" s="8">
        <f t="shared" si="26"/>
        <v>-14</v>
      </c>
      <c r="G233" s="8">
        <v>6.95</v>
      </c>
      <c r="I233" s="9">
        <f t="shared" si="27"/>
        <v>9.9999999999999645E-2</v>
      </c>
      <c r="J233" s="8">
        <f t="shared" si="28"/>
        <v>-1713</v>
      </c>
      <c r="K233" s="9">
        <f t="shared" si="29"/>
        <v>-1113.45</v>
      </c>
    </row>
    <row r="234" spans="1:11" x14ac:dyDescent="0.2">
      <c r="A234" s="7">
        <f t="shared" si="30"/>
        <v>-12.90000000000011</v>
      </c>
      <c r="B234" s="8" t="str">
        <f t="shared" si="24"/>
        <v>YES</v>
      </c>
      <c r="C234" s="8">
        <v>-1</v>
      </c>
      <c r="D234" s="8">
        <f t="shared" si="25"/>
        <v>-13</v>
      </c>
      <c r="E234" s="8">
        <f t="shared" si="31"/>
        <v>1</v>
      </c>
      <c r="F234" s="8">
        <f t="shared" si="26"/>
        <v>-13</v>
      </c>
      <c r="G234" s="8">
        <v>6.95</v>
      </c>
      <c r="I234" s="9">
        <f t="shared" si="27"/>
        <v>-0.90000000000000036</v>
      </c>
      <c r="J234" s="8">
        <f t="shared" si="28"/>
        <v>-1712.9</v>
      </c>
      <c r="K234" s="9">
        <f t="shared" si="29"/>
        <v>-1113.385</v>
      </c>
    </row>
    <row r="235" spans="1:11" x14ac:dyDescent="0.2">
      <c r="A235" s="7">
        <f t="shared" si="30"/>
        <v>-13.800000000000111</v>
      </c>
      <c r="B235" s="8" t="str">
        <f t="shared" si="24"/>
        <v>YES</v>
      </c>
      <c r="C235" s="8">
        <v>-1</v>
      </c>
      <c r="D235" s="8">
        <f t="shared" si="25"/>
        <v>-14</v>
      </c>
      <c r="E235" s="8">
        <f t="shared" si="31"/>
        <v>1</v>
      </c>
      <c r="F235" s="8">
        <f t="shared" si="26"/>
        <v>-14</v>
      </c>
      <c r="G235" s="8">
        <v>6.95</v>
      </c>
      <c r="I235" s="9">
        <f t="shared" si="27"/>
        <v>9.9999999999999645E-2</v>
      </c>
      <c r="J235" s="8">
        <f t="shared" si="28"/>
        <v>-1713.8000000000002</v>
      </c>
      <c r="K235" s="9">
        <f t="shared" si="29"/>
        <v>-1113.9700000000003</v>
      </c>
    </row>
    <row r="236" spans="1:11" x14ac:dyDescent="0.2">
      <c r="A236" s="7">
        <f t="shared" si="30"/>
        <v>-13.700000000000111</v>
      </c>
      <c r="B236" s="8" t="str">
        <f t="shared" si="24"/>
        <v>YES</v>
      </c>
      <c r="C236" s="8">
        <v>-1</v>
      </c>
      <c r="D236" s="8">
        <f t="shared" si="25"/>
        <v>-14</v>
      </c>
      <c r="E236" s="8">
        <f t="shared" si="31"/>
        <v>1</v>
      </c>
      <c r="F236" s="8">
        <f t="shared" si="26"/>
        <v>-14</v>
      </c>
      <c r="G236" s="8">
        <v>6.95</v>
      </c>
      <c r="I236" s="9">
        <f t="shared" si="27"/>
        <v>9.9999999999999645E-2</v>
      </c>
      <c r="J236" s="8">
        <f t="shared" si="28"/>
        <v>-1713.7</v>
      </c>
      <c r="K236" s="9">
        <f t="shared" si="29"/>
        <v>-1113.905</v>
      </c>
    </row>
    <row r="237" spans="1:11" x14ac:dyDescent="0.2">
      <c r="A237" s="7">
        <f t="shared" si="30"/>
        <v>-13.600000000000112</v>
      </c>
      <c r="B237" s="8" t="str">
        <f t="shared" si="24"/>
        <v>YES</v>
      </c>
      <c r="C237" s="8">
        <v>-1</v>
      </c>
      <c r="D237" s="8">
        <f t="shared" si="25"/>
        <v>-14</v>
      </c>
      <c r="E237" s="8">
        <f t="shared" si="31"/>
        <v>1</v>
      </c>
      <c r="F237" s="8">
        <f t="shared" si="26"/>
        <v>-14</v>
      </c>
      <c r="G237" s="8">
        <v>6.95</v>
      </c>
      <c r="I237" s="9">
        <f t="shared" si="27"/>
        <v>9.9999999999999645E-2</v>
      </c>
      <c r="J237" s="8">
        <f t="shared" si="28"/>
        <v>-1713.6000000000001</v>
      </c>
      <c r="K237" s="9">
        <f t="shared" si="29"/>
        <v>-1113.8400000000001</v>
      </c>
    </row>
    <row r="238" spans="1:11" x14ac:dyDescent="0.2">
      <c r="A238" s="7">
        <f t="shared" si="30"/>
        <v>-13.500000000000112</v>
      </c>
      <c r="B238" s="8" t="str">
        <f t="shared" si="24"/>
        <v>YES</v>
      </c>
      <c r="C238" s="8">
        <v>-1</v>
      </c>
      <c r="D238" s="8">
        <f t="shared" si="25"/>
        <v>-14</v>
      </c>
      <c r="E238" s="8">
        <f t="shared" si="31"/>
        <v>1</v>
      </c>
      <c r="F238" s="8">
        <f t="shared" si="26"/>
        <v>-14</v>
      </c>
      <c r="G238" s="8">
        <v>6.95</v>
      </c>
      <c r="I238" s="9">
        <f t="shared" si="27"/>
        <v>9.9999999999999645E-2</v>
      </c>
      <c r="J238" s="8">
        <f t="shared" si="28"/>
        <v>-1713.5</v>
      </c>
      <c r="K238" s="9">
        <f t="shared" si="29"/>
        <v>-1113.7750000000001</v>
      </c>
    </row>
    <row r="239" spans="1:11" x14ac:dyDescent="0.2">
      <c r="A239" s="7">
        <f t="shared" si="30"/>
        <v>-13.400000000000112</v>
      </c>
      <c r="B239" s="8" t="str">
        <f t="shared" si="24"/>
        <v>YES</v>
      </c>
      <c r="C239" s="8">
        <v>-1</v>
      </c>
      <c r="D239" s="8">
        <f t="shared" si="25"/>
        <v>-14</v>
      </c>
      <c r="E239" s="8">
        <f t="shared" si="31"/>
        <v>1</v>
      </c>
      <c r="F239" s="8">
        <f t="shared" si="26"/>
        <v>-14</v>
      </c>
      <c r="G239" s="8">
        <v>6.95</v>
      </c>
      <c r="I239" s="9">
        <f t="shared" si="27"/>
        <v>9.9999999999999645E-2</v>
      </c>
      <c r="J239" s="8">
        <f t="shared" si="28"/>
        <v>-1713.4</v>
      </c>
      <c r="K239" s="9">
        <f t="shared" si="29"/>
        <v>-1113.71</v>
      </c>
    </row>
    <row r="240" spans="1:11" x14ac:dyDescent="0.2">
      <c r="A240" s="7">
        <f t="shared" si="30"/>
        <v>-13.300000000000113</v>
      </c>
      <c r="B240" s="8" t="str">
        <f t="shared" si="24"/>
        <v>YES</v>
      </c>
      <c r="C240" s="8">
        <v>-1</v>
      </c>
      <c r="D240" s="8">
        <f t="shared" si="25"/>
        <v>-14</v>
      </c>
      <c r="E240" s="8">
        <f t="shared" si="31"/>
        <v>1</v>
      </c>
      <c r="F240" s="8">
        <f t="shared" si="26"/>
        <v>-14</v>
      </c>
      <c r="G240" s="8">
        <v>6.95</v>
      </c>
      <c r="I240" s="9">
        <f t="shared" si="27"/>
        <v>9.9999999999999645E-2</v>
      </c>
      <c r="J240" s="8">
        <f t="shared" si="28"/>
        <v>-1713.3000000000002</v>
      </c>
      <c r="K240" s="9">
        <f t="shared" si="29"/>
        <v>-1113.6450000000002</v>
      </c>
    </row>
    <row r="241" spans="1:11" x14ac:dyDescent="0.2">
      <c r="A241" s="7">
        <f t="shared" si="30"/>
        <v>-13.200000000000113</v>
      </c>
      <c r="B241" s="8" t="str">
        <f t="shared" si="24"/>
        <v>YES</v>
      </c>
      <c r="C241" s="8">
        <v>-1</v>
      </c>
      <c r="D241" s="8">
        <f t="shared" si="25"/>
        <v>-14</v>
      </c>
      <c r="E241" s="8">
        <f t="shared" si="31"/>
        <v>1</v>
      </c>
      <c r="F241" s="8">
        <f t="shared" si="26"/>
        <v>-14</v>
      </c>
      <c r="G241" s="8">
        <v>6.95</v>
      </c>
      <c r="I241" s="9">
        <f t="shared" si="27"/>
        <v>9.9999999999999645E-2</v>
      </c>
      <c r="J241" s="8">
        <f t="shared" si="28"/>
        <v>-1713.2</v>
      </c>
      <c r="K241" s="9">
        <f t="shared" si="29"/>
        <v>-1113.5800000000002</v>
      </c>
    </row>
    <row r="242" spans="1:11" x14ac:dyDescent="0.2">
      <c r="A242" s="7">
        <f t="shared" si="30"/>
        <v>-13.100000000000113</v>
      </c>
      <c r="B242" s="8" t="str">
        <f t="shared" si="24"/>
        <v>YES</v>
      </c>
      <c r="C242" s="8">
        <v>-1</v>
      </c>
      <c r="D242" s="8">
        <f t="shared" si="25"/>
        <v>-14</v>
      </c>
      <c r="E242" s="8">
        <f t="shared" si="31"/>
        <v>1</v>
      </c>
      <c r="F242" s="8">
        <f t="shared" si="26"/>
        <v>-14</v>
      </c>
      <c r="G242" s="8">
        <v>6.95</v>
      </c>
      <c r="I242" s="9">
        <f t="shared" si="27"/>
        <v>9.9999999999999645E-2</v>
      </c>
      <c r="J242" s="8">
        <f t="shared" si="28"/>
        <v>-1713.1000000000001</v>
      </c>
      <c r="K242" s="9">
        <f t="shared" si="29"/>
        <v>-1113.5150000000001</v>
      </c>
    </row>
    <row r="243" spans="1:11" x14ac:dyDescent="0.2">
      <c r="A243" s="7">
        <f t="shared" si="30"/>
        <v>-13.000000000000114</v>
      </c>
      <c r="B243" s="8" t="str">
        <f t="shared" si="24"/>
        <v>YES</v>
      </c>
      <c r="C243" s="8">
        <v>-1</v>
      </c>
      <c r="D243" s="8">
        <f t="shared" si="25"/>
        <v>-14</v>
      </c>
      <c r="E243" s="8">
        <f t="shared" si="31"/>
        <v>1</v>
      </c>
      <c r="F243" s="8">
        <f t="shared" si="26"/>
        <v>-14</v>
      </c>
      <c r="G243" s="8">
        <v>6.95</v>
      </c>
      <c r="I243" s="9">
        <f t="shared" si="27"/>
        <v>9.9999999999999645E-2</v>
      </c>
      <c r="J243" s="8">
        <f t="shared" si="28"/>
        <v>-1713</v>
      </c>
      <c r="K243" s="9">
        <f t="shared" si="29"/>
        <v>-1113.45</v>
      </c>
    </row>
    <row r="244" spans="1:11" x14ac:dyDescent="0.2">
      <c r="A244" s="7">
        <f t="shared" si="30"/>
        <v>-12.900000000000114</v>
      </c>
      <c r="B244" s="8" t="str">
        <f t="shared" si="24"/>
        <v>YES</v>
      </c>
      <c r="C244" s="8">
        <v>-1</v>
      </c>
      <c r="D244" s="8">
        <f t="shared" si="25"/>
        <v>-13</v>
      </c>
      <c r="E244" s="8">
        <f t="shared" si="31"/>
        <v>1</v>
      </c>
      <c r="F244" s="8">
        <f t="shared" si="26"/>
        <v>-13</v>
      </c>
      <c r="G244" s="8">
        <v>6.95</v>
      </c>
      <c r="I244" s="9">
        <f t="shared" si="27"/>
        <v>-0.90000000000000036</v>
      </c>
      <c r="J244" s="8">
        <f t="shared" si="28"/>
        <v>-1712.9</v>
      </c>
      <c r="K244" s="9">
        <f t="shared" si="29"/>
        <v>-1113.385</v>
      </c>
    </row>
    <row r="245" spans="1:11" x14ac:dyDescent="0.2">
      <c r="A245" s="7">
        <f t="shared" si="30"/>
        <v>-13.800000000000114</v>
      </c>
      <c r="B245" s="8" t="str">
        <f t="shared" si="24"/>
        <v>YES</v>
      </c>
      <c r="C245" s="8">
        <v>-1</v>
      </c>
      <c r="D245" s="8">
        <f t="shared" si="25"/>
        <v>-14</v>
      </c>
      <c r="E245" s="8">
        <f t="shared" si="31"/>
        <v>1</v>
      </c>
      <c r="F245" s="8">
        <f t="shared" si="26"/>
        <v>-14</v>
      </c>
      <c r="G245" s="8">
        <v>6.95</v>
      </c>
      <c r="I245" s="9">
        <f t="shared" si="27"/>
        <v>9.9999999999999645E-2</v>
      </c>
      <c r="J245" s="8">
        <f t="shared" si="28"/>
        <v>-1713.8000000000002</v>
      </c>
      <c r="K245" s="9">
        <f t="shared" si="29"/>
        <v>-1113.9700000000003</v>
      </c>
    </row>
    <row r="246" spans="1:11" x14ac:dyDescent="0.2">
      <c r="A246" s="7">
        <f t="shared" si="30"/>
        <v>-13.700000000000115</v>
      </c>
      <c r="B246" s="8" t="str">
        <f t="shared" si="24"/>
        <v>YES</v>
      </c>
      <c r="C246" s="8">
        <v>-1</v>
      </c>
      <c r="D246" s="8">
        <f t="shared" si="25"/>
        <v>-14</v>
      </c>
      <c r="E246" s="8">
        <f t="shared" si="31"/>
        <v>1</v>
      </c>
      <c r="F246" s="8">
        <f t="shared" si="26"/>
        <v>-14</v>
      </c>
      <c r="G246" s="8">
        <v>6.95</v>
      </c>
      <c r="I246" s="9">
        <f t="shared" si="27"/>
        <v>9.9999999999999645E-2</v>
      </c>
      <c r="J246" s="8">
        <f t="shared" si="28"/>
        <v>-1713.7</v>
      </c>
      <c r="K246" s="9">
        <f t="shared" si="29"/>
        <v>-1113.905</v>
      </c>
    </row>
    <row r="247" spans="1:11" x14ac:dyDescent="0.2">
      <c r="A247" s="7">
        <f t="shared" si="30"/>
        <v>-13.600000000000115</v>
      </c>
      <c r="B247" s="8" t="str">
        <f t="shared" si="24"/>
        <v>YES</v>
      </c>
      <c r="C247" s="8">
        <v>-1</v>
      </c>
      <c r="D247" s="8">
        <f t="shared" si="25"/>
        <v>-14</v>
      </c>
      <c r="E247" s="8">
        <f t="shared" si="31"/>
        <v>1</v>
      </c>
      <c r="F247" s="8">
        <f t="shared" si="26"/>
        <v>-14</v>
      </c>
      <c r="G247" s="8">
        <v>6.95</v>
      </c>
      <c r="I247" s="9">
        <f t="shared" si="27"/>
        <v>9.9999999999999645E-2</v>
      </c>
      <c r="J247" s="8">
        <f t="shared" si="28"/>
        <v>-1713.6000000000001</v>
      </c>
      <c r="K247" s="9">
        <f t="shared" si="29"/>
        <v>-1113.8400000000001</v>
      </c>
    </row>
    <row r="248" spans="1:11" x14ac:dyDescent="0.2">
      <c r="A248" s="7">
        <f t="shared" si="30"/>
        <v>-13.500000000000115</v>
      </c>
      <c r="B248" s="8" t="str">
        <f t="shared" si="24"/>
        <v>YES</v>
      </c>
      <c r="C248" s="8">
        <v>-1</v>
      </c>
      <c r="D248" s="8">
        <f t="shared" si="25"/>
        <v>-14</v>
      </c>
      <c r="E248" s="8">
        <f t="shared" si="31"/>
        <v>1</v>
      </c>
      <c r="F248" s="8">
        <f t="shared" si="26"/>
        <v>-14</v>
      </c>
      <c r="G248" s="8">
        <v>6.95</v>
      </c>
      <c r="I248" s="9">
        <f t="shared" si="27"/>
        <v>9.9999999999999645E-2</v>
      </c>
      <c r="J248" s="8">
        <f t="shared" si="28"/>
        <v>-1713.5000000000002</v>
      </c>
      <c r="K248" s="9">
        <f t="shared" si="29"/>
        <v>-1113.7750000000001</v>
      </c>
    </row>
    <row r="249" spans="1:11" x14ac:dyDescent="0.2">
      <c r="A249" s="7">
        <f t="shared" si="30"/>
        <v>-13.400000000000116</v>
      </c>
      <c r="B249" s="8" t="str">
        <f t="shared" si="24"/>
        <v>YES</v>
      </c>
      <c r="C249" s="8">
        <v>-1</v>
      </c>
      <c r="D249" s="8">
        <f t="shared" si="25"/>
        <v>-14</v>
      </c>
      <c r="E249" s="8">
        <f t="shared" si="31"/>
        <v>1</v>
      </c>
      <c r="F249" s="8">
        <f t="shared" si="26"/>
        <v>-14</v>
      </c>
      <c r="G249" s="8">
        <v>6.95</v>
      </c>
      <c r="I249" s="9">
        <f t="shared" si="27"/>
        <v>9.9999999999999645E-2</v>
      </c>
      <c r="J249" s="8">
        <f t="shared" si="28"/>
        <v>-1713.4</v>
      </c>
      <c r="K249" s="9">
        <f t="shared" si="29"/>
        <v>-1113.71</v>
      </c>
    </row>
    <row r="250" spans="1:11" x14ac:dyDescent="0.2">
      <c r="A250" s="7">
        <f t="shared" si="30"/>
        <v>-13.300000000000116</v>
      </c>
      <c r="B250" s="8" t="str">
        <f t="shared" si="24"/>
        <v>YES</v>
      </c>
      <c r="C250" s="8">
        <v>-1</v>
      </c>
      <c r="D250" s="8">
        <f t="shared" si="25"/>
        <v>-14</v>
      </c>
      <c r="E250" s="8">
        <f t="shared" si="31"/>
        <v>1</v>
      </c>
      <c r="F250" s="8">
        <f t="shared" si="26"/>
        <v>-14</v>
      </c>
      <c r="G250" s="8">
        <v>6.95</v>
      </c>
      <c r="I250" s="9">
        <f t="shared" si="27"/>
        <v>9.9999999999999645E-2</v>
      </c>
      <c r="J250" s="8">
        <f t="shared" si="28"/>
        <v>-1713.3000000000002</v>
      </c>
      <c r="K250" s="9">
        <f t="shared" si="29"/>
        <v>-1113.6450000000002</v>
      </c>
    </row>
    <row r="251" spans="1:11" x14ac:dyDescent="0.2">
      <c r="A251" s="7">
        <f t="shared" si="30"/>
        <v>-13.200000000000117</v>
      </c>
      <c r="B251" s="8" t="str">
        <f t="shared" si="24"/>
        <v>YES</v>
      </c>
      <c r="C251" s="8">
        <v>-1</v>
      </c>
      <c r="D251" s="8">
        <f t="shared" si="25"/>
        <v>-14</v>
      </c>
      <c r="E251" s="8">
        <f t="shared" si="31"/>
        <v>1</v>
      </c>
      <c r="F251" s="8">
        <f t="shared" si="26"/>
        <v>-14</v>
      </c>
      <c r="G251" s="8">
        <v>6.95</v>
      </c>
      <c r="I251" s="9">
        <f t="shared" si="27"/>
        <v>9.9999999999999645E-2</v>
      </c>
      <c r="J251" s="8">
        <f t="shared" si="28"/>
        <v>-1713.2</v>
      </c>
      <c r="K251" s="9">
        <f t="shared" si="29"/>
        <v>-1113.5800000000002</v>
      </c>
    </row>
    <row r="252" spans="1:11" x14ac:dyDescent="0.2">
      <c r="A252" s="7">
        <f t="shared" si="30"/>
        <v>-13.100000000000117</v>
      </c>
      <c r="B252" s="8" t="str">
        <f t="shared" si="24"/>
        <v>YES</v>
      </c>
      <c r="C252" s="8">
        <v>-1</v>
      </c>
      <c r="D252" s="8">
        <f t="shared" si="25"/>
        <v>-14</v>
      </c>
      <c r="E252" s="8">
        <f t="shared" si="31"/>
        <v>1</v>
      </c>
      <c r="F252" s="8">
        <f t="shared" si="26"/>
        <v>-14</v>
      </c>
      <c r="G252" s="8">
        <v>6.95</v>
      </c>
      <c r="I252" s="9">
        <f t="shared" si="27"/>
        <v>9.9999999999999645E-2</v>
      </c>
      <c r="J252" s="8">
        <f t="shared" si="28"/>
        <v>-1713.1000000000001</v>
      </c>
      <c r="K252" s="9">
        <f t="shared" si="29"/>
        <v>-1113.5150000000001</v>
      </c>
    </row>
    <row r="253" spans="1:11" x14ac:dyDescent="0.2">
      <c r="A253" s="7">
        <f t="shared" si="30"/>
        <v>-13.000000000000117</v>
      </c>
      <c r="B253" s="8" t="str">
        <f t="shared" si="24"/>
        <v>YES</v>
      </c>
      <c r="C253" s="8">
        <v>-1</v>
      </c>
      <c r="D253" s="8">
        <f t="shared" si="25"/>
        <v>-14</v>
      </c>
      <c r="E253" s="8">
        <f t="shared" si="31"/>
        <v>1</v>
      </c>
      <c r="F253" s="8">
        <f t="shared" si="26"/>
        <v>-14</v>
      </c>
      <c r="G253" s="8">
        <v>6.95</v>
      </c>
      <c r="I253" s="9">
        <f t="shared" si="27"/>
        <v>9.9999999999999645E-2</v>
      </c>
      <c r="J253" s="8">
        <f t="shared" si="28"/>
        <v>-1713.0000000000002</v>
      </c>
      <c r="K253" s="9">
        <f t="shared" si="29"/>
        <v>-1113.4500000000003</v>
      </c>
    </row>
    <row r="254" spans="1:11" x14ac:dyDescent="0.2">
      <c r="A254" s="7">
        <f t="shared" si="30"/>
        <v>-12.900000000000118</v>
      </c>
      <c r="B254" s="8" t="str">
        <f t="shared" si="24"/>
        <v>YES</v>
      </c>
      <c r="C254" s="8">
        <v>-1</v>
      </c>
      <c r="D254" s="8">
        <f t="shared" si="25"/>
        <v>-13</v>
      </c>
      <c r="E254" s="8">
        <f t="shared" si="31"/>
        <v>1</v>
      </c>
      <c r="F254" s="8">
        <f t="shared" si="26"/>
        <v>-13</v>
      </c>
      <c r="G254" s="8">
        <v>6.95</v>
      </c>
      <c r="I254" s="9">
        <f t="shared" si="27"/>
        <v>-0.90000000000000036</v>
      </c>
      <c r="J254" s="8">
        <f t="shared" si="28"/>
        <v>-1712.9</v>
      </c>
      <c r="K254" s="9">
        <f t="shared" si="29"/>
        <v>-1113.385</v>
      </c>
    </row>
    <row r="255" spans="1:11" x14ac:dyDescent="0.2">
      <c r="A255" s="7">
        <f t="shared" si="30"/>
        <v>-13.800000000000118</v>
      </c>
      <c r="B255" s="8" t="str">
        <f t="shared" si="24"/>
        <v>YES</v>
      </c>
      <c r="C255" s="8">
        <v>-1</v>
      </c>
      <c r="D255" s="8">
        <f t="shared" si="25"/>
        <v>-14</v>
      </c>
      <c r="E255" s="8">
        <f t="shared" si="31"/>
        <v>1</v>
      </c>
      <c r="F255" s="8">
        <f t="shared" si="26"/>
        <v>-14</v>
      </c>
      <c r="G255" s="8">
        <v>6.95</v>
      </c>
      <c r="I255" s="9">
        <f t="shared" si="27"/>
        <v>9.9999999999999645E-2</v>
      </c>
      <c r="J255" s="8">
        <f t="shared" si="28"/>
        <v>-1713.8000000000002</v>
      </c>
      <c r="K255" s="9">
        <f t="shared" si="29"/>
        <v>-1113.9700000000003</v>
      </c>
    </row>
    <row r="256" spans="1:11" x14ac:dyDescent="0.2">
      <c r="A256" s="7">
        <f t="shared" si="30"/>
        <v>-13.700000000000118</v>
      </c>
      <c r="B256" s="8" t="str">
        <f t="shared" si="24"/>
        <v>YES</v>
      </c>
      <c r="C256" s="8">
        <v>-1</v>
      </c>
      <c r="D256" s="8">
        <f t="shared" si="25"/>
        <v>-14</v>
      </c>
      <c r="E256" s="8">
        <f t="shared" si="31"/>
        <v>1</v>
      </c>
      <c r="F256" s="8">
        <f t="shared" si="26"/>
        <v>-14</v>
      </c>
      <c r="G256" s="8">
        <v>6.95</v>
      </c>
      <c r="I256" s="9">
        <f t="shared" si="27"/>
        <v>9.9999999999999645E-2</v>
      </c>
      <c r="J256" s="8">
        <f t="shared" si="28"/>
        <v>-1713.7</v>
      </c>
      <c r="K256" s="9">
        <f t="shared" si="29"/>
        <v>-1113.905</v>
      </c>
    </row>
    <row r="257" spans="1:11" x14ac:dyDescent="0.2">
      <c r="A257" s="7">
        <f t="shared" si="30"/>
        <v>-13.600000000000119</v>
      </c>
      <c r="B257" s="8" t="str">
        <f t="shared" si="24"/>
        <v>YES</v>
      </c>
      <c r="C257" s="8">
        <v>-1</v>
      </c>
      <c r="D257" s="8">
        <f t="shared" si="25"/>
        <v>-14</v>
      </c>
      <c r="E257" s="8">
        <f t="shared" si="31"/>
        <v>1</v>
      </c>
      <c r="F257" s="8">
        <f t="shared" si="26"/>
        <v>-14</v>
      </c>
      <c r="G257" s="8">
        <v>6.95</v>
      </c>
      <c r="I257" s="9">
        <f t="shared" si="27"/>
        <v>9.9999999999999645E-2</v>
      </c>
      <c r="J257" s="8">
        <f t="shared" si="28"/>
        <v>-1713.6000000000001</v>
      </c>
      <c r="K257" s="9">
        <f t="shared" si="29"/>
        <v>-1113.8400000000001</v>
      </c>
    </row>
    <row r="258" spans="1:11" x14ac:dyDescent="0.2">
      <c r="A258" s="7">
        <f t="shared" si="30"/>
        <v>-13.500000000000119</v>
      </c>
      <c r="B258" s="8" t="str">
        <f t="shared" si="24"/>
        <v>YES</v>
      </c>
      <c r="C258" s="8">
        <v>-1</v>
      </c>
      <c r="D258" s="8">
        <f t="shared" si="25"/>
        <v>-14</v>
      </c>
      <c r="E258" s="8">
        <f t="shared" si="31"/>
        <v>1</v>
      </c>
      <c r="F258" s="8">
        <f t="shared" si="26"/>
        <v>-14</v>
      </c>
      <c r="G258" s="8">
        <v>6.95</v>
      </c>
      <c r="I258" s="9">
        <f t="shared" si="27"/>
        <v>9.9999999999999645E-2</v>
      </c>
      <c r="J258" s="8">
        <f t="shared" si="28"/>
        <v>-1713.5000000000002</v>
      </c>
      <c r="K258" s="9">
        <f t="shared" si="29"/>
        <v>-1113.7750000000001</v>
      </c>
    </row>
    <row r="259" spans="1:11" x14ac:dyDescent="0.2">
      <c r="A259" s="7">
        <f t="shared" si="30"/>
        <v>-13.400000000000119</v>
      </c>
      <c r="B259" s="8" t="str">
        <f t="shared" ref="B259:B299" si="32">IF(F259&lt;A259, "YES", "NO")</f>
        <v>YES</v>
      </c>
      <c r="C259" s="8">
        <v>-1</v>
      </c>
      <c r="D259" s="8">
        <f t="shared" ref="D259:D299" si="33">ROUNDDOWN((A259/E259)-1,0)</f>
        <v>-14</v>
      </c>
      <c r="E259" s="8">
        <f t="shared" si="31"/>
        <v>1</v>
      </c>
      <c r="F259" s="8">
        <f t="shared" ref="F259:F299" si="34">E259*D259</f>
        <v>-14</v>
      </c>
      <c r="G259" s="8">
        <v>6.95</v>
      </c>
      <c r="I259" s="9">
        <f t="shared" ref="I259:I299" si="35">(C259*D259)-(G259*2)</f>
        <v>9.9999999999999645E-2</v>
      </c>
      <c r="J259" s="8">
        <f t="shared" ref="J259:J299" si="36">A259-$A$3</f>
        <v>-1713.4</v>
      </c>
      <c r="K259" s="9">
        <f t="shared" ref="K259:K299" si="37">J259*0.65</f>
        <v>-1113.71</v>
      </c>
    </row>
    <row r="260" spans="1:11" x14ac:dyDescent="0.2">
      <c r="A260" s="7">
        <f t="shared" ref="A260:A299" si="38">I259+A259</f>
        <v>-13.30000000000012</v>
      </c>
      <c r="B260" s="8" t="str">
        <f t="shared" si="32"/>
        <v>YES</v>
      </c>
      <c r="C260" s="8">
        <v>-1</v>
      </c>
      <c r="D260" s="8">
        <f t="shared" si="33"/>
        <v>-14</v>
      </c>
      <c r="E260" s="8">
        <f t="shared" si="31"/>
        <v>1</v>
      </c>
      <c r="F260" s="8">
        <f t="shared" si="34"/>
        <v>-14</v>
      </c>
      <c r="G260" s="8">
        <v>6.95</v>
      </c>
      <c r="I260" s="9">
        <f t="shared" si="35"/>
        <v>9.9999999999999645E-2</v>
      </c>
      <c r="J260" s="8">
        <f t="shared" si="36"/>
        <v>-1713.3000000000002</v>
      </c>
      <c r="K260" s="9">
        <f t="shared" si="37"/>
        <v>-1113.6450000000002</v>
      </c>
    </row>
    <row r="261" spans="1:11" x14ac:dyDescent="0.2">
      <c r="A261" s="7">
        <f t="shared" si="38"/>
        <v>-13.20000000000012</v>
      </c>
      <c r="B261" s="8" t="str">
        <f t="shared" si="32"/>
        <v>YES</v>
      </c>
      <c r="C261" s="8">
        <v>-1</v>
      </c>
      <c r="D261" s="8">
        <f t="shared" si="33"/>
        <v>-14</v>
      </c>
      <c r="E261" s="8">
        <f t="shared" ref="E261:E299" si="39">$E$3</f>
        <v>1</v>
      </c>
      <c r="F261" s="8">
        <f t="shared" si="34"/>
        <v>-14</v>
      </c>
      <c r="G261" s="8">
        <v>6.95</v>
      </c>
      <c r="I261" s="9">
        <f t="shared" si="35"/>
        <v>9.9999999999999645E-2</v>
      </c>
      <c r="J261" s="8">
        <f t="shared" si="36"/>
        <v>-1713.2</v>
      </c>
      <c r="K261" s="9">
        <f t="shared" si="37"/>
        <v>-1113.5800000000002</v>
      </c>
    </row>
    <row r="262" spans="1:11" x14ac:dyDescent="0.2">
      <c r="A262" s="7">
        <f t="shared" si="38"/>
        <v>-13.10000000000012</v>
      </c>
      <c r="B262" s="8" t="str">
        <f t="shared" si="32"/>
        <v>YES</v>
      </c>
      <c r="C262" s="8">
        <v>-1</v>
      </c>
      <c r="D262" s="8">
        <f t="shared" si="33"/>
        <v>-14</v>
      </c>
      <c r="E262" s="8">
        <f t="shared" si="39"/>
        <v>1</v>
      </c>
      <c r="F262" s="8">
        <f t="shared" si="34"/>
        <v>-14</v>
      </c>
      <c r="G262" s="8">
        <v>6.95</v>
      </c>
      <c r="I262" s="9">
        <f t="shared" si="35"/>
        <v>9.9999999999999645E-2</v>
      </c>
      <c r="J262" s="8">
        <f t="shared" si="36"/>
        <v>-1713.1000000000001</v>
      </c>
      <c r="K262" s="9">
        <f t="shared" si="37"/>
        <v>-1113.5150000000001</v>
      </c>
    </row>
    <row r="263" spans="1:11" x14ac:dyDescent="0.2">
      <c r="A263" s="7">
        <f t="shared" si="38"/>
        <v>-13.000000000000121</v>
      </c>
      <c r="B263" s="8" t="str">
        <f t="shared" si="32"/>
        <v>YES</v>
      </c>
      <c r="C263" s="8">
        <v>-1</v>
      </c>
      <c r="D263" s="8">
        <f t="shared" si="33"/>
        <v>-14</v>
      </c>
      <c r="E263" s="8">
        <f t="shared" si="39"/>
        <v>1</v>
      </c>
      <c r="F263" s="8">
        <f t="shared" si="34"/>
        <v>-14</v>
      </c>
      <c r="G263" s="8">
        <v>6.95</v>
      </c>
      <c r="I263" s="9">
        <f t="shared" si="35"/>
        <v>9.9999999999999645E-2</v>
      </c>
      <c r="J263" s="8">
        <f t="shared" si="36"/>
        <v>-1713.0000000000002</v>
      </c>
      <c r="K263" s="9">
        <f t="shared" si="37"/>
        <v>-1113.4500000000003</v>
      </c>
    </row>
    <row r="264" spans="1:11" x14ac:dyDescent="0.2">
      <c r="A264" s="7">
        <f t="shared" si="38"/>
        <v>-12.900000000000121</v>
      </c>
      <c r="B264" s="8" t="str">
        <f t="shared" si="32"/>
        <v>YES</v>
      </c>
      <c r="C264" s="8">
        <v>-1</v>
      </c>
      <c r="D264" s="8">
        <f t="shared" si="33"/>
        <v>-13</v>
      </c>
      <c r="E264" s="8">
        <f t="shared" si="39"/>
        <v>1</v>
      </c>
      <c r="F264" s="8">
        <f t="shared" si="34"/>
        <v>-13</v>
      </c>
      <c r="G264" s="8">
        <v>6.95</v>
      </c>
      <c r="I264" s="9">
        <f t="shared" si="35"/>
        <v>-0.90000000000000036</v>
      </c>
      <c r="J264" s="8">
        <f t="shared" si="36"/>
        <v>-1712.9</v>
      </c>
      <c r="K264" s="9">
        <f t="shared" si="37"/>
        <v>-1113.385</v>
      </c>
    </row>
    <row r="265" spans="1:11" x14ac:dyDescent="0.2">
      <c r="A265" s="7">
        <f t="shared" si="38"/>
        <v>-13.800000000000122</v>
      </c>
      <c r="B265" s="8" t="str">
        <f t="shared" si="32"/>
        <v>YES</v>
      </c>
      <c r="C265" s="8">
        <v>-1</v>
      </c>
      <c r="D265" s="8">
        <f t="shared" si="33"/>
        <v>-14</v>
      </c>
      <c r="E265" s="8">
        <f t="shared" si="39"/>
        <v>1</v>
      </c>
      <c r="F265" s="8">
        <f t="shared" si="34"/>
        <v>-14</v>
      </c>
      <c r="G265" s="8">
        <v>6.95</v>
      </c>
      <c r="I265" s="9">
        <f t="shared" si="35"/>
        <v>9.9999999999999645E-2</v>
      </c>
      <c r="J265" s="8">
        <f t="shared" si="36"/>
        <v>-1713.8000000000002</v>
      </c>
      <c r="K265" s="9">
        <f t="shared" si="37"/>
        <v>-1113.9700000000003</v>
      </c>
    </row>
    <row r="266" spans="1:11" x14ac:dyDescent="0.2">
      <c r="A266" s="7">
        <f t="shared" si="38"/>
        <v>-13.700000000000122</v>
      </c>
      <c r="B266" s="8" t="str">
        <f t="shared" si="32"/>
        <v>YES</v>
      </c>
      <c r="C266" s="8">
        <v>-1</v>
      </c>
      <c r="D266" s="8">
        <f t="shared" si="33"/>
        <v>-14</v>
      </c>
      <c r="E266" s="8">
        <f t="shared" si="39"/>
        <v>1</v>
      </c>
      <c r="F266" s="8">
        <f t="shared" si="34"/>
        <v>-14</v>
      </c>
      <c r="G266" s="8">
        <v>6.95</v>
      </c>
      <c r="I266" s="9">
        <f t="shared" si="35"/>
        <v>9.9999999999999645E-2</v>
      </c>
      <c r="J266" s="8">
        <f t="shared" si="36"/>
        <v>-1713.7</v>
      </c>
      <c r="K266" s="9">
        <f t="shared" si="37"/>
        <v>-1113.905</v>
      </c>
    </row>
    <row r="267" spans="1:11" x14ac:dyDescent="0.2">
      <c r="A267" s="7">
        <f t="shared" si="38"/>
        <v>-13.600000000000122</v>
      </c>
      <c r="B267" s="8" t="str">
        <f t="shared" si="32"/>
        <v>YES</v>
      </c>
      <c r="C267" s="8">
        <v>-1</v>
      </c>
      <c r="D267" s="8">
        <f t="shared" si="33"/>
        <v>-14</v>
      </c>
      <c r="E267" s="8">
        <f t="shared" si="39"/>
        <v>1</v>
      </c>
      <c r="F267" s="8">
        <f t="shared" si="34"/>
        <v>-14</v>
      </c>
      <c r="G267" s="8">
        <v>6.95</v>
      </c>
      <c r="I267" s="9">
        <f t="shared" si="35"/>
        <v>9.9999999999999645E-2</v>
      </c>
      <c r="J267" s="8">
        <f t="shared" si="36"/>
        <v>-1713.6000000000001</v>
      </c>
      <c r="K267" s="9">
        <f t="shared" si="37"/>
        <v>-1113.8400000000001</v>
      </c>
    </row>
    <row r="268" spans="1:11" x14ac:dyDescent="0.2">
      <c r="A268" s="7">
        <f t="shared" si="38"/>
        <v>-13.500000000000123</v>
      </c>
      <c r="B268" s="8" t="str">
        <f t="shared" si="32"/>
        <v>YES</v>
      </c>
      <c r="C268" s="8">
        <v>-1</v>
      </c>
      <c r="D268" s="8">
        <f t="shared" si="33"/>
        <v>-14</v>
      </c>
      <c r="E268" s="8">
        <f t="shared" si="39"/>
        <v>1</v>
      </c>
      <c r="F268" s="8">
        <f t="shared" si="34"/>
        <v>-14</v>
      </c>
      <c r="G268" s="8">
        <v>6.95</v>
      </c>
      <c r="I268" s="9">
        <f t="shared" si="35"/>
        <v>9.9999999999999645E-2</v>
      </c>
      <c r="J268" s="8">
        <f t="shared" si="36"/>
        <v>-1713.5000000000002</v>
      </c>
      <c r="K268" s="9">
        <f t="shared" si="37"/>
        <v>-1113.7750000000001</v>
      </c>
    </row>
    <row r="269" spans="1:11" x14ac:dyDescent="0.2">
      <c r="A269" s="7">
        <f t="shared" si="38"/>
        <v>-13.400000000000123</v>
      </c>
      <c r="B269" s="8" t="str">
        <f t="shared" si="32"/>
        <v>YES</v>
      </c>
      <c r="C269" s="8">
        <v>-1</v>
      </c>
      <c r="D269" s="8">
        <f t="shared" si="33"/>
        <v>-14</v>
      </c>
      <c r="E269" s="8">
        <f t="shared" si="39"/>
        <v>1</v>
      </c>
      <c r="F269" s="8">
        <f t="shared" si="34"/>
        <v>-14</v>
      </c>
      <c r="G269" s="8">
        <v>6.95</v>
      </c>
      <c r="I269" s="9">
        <f t="shared" si="35"/>
        <v>9.9999999999999645E-2</v>
      </c>
      <c r="J269" s="8">
        <f t="shared" si="36"/>
        <v>-1713.4</v>
      </c>
      <c r="K269" s="9">
        <f t="shared" si="37"/>
        <v>-1113.71</v>
      </c>
    </row>
    <row r="270" spans="1:11" x14ac:dyDescent="0.2">
      <c r="A270" s="7">
        <f t="shared" si="38"/>
        <v>-13.300000000000123</v>
      </c>
      <c r="B270" s="8" t="str">
        <f t="shared" si="32"/>
        <v>YES</v>
      </c>
      <c r="C270" s="8">
        <v>-1</v>
      </c>
      <c r="D270" s="8">
        <f t="shared" si="33"/>
        <v>-14</v>
      </c>
      <c r="E270" s="8">
        <f t="shared" si="39"/>
        <v>1</v>
      </c>
      <c r="F270" s="8">
        <f t="shared" si="34"/>
        <v>-14</v>
      </c>
      <c r="G270" s="8">
        <v>6.95</v>
      </c>
      <c r="I270" s="9">
        <f t="shared" si="35"/>
        <v>9.9999999999999645E-2</v>
      </c>
      <c r="J270" s="8">
        <f t="shared" si="36"/>
        <v>-1713.3000000000002</v>
      </c>
      <c r="K270" s="9">
        <f t="shared" si="37"/>
        <v>-1113.6450000000002</v>
      </c>
    </row>
    <row r="271" spans="1:11" x14ac:dyDescent="0.2">
      <c r="A271" s="7">
        <f t="shared" si="38"/>
        <v>-13.200000000000124</v>
      </c>
      <c r="B271" s="8" t="str">
        <f t="shared" si="32"/>
        <v>YES</v>
      </c>
      <c r="C271" s="8">
        <v>-1</v>
      </c>
      <c r="D271" s="8">
        <f t="shared" si="33"/>
        <v>-14</v>
      </c>
      <c r="E271" s="8">
        <f t="shared" si="39"/>
        <v>1</v>
      </c>
      <c r="F271" s="8">
        <f t="shared" si="34"/>
        <v>-14</v>
      </c>
      <c r="G271" s="8">
        <v>6.95</v>
      </c>
      <c r="I271" s="9">
        <f t="shared" si="35"/>
        <v>9.9999999999999645E-2</v>
      </c>
      <c r="J271" s="8">
        <f t="shared" si="36"/>
        <v>-1713.2</v>
      </c>
      <c r="K271" s="9">
        <f t="shared" si="37"/>
        <v>-1113.5800000000002</v>
      </c>
    </row>
    <row r="272" spans="1:11" x14ac:dyDescent="0.2">
      <c r="A272" s="7">
        <f t="shared" si="38"/>
        <v>-13.100000000000124</v>
      </c>
      <c r="B272" s="8" t="str">
        <f t="shared" si="32"/>
        <v>YES</v>
      </c>
      <c r="C272" s="8">
        <v>-1</v>
      </c>
      <c r="D272" s="8">
        <f t="shared" si="33"/>
        <v>-14</v>
      </c>
      <c r="E272" s="8">
        <f t="shared" si="39"/>
        <v>1</v>
      </c>
      <c r="F272" s="8">
        <f t="shared" si="34"/>
        <v>-14</v>
      </c>
      <c r="G272" s="8">
        <v>6.95</v>
      </c>
      <c r="I272" s="9">
        <f t="shared" si="35"/>
        <v>9.9999999999999645E-2</v>
      </c>
      <c r="J272" s="8">
        <f t="shared" si="36"/>
        <v>-1713.1000000000001</v>
      </c>
      <c r="K272" s="9">
        <f t="shared" si="37"/>
        <v>-1113.5150000000001</v>
      </c>
    </row>
    <row r="273" spans="1:11" x14ac:dyDescent="0.2">
      <c r="A273" s="7">
        <f t="shared" si="38"/>
        <v>-13.000000000000124</v>
      </c>
      <c r="B273" s="8" t="str">
        <f t="shared" si="32"/>
        <v>YES</v>
      </c>
      <c r="C273" s="8">
        <v>-1</v>
      </c>
      <c r="D273" s="8">
        <f t="shared" si="33"/>
        <v>-14</v>
      </c>
      <c r="E273" s="8">
        <f t="shared" si="39"/>
        <v>1</v>
      </c>
      <c r="F273" s="8">
        <f t="shared" si="34"/>
        <v>-14</v>
      </c>
      <c r="G273" s="8">
        <v>6.95</v>
      </c>
      <c r="I273" s="9">
        <f t="shared" si="35"/>
        <v>9.9999999999999645E-2</v>
      </c>
      <c r="J273" s="8">
        <f t="shared" si="36"/>
        <v>-1713.0000000000002</v>
      </c>
      <c r="K273" s="9">
        <f t="shared" si="37"/>
        <v>-1113.4500000000003</v>
      </c>
    </row>
    <row r="274" spans="1:11" x14ac:dyDescent="0.2">
      <c r="A274" s="7">
        <f t="shared" si="38"/>
        <v>-12.900000000000125</v>
      </c>
      <c r="B274" s="8" t="str">
        <f t="shared" si="32"/>
        <v>YES</v>
      </c>
      <c r="C274" s="8">
        <v>-1</v>
      </c>
      <c r="D274" s="8">
        <f t="shared" si="33"/>
        <v>-13</v>
      </c>
      <c r="E274" s="8">
        <f t="shared" si="39"/>
        <v>1</v>
      </c>
      <c r="F274" s="8">
        <f t="shared" si="34"/>
        <v>-13</v>
      </c>
      <c r="G274" s="8">
        <v>6.95</v>
      </c>
      <c r="I274" s="9">
        <f t="shared" si="35"/>
        <v>-0.90000000000000036</v>
      </c>
      <c r="J274" s="8">
        <f t="shared" si="36"/>
        <v>-1712.9</v>
      </c>
      <c r="K274" s="9">
        <f t="shared" si="37"/>
        <v>-1113.385</v>
      </c>
    </row>
    <row r="275" spans="1:11" x14ac:dyDescent="0.2">
      <c r="A275" s="7">
        <f t="shared" si="38"/>
        <v>-13.800000000000125</v>
      </c>
      <c r="B275" s="8" t="str">
        <f t="shared" si="32"/>
        <v>YES</v>
      </c>
      <c r="C275" s="8">
        <v>-1</v>
      </c>
      <c r="D275" s="8">
        <f t="shared" si="33"/>
        <v>-14</v>
      </c>
      <c r="E275" s="8">
        <f t="shared" si="39"/>
        <v>1</v>
      </c>
      <c r="F275" s="8">
        <f t="shared" si="34"/>
        <v>-14</v>
      </c>
      <c r="G275" s="8">
        <v>6.95</v>
      </c>
      <c r="I275" s="9">
        <f t="shared" si="35"/>
        <v>9.9999999999999645E-2</v>
      </c>
      <c r="J275" s="8">
        <f t="shared" si="36"/>
        <v>-1713.8000000000002</v>
      </c>
      <c r="K275" s="9">
        <f t="shared" si="37"/>
        <v>-1113.9700000000003</v>
      </c>
    </row>
    <row r="276" spans="1:11" x14ac:dyDescent="0.2">
      <c r="A276" s="7">
        <f t="shared" si="38"/>
        <v>-13.700000000000125</v>
      </c>
      <c r="B276" s="8" t="str">
        <f t="shared" si="32"/>
        <v>YES</v>
      </c>
      <c r="C276" s="8">
        <v>-1</v>
      </c>
      <c r="D276" s="8">
        <f t="shared" si="33"/>
        <v>-14</v>
      </c>
      <c r="E276" s="8">
        <f t="shared" si="39"/>
        <v>1</v>
      </c>
      <c r="F276" s="8">
        <f t="shared" si="34"/>
        <v>-14</v>
      </c>
      <c r="G276" s="8">
        <v>6.95</v>
      </c>
      <c r="I276" s="9">
        <f t="shared" si="35"/>
        <v>9.9999999999999645E-2</v>
      </c>
      <c r="J276" s="8">
        <f t="shared" si="36"/>
        <v>-1713.7</v>
      </c>
      <c r="K276" s="9">
        <f t="shared" si="37"/>
        <v>-1113.905</v>
      </c>
    </row>
    <row r="277" spans="1:11" x14ac:dyDescent="0.2">
      <c r="A277" s="7">
        <f t="shared" si="38"/>
        <v>-13.600000000000126</v>
      </c>
      <c r="B277" s="8" t="str">
        <f t="shared" si="32"/>
        <v>YES</v>
      </c>
      <c r="C277" s="8">
        <v>-1</v>
      </c>
      <c r="D277" s="8">
        <f t="shared" si="33"/>
        <v>-14</v>
      </c>
      <c r="E277" s="8">
        <f t="shared" si="39"/>
        <v>1</v>
      </c>
      <c r="F277" s="8">
        <f t="shared" si="34"/>
        <v>-14</v>
      </c>
      <c r="G277" s="8">
        <v>6.95</v>
      </c>
      <c r="I277" s="9">
        <f t="shared" si="35"/>
        <v>9.9999999999999645E-2</v>
      </c>
      <c r="J277" s="8">
        <f t="shared" si="36"/>
        <v>-1713.6000000000001</v>
      </c>
      <c r="K277" s="9">
        <f t="shared" si="37"/>
        <v>-1113.8400000000001</v>
      </c>
    </row>
    <row r="278" spans="1:11" x14ac:dyDescent="0.2">
      <c r="A278" s="7">
        <f t="shared" si="38"/>
        <v>-13.500000000000126</v>
      </c>
      <c r="B278" s="8" t="str">
        <f t="shared" si="32"/>
        <v>YES</v>
      </c>
      <c r="C278" s="8">
        <v>-1</v>
      </c>
      <c r="D278" s="8">
        <f t="shared" si="33"/>
        <v>-14</v>
      </c>
      <c r="E278" s="8">
        <f t="shared" si="39"/>
        <v>1</v>
      </c>
      <c r="F278" s="8">
        <f t="shared" si="34"/>
        <v>-14</v>
      </c>
      <c r="G278" s="8">
        <v>6.95</v>
      </c>
      <c r="I278" s="9">
        <f t="shared" si="35"/>
        <v>9.9999999999999645E-2</v>
      </c>
      <c r="J278" s="8">
        <f t="shared" si="36"/>
        <v>-1713.5000000000002</v>
      </c>
      <c r="K278" s="9">
        <f t="shared" si="37"/>
        <v>-1113.7750000000001</v>
      </c>
    </row>
    <row r="279" spans="1:11" x14ac:dyDescent="0.2">
      <c r="A279" s="7">
        <f t="shared" si="38"/>
        <v>-13.400000000000126</v>
      </c>
      <c r="B279" s="8" t="str">
        <f t="shared" si="32"/>
        <v>YES</v>
      </c>
      <c r="C279" s="8">
        <v>-1</v>
      </c>
      <c r="D279" s="8">
        <f t="shared" si="33"/>
        <v>-14</v>
      </c>
      <c r="E279" s="8">
        <f t="shared" si="39"/>
        <v>1</v>
      </c>
      <c r="F279" s="8">
        <f t="shared" si="34"/>
        <v>-14</v>
      </c>
      <c r="G279" s="8">
        <v>6.95</v>
      </c>
      <c r="I279" s="9">
        <f t="shared" si="35"/>
        <v>9.9999999999999645E-2</v>
      </c>
      <c r="J279" s="8">
        <f t="shared" si="36"/>
        <v>-1713.4</v>
      </c>
      <c r="K279" s="9">
        <f t="shared" si="37"/>
        <v>-1113.71</v>
      </c>
    </row>
    <row r="280" spans="1:11" x14ac:dyDescent="0.2">
      <c r="A280" s="7">
        <f t="shared" si="38"/>
        <v>-13.300000000000127</v>
      </c>
      <c r="B280" s="8" t="str">
        <f t="shared" si="32"/>
        <v>YES</v>
      </c>
      <c r="C280" s="8">
        <v>-1</v>
      </c>
      <c r="D280" s="8">
        <f t="shared" si="33"/>
        <v>-14</v>
      </c>
      <c r="E280" s="8">
        <f t="shared" si="39"/>
        <v>1</v>
      </c>
      <c r="F280" s="8">
        <f t="shared" si="34"/>
        <v>-14</v>
      </c>
      <c r="G280" s="8">
        <v>6.95</v>
      </c>
      <c r="I280" s="9">
        <f t="shared" si="35"/>
        <v>9.9999999999999645E-2</v>
      </c>
      <c r="J280" s="8">
        <f t="shared" si="36"/>
        <v>-1713.3000000000002</v>
      </c>
      <c r="K280" s="9">
        <f t="shared" si="37"/>
        <v>-1113.6450000000002</v>
      </c>
    </row>
    <row r="281" spans="1:11" x14ac:dyDescent="0.2">
      <c r="A281" s="7">
        <f t="shared" si="38"/>
        <v>-13.200000000000127</v>
      </c>
      <c r="B281" s="8" t="str">
        <f t="shared" si="32"/>
        <v>YES</v>
      </c>
      <c r="C281" s="8">
        <v>-1</v>
      </c>
      <c r="D281" s="8">
        <f t="shared" si="33"/>
        <v>-14</v>
      </c>
      <c r="E281" s="8">
        <f t="shared" si="39"/>
        <v>1</v>
      </c>
      <c r="F281" s="8">
        <f t="shared" si="34"/>
        <v>-14</v>
      </c>
      <c r="G281" s="8">
        <v>6.95</v>
      </c>
      <c r="I281" s="9">
        <f t="shared" si="35"/>
        <v>9.9999999999999645E-2</v>
      </c>
      <c r="J281" s="8">
        <f t="shared" si="36"/>
        <v>-1713.2</v>
      </c>
      <c r="K281" s="9">
        <f t="shared" si="37"/>
        <v>-1113.5800000000002</v>
      </c>
    </row>
    <row r="282" spans="1:11" x14ac:dyDescent="0.2">
      <c r="A282" s="7">
        <f t="shared" si="38"/>
        <v>-13.100000000000128</v>
      </c>
      <c r="B282" s="8" t="str">
        <f t="shared" si="32"/>
        <v>YES</v>
      </c>
      <c r="C282" s="8">
        <v>-1</v>
      </c>
      <c r="D282" s="8">
        <f t="shared" si="33"/>
        <v>-14</v>
      </c>
      <c r="E282" s="8">
        <f t="shared" si="39"/>
        <v>1</v>
      </c>
      <c r="F282" s="8">
        <f t="shared" si="34"/>
        <v>-14</v>
      </c>
      <c r="G282" s="8">
        <v>6.95</v>
      </c>
      <c r="I282" s="9">
        <f t="shared" si="35"/>
        <v>9.9999999999999645E-2</v>
      </c>
      <c r="J282" s="8">
        <f t="shared" si="36"/>
        <v>-1713.1000000000001</v>
      </c>
      <c r="K282" s="9">
        <f t="shared" si="37"/>
        <v>-1113.5150000000001</v>
      </c>
    </row>
    <row r="283" spans="1:11" x14ac:dyDescent="0.2">
      <c r="A283" s="7">
        <f t="shared" si="38"/>
        <v>-13.000000000000128</v>
      </c>
      <c r="B283" s="8" t="str">
        <f t="shared" si="32"/>
        <v>YES</v>
      </c>
      <c r="C283" s="8">
        <v>-1</v>
      </c>
      <c r="D283" s="8">
        <f t="shared" si="33"/>
        <v>-14</v>
      </c>
      <c r="E283" s="8">
        <f t="shared" si="39"/>
        <v>1</v>
      </c>
      <c r="F283" s="8">
        <f t="shared" si="34"/>
        <v>-14</v>
      </c>
      <c r="G283" s="8">
        <v>6.95</v>
      </c>
      <c r="I283" s="9">
        <f t="shared" si="35"/>
        <v>9.9999999999999645E-2</v>
      </c>
      <c r="J283" s="8">
        <f t="shared" si="36"/>
        <v>-1713.0000000000002</v>
      </c>
      <c r="K283" s="9">
        <f t="shared" si="37"/>
        <v>-1113.4500000000003</v>
      </c>
    </row>
    <row r="284" spans="1:11" x14ac:dyDescent="0.2">
      <c r="A284" s="7">
        <f t="shared" si="38"/>
        <v>-12.900000000000128</v>
      </c>
      <c r="B284" s="8" t="str">
        <f t="shared" si="32"/>
        <v>YES</v>
      </c>
      <c r="C284" s="8">
        <v>-1</v>
      </c>
      <c r="D284" s="8">
        <f t="shared" si="33"/>
        <v>-13</v>
      </c>
      <c r="E284" s="8">
        <f t="shared" si="39"/>
        <v>1</v>
      </c>
      <c r="F284" s="8">
        <f t="shared" si="34"/>
        <v>-13</v>
      </c>
      <c r="G284" s="8">
        <v>6.95</v>
      </c>
      <c r="I284" s="9">
        <f t="shared" si="35"/>
        <v>-0.90000000000000036</v>
      </c>
      <c r="J284" s="8">
        <f t="shared" si="36"/>
        <v>-1712.9</v>
      </c>
      <c r="K284" s="9">
        <f t="shared" si="37"/>
        <v>-1113.385</v>
      </c>
    </row>
    <row r="285" spans="1:11" x14ac:dyDescent="0.2">
      <c r="A285" s="7">
        <f t="shared" si="38"/>
        <v>-13.800000000000129</v>
      </c>
      <c r="B285" s="8" t="str">
        <f t="shared" si="32"/>
        <v>YES</v>
      </c>
      <c r="C285" s="8">
        <v>-1</v>
      </c>
      <c r="D285" s="8">
        <f t="shared" si="33"/>
        <v>-14</v>
      </c>
      <c r="E285" s="8">
        <f t="shared" si="39"/>
        <v>1</v>
      </c>
      <c r="F285" s="8">
        <f t="shared" si="34"/>
        <v>-14</v>
      </c>
      <c r="G285" s="8">
        <v>6.95</v>
      </c>
      <c r="I285" s="9">
        <f t="shared" si="35"/>
        <v>9.9999999999999645E-2</v>
      </c>
      <c r="J285" s="8">
        <f t="shared" si="36"/>
        <v>-1713.8000000000002</v>
      </c>
      <c r="K285" s="9">
        <f t="shared" si="37"/>
        <v>-1113.9700000000003</v>
      </c>
    </row>
    <row r="286" spans="1:11" x14ac:dyDescent="0.2">
      <c r="A286" s="7">
        <f t="shared" si="38"/>
        <v>-13.700000000000129</v>
      </c>
      <c r="B286" s="8" t="str">
        <f t="shared" si="32"/>
        <v>YES</v>
      </c>
      <c r="C286" s="8">
        <v>-1</v>
      </c>
      <c r="D286" s="8">
        <f t="shared" si="33"/>
        <v>-14</v>
      </c>
      <c r="E286" s="8">
        <f t="shared" si="39"/>
        <v>1</v>
      </c>
      <c r="F286" s="8">
        <f t="shared" si="34"/>
        <v>-14</v>
      </c>
      <c r="G286" s="8">
        <v>6.95</v>
      </c>
      <c r="I286" s="9">
        <f t="shared" si="35"/>
        <v>9.9999999999999645E-2</v>
      </c>
      <c r="J286" s="8">
        <f t="shared" si="36"/>
        <v>-1713.7</v>
      </c>
      <c r="K286" s="9">
        <f t="shared" si="37"/>
        <v>-1113.905</v>
      </c>
    </row>
    <row r="287" spans="1:11" x14ac:dyDescent="0.2">
      <c r="A287" s="7">
        <f t="shared" si="38"/>
        <v>-13.600000000000129</v>
      </c>
      <c r="B287" s="8" t="str">
        <f t="shared" si="32"/>
        <v>YES</v>
      </c>
      <c r="C287" s="8">
        <v>-1</v>
      </c>
      <c r="D287" s="8">
        <f t="shared" si="33"/>
        <v>-14</v>
      </c>
      <c r="E287" s="8">
        <f t="shared" si="39"/>
        <v>1</v>
      </c>
      <c r="F287" s="8">
        <f t="shared" si="34"/>
        <v>-14</v>
      </c>
      <c r="G287" s="8">
        <v>6.95</v>
      </c>
      <c r="I287" s="9">
        <f t="shared" si="35"/>
        <v>9.9999999999999645E-2</v>
      </c>
      <c r="J287" s="8">
        <f t="shared" si="36"/>
        <v>-1713.6000000000001</v>
      </c>
      <c r="K287" s="9">
        <f t="shared" si="37"/>
        <v>-1113.8400000000001</v>
      </c>
    </row>
    <row r="288" spans="1:11" x14ac:dyDescent="0.2">
      <c r="A288" s="7">
        <f t="shared" si="38"/>
        <v>-13.50000000000013</v>
      </c>
      <c r="B288" s="8" t="str">
        <f t="shared" si="32"/>
        <v>YES</v>
      </c>
      <c r="C288" s="8">
        <v>-1</v>
      </c>
      <c r="D288" s="8">
        <f t="shared" si="33"/>
        <v>-14</v>
      </c>
      <c r="E288" s="8">
        <f t="shared" si="39"/>
        <v>1</v>
      </c>
      <c r="F288" s="8">
        <f t="shared" si="34"/>
        <v>-14</v>
      </c>
      <c r="G288" s="8">
        <v>6.95</v>
      </c>
      <c r="I288" s="9">
        <f t="shared" si="35"/>
        <v>9.9999999999999645E-2</v>
      </c>
      <c r="J288" s="8">
        <f t="shared" si="36"/>
        <v>-1713.5000000000002</v>
      </c>
      <c r="K288" s="9">
        <f t="shared" si="37"/>
        <v>-1113.7750000000001</v>
      </c>
    </row>
    <row r="289" spans="1:11" x14ac:dyDescent="0.2">
      <c r="A289" s="7">
        <f t="shared" si="38"/>
        <v>-13.40000000000013</v>
      </c>
      <c r="B289" s="8" t="str">
        <f t="shared" si="32"/>
        <v>YES</v>
      </c>
      <c r="C289" s="8">
        <v>-1</v>
      </c>
      <c r="D289" s="8">
        <f t="shared" si="33"/>
        <v>-14</v>
      </c>
      <c r="E289" s="8">
        <f t="shared" si="39"/>
        <v>1</v>
      </c>
      <c r="F289" s="8">
        <f t="shared" si="34"/>
        <v>-14</v>
      </c>
      <c r="G289" s="8">
        <v>6.95</v>
      </c>
      <c r="I289" s="9">
        <f t="shared" si="35"/>
        <v>9.9999999999999645E-2</v>
      </c>
      <c r="J289" s="8">
        <f t="shared" si="36"/>
        <v>-1713.4</v>
      </c>
      <c r="K289" s="9">
        <f t="shared" si="37"/>
        <v>-1113.71</v>
      </c>
    </row>
    <row r="290" spans="1:11" x14ac:dyDescent="0.2">
      <c r="A290" s="7">
        <f t="shared" si="38"/>
        <v>-13.30000000000013</v>
      </c>
      <c r="B290" s="8" t="str">
        <f t="shared" si="32"/>
        <v>YES</v>
      </c>
      <c r="C290" s="8">
        <v>-1</v>
      </c>
      <c r="D290" s="8">
        <f t="shared" si="33"/>
        <v>-14</v>
      </c>
      <c r="E290" s="8">
        <f t="shared" si="39"/>
        <v>1</v>
      </c>
      <c r="F290" s="8">
        <f t="shared" si="34"/>
        <v>-14</v>
      </c>
      <c r="G290" s="8">
        <v>6.95</v>
      </c>
      <c r="I290" s="9">
        <f t="shared" si="35"/>
        <v>9.9999999999999645E-2</v>
      </c>
      <c r="J290" s="8">
        <f t="shared" si="36"/>
        <v>-1713.3000000000002</v>
      </c>
      <c r="K290" s="9">
        <f t="shared" si="37"/>
        <v>-1113.6450000000002</v>
      </c>
    </row>
    <row r="291" spans="1:11" x14ac:dyDescent="0.2">
      <c r="A291" s="7">
        <f t="shared" si="38"/>
        <v>-13.200000000000131</v>
      </c>
      <c r="B291" s="8" t="str">
        <f t="shared" si="32"/>
        <v>YES</v>
      </c>
      <c r="C291" s="8">
        <v>-1</v>
      </c>
      <c r="D291" s="8">
        <f t="shared" si="33"/>
        <v>-14</v>
      </c>
      <c r="E291" s="8">
        <f t="shared" si="39"/>
        <v>1</v>
      </c>
      <c r="F291" s="8">
        <f t="shared" si="34"/>
        <v>-14</v>
      </c>
      <c r="G291" s="8">
        <v>6.95</v>
      </c>
      <c r="I291" s="9">
        <f t="shared" si="35"/>
        <v>9.9999999999999645E-2</v>
      </c>
      <c r="J291" s="8">
        <f t="shared" si="36"/>
        <v>-1713.2</v>
      </c>
      <c r="K291" s="9">
        <f t="shared" si="37"/>
        <v>-1113.5800000000002</v>
      </c>
    </row>
    <row r="292" spans="1:11" x14ac:dyDescent="0.2">
      <c r="A292" s="7">
        <f t="shared" si="38"/>
        <v>-13.100000000000131</v>
      </c>
      <c r="B292" s="8" t="str">
        <f t="shared" si="32"/>
        <v>YES</v>
      </c>
      <c r="C292" s="8">
        <v>-1</v>
      </c>
      <c r="D292" s="8">
        <f t="shared" si="33"/>
        <v>-14</v>
      </c>
      <c r="E292" s="8">
        <f t="shared" si="39"/>
        <v>1</v>
      </c>
      <c r="F292" s="8">
        <f t="shared" si="34"/>
        <v>-14</v>
      </c>
      <c r="G292" s="8">
        <v>6.95</v>
      </c>
      <c r="I292" s="9">
        <f t="shared" si="35"/>
        <v>9.9999999999999645E-2</v>
      </c>
      <c r="J292" s="8">
        <f t="shared" si="36"/>
        <v>-1713.1000000000001</v>
      </c>
      <c r="K292" s="9">
        <f t="shared" si="37"/>
        <v>-1113.5150000000001</v>
      </c>
    </row>
    <row r="293" spans="1:11" x14ac:dyDescent="0.2">
      <c r="A293" s="7">
        <f t="shared" si="38"/>
        <v>-13.000000000000131</v>
      </c>
      <c r="B293" s="8" t="str">
        <f t="shared" si="32"/>
        <v>YES</v>
      </c>
      <c r="C293" s="8">
        <v>-1</v>
      </c>
      <c r="D293" s="8">
        <f t="shared" si="33"/>
        <v>-14</v>
      </c>
      <c r="E293" s="8">
        <f t="shared" si="39"/>
        <v>1</v>
      </c>
      <c r="F293" s="8">
        <f t="shared" si="34"/>
        <v>-14</v>
      </c>
      <c r="G293" s="8">
        <v>6.95</v>
      </c>
      <c r="I293" s="9">
        <f t="shared" si="35"/>
        <v>9.9999999999999645E-2</v>
      </c>
      <c r="J293" s="8">
        <f t="shared" si="36"/>
        <v>-1713.0000000000002</v>
      </c>
      <c r="K293" s="9">
        <f t="shared" si="37"/>
        <v>-1113.4500000000003</v>
      </c>
    </row>
    <row r="294" spans="1:11" x14ac:dyDescent="0.2">
      <c r="A294" s="7">
        <f t="shared" si="38"/>
        <v>-12.900000000000132</v>
      </c>
      <c r="B294" s="8" t="str">
        <f t="shared" si="32"/>
        <v>YES</v>
      </c>
      <c r="C294" s="8">
        <v>-1</v>
      </c>
      <c r="D294" s="8">
        <f t="shared" si="33"/>
        <v>-13</v>
      </c>
      <c r="E294" s="8">
        <f t="shared" si="39"/>
        <v>1</v>
      </c>
      <c r="F294" s="8">
        <f t="shared" si="34"/>
        <v>-13</v>
      </c>
      <c r="G294" s="8">
        <v>6.95</v>
      </c>
      <c r="I294" s="9">
        <f t="shared" si="35"/>
        <v>-0.90000000000000036</v>
      </c>
      <c r="J294" s="8">
        <f t="shared" si="36"/>
        <v>-1712.9</v>
      </c>
      <c r="K294" s="9">
        <f t="shared" si="37"/>
        <v>-1113.385</v>
      </c>
    </row>
    <row r="295" spans="1:11" x14ac:dyDescent="0.2">
      <c r="A295" s="7">
        <f t="shared" si="38"/>
        <v>-13.800000000000132</v>
      </c>
      <c r="B295" s="8" t="str">
        <f t="shared" si="32"/>
        <v>YES</v>
      </c>
      <c r="C295" s="8">
        <v>-1</v>
      </c>
      <c r="D295" s="8">
        <f t="shared" si="33"/>
        <v>-14</v>
      </c>
      <c r="E295" s="8">
        <f t="shared" si="39"/>
        <v>1</v>
      </c>
      <c r="F295" s="8">
        <f t="shared" si="34"/>
        <v>-14</v>
      </c>
      <c r="G295" s="8">
        <v>6.95</v>
      </c>
      <c r="I295" s="9">
        <f t="shared" si="35"/>
        <v>9.9999999999999645E-2</v>
      </c>
      <c r="J295" s="8">
        <f t="shared" si="36"/>
        <v>-1713.8000000000002</v>
      </c>
      <c r="K295" s="9">
        <f t="shared" si="37"/>
        <v>-1113.9700000000003</v>
      </c>
    </row>
    <row r="296" spans="1:11" x14ac:dyDescent="0.2">
      <c r="A296" s="7">
        <f t="shared" si="38"/>
        <v>-13.700000000000133</v>
      </c>
      <c r="B296" s="8" t="str">
        <f t="shared" si="32"/>
        <v>YES</v>
      </c>
      <c r="C296" s="8">
        <v>-1</v>
      </c>
      <c r="D296" s="8">
        <f t="shared" si="33"/>
        <v>-14</v>
      </c>
      <c r="E296" s="8">
        <f t="shared" si="39"/>
        <v>1</v>
      </c>
      <c r="F296" s="8">
        <f t="shared" si="34"/>
        <v>-14</v>
      </c>
      <c r="G296" s="8">
        <v>6.95</v>
      </c>
      <c r="I296" s="9">
        <f t="shared" si="35"/>
        <v>9.9999999999999645E-2</v>
      </c>
      <c r="J296" s="8">
        <f t="shared" si="36"/>
        <v>-1713.7</v>
      </c>
      <c r="K296" s="9">
        <f t="shared" si="37"/>
        <v>-1113.905</v>
      </c>
    </row>
    <row r="297" spans="1:11" x14ac:dyDescent="0.2">
      <c r="A297" s="7">
        <f t="shared" si="38"/>
        <v>-13.600000000000133</v>
      </c>
      <c r="B297" s="8" t="str">
        <f t="shared" si="32"/>
        <v>YES</v>
      </c>
      <c r="C297" s="8">
        <v>-1</v>
      </c>
      <c r="D297" s="8">
        <f t="shared" si="33"/>
        <v>-14</v>
      </c>
      <c r="E297" s="8">
        <f t="shared" si="39"/>
        <v>1</v>
      </c>
      <c r="F297" s="8">
        <f t="shared" si="34"/>
        <v>-14</v>
      </c>
      <c r="G297" s="8">
        <v>6.95</v>
      </c>
      <c r="I297" s="9">
        <f t="shared" si="35"/>
        <v>9.9999999999999645E-2</v>
      </c>
      <c r="J297" s="8">
        <f t="shared" si="36"/>
        <v>-1713.6000000000001</v>
      </c>
      <c r="K297" s="9">
        <f t="shared" si="37"/>
        <v>-1113.8400000000001</v>
      </c>
    </row>
    <row r="298" spans="1:11" x14ac:dyDescent="0.2">
      <c r="A298" s="7">
        <f t="shared" si="38"/>
        <v>-13.500000000000133</v>
      </c>
      <c r="B298" s="8" t="str">
        <f t="shared" si="32"/>
        <v>YES</v>
      </c>
      <c r="C298" s="8">
        <v>-1</v>
      </c>
      <c r="D298" s="8">
        <f t="shared" si="33"/>
        <v>-14</v>
      </c>
      <c r="E298" s="8">
        <f t="shared" si="39"/>
        <v>1</v>
      </c>
      <c r="F298" s="8">
        <f t="shared" si="34"/>
        <v>-14</v>
      </c>
      <c r="G298" s="8">
        <v>6.95</v>
      </c>
      <c r="I298" s="9">
        <f t="shared" si="35"/>
        <v>9.9999999999999645E-2</v>
      </c>
      <c r="J298" s="8">
        <f t="shared" si="36"/>
        <v>-1713.5000000000002</v>
      </c>
      <c r="K298" s="9">
        <f t="shared" si="37"/>
        <v>-1113.7750000000001</v>
      </c>
    </row>
    <row r="299" spans="1:11" x14ac:dyDescent="0.2">
      <c r="A299" s="7">
        <f t="shared" si="38"/>
        <v>-13.400000000000134</v>
      </c>
      <c r="B299" s="8" t="str">
        <f t="shared" si="32"/>
        <v>YES</v>
      </c>
      <c r="C299" s="8">
        <v>-1</v>
      </c>
      <c r="D299" s="8">
        <f t="shared" si="33"/>
        <v>-14</v>
      </c>
      <c r="E299" s="8">
        <f t="shared" si="39"/>
        <v>1</v>
      </c>
      <c r="F299" s="8">
        <f t="shared" si="34"/>
        <v>-14</v>
      </c>
      <c r="G299" s="8">
        <v>6.95</v>
      </c>
      <c r="I299" s="9">
        <f t="shared" si="35"/>
        <v>9.9999999999999645E-2</v>
      </c>
      <c r="J299" s="8">
        <f t="shared" si="36"/>
        <v>-1713.4</v>
      </c>
      <c r="K299" s="9">
        <f t="shared" si="37"/>
        <v>-1113.71</v>
      </c>
    </row>
  </sheetData>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A56"/>
  <sheetViews>
    <sheetView zoomScaleNormal="100" workbookViewId="0">
      <pane xSplit="2" ySplit="1" topLeftCell="C2" activePane="bottomRight" state="frozen"/>
      <selection activeCell="A3" sqref="A3"/>
      <selection pane="topRight" activeCell="A3" sqref="A3"/>
      <selection pane="bottomLeft" activeCell="A3" sqref="A3"/>
      <selection pane="bottomRight" activeCell="A3" sqref="A3"/>
    </sheetView>
  </sheetViews>
  <sheetFormatPr defaultRowHeight="14.25" x14ac:dyDescent="0.2"/>
  <cols>
    <col min="1" max="1" width="8" style="8" bestFit="1" customWidth="1"/>
    <col min="2" max="2" width="9" style="8"/>
    <col min="3" max="3" width="10.625" style="8" bestFit="1" customWidth="1"/>
    <col min="4" max="4" width="10.875" style="8" bestFit="1" customWidth="1"/>
    <col min="5" max="5" width="8.125" style="8" bestFit="1" customWidth="1"/>
    <col min="6" max="6" width="9.875" style="8" bestFit="1" customWidth="1"/>
    <col min="7" max="7" width="5" style="8" customWidth="1"/>
    <col min="8" max="8" width="10.5" bestFit="1" customWidth="1"/>
    <col min="9" max="9" width="9.25" style="8" bestFit="1" customWidth="1"/>
    <col min="10" max="10" width="8.5" style="8" bestFit="1" customWidth="1"/>
    <col min="11" max="11" width="9.25" style="8" bestFit="1" customWidth="1"/>
    <col min="12" max="12" width="8.375" style="8" bestFit="1" customWidth="1"/>
    <col min="13" max="13" width="10" style="8" bestFit="1" customWidth="1"/>
    <col min="14" max="14" width="7.125" style="8" bestFit="1" customWidth="1"/>
    <col min="15" max="15" width="2.5" style="8" customWidth="1"/>
    <col min="16" max="16" width="8" style="8" customWidth="1"/>
    <col min="17" max="17" width="7" style="8" bestFit="1" customWidth="1"/>
    <col min="18" max="19" width="9" style="8"/>
    <col min="20" max="20" width="6.625" style="8" customWidth="1"/>
    <col min="21" max="257" width="9" style="8"/>
    <col min="258" max="258" width="8" style="8" bestFit="1" customWidth="1"/>
    <col min="259" max="259" width="9" style="8"/>
    <col min="260" max="260" width="10.625" style="8" bestFit="1" customWidth="1"/>
    <col min="261" max="261" width="10.875" style="8" bestFit="1" customWidth="1"/>
    <col min="262" max="262" width="8.125" style="8" bestFit="1" customWidth="1"/>
    <col min="263" max="263" width="17" style="8" bestFit="1" customWidth="1"/>
    <col min="264" max="264" width="7.625" style="8" customWidth="1"/>
    <col min="265" max="265" width="9.25" style="8" bestFit="1" customWidth="1"/>
    <col min="266" max="266" width="8.5" style="8" bestFit="1" customWidth="1"/>
    <col min="267" max="267" width="9.25" style="8" bestFit="1" customWidth="1"/>
    <col min="268" max="268" width="8.375" style="8" bestFit="1" customWidth="1"/>
    <col min="269" max="269" width="14" style="8" bestFit="1" customWidth="1"/>
    <col min="270" max="270" width="14.5" style="8" bestFit="1" customWidth="1"/>
    <col min="271" max="271" width="11.125" style="8" bestFit="1" customWidth="1"/>
    <col min="272" max="272" width="2.25" style="8" customWidth="1"/>
    <col min="273" max="513" width="9" style="8"/>
    <col min="514" max="514" width="8" style="8" bestFit="1" customWidth="1"/>
    <col min="515" max="515" width="9" style="8"/>
    <col min="516" max="516" width="10.625" style="8" bestFit="1" customWidth="1"/>
    <col min="517" max="517" width="10.875" style="8" bestFit="1" customWidth="1"/>
    <col min="518" max="518" width="8.125" style="8" bestFit="1" customWidth="1"/>
    <col min="519" max="519" width="17" style="8" bestFit="1" customWidth="1"/>
    <col min="520" max="520" width="7.625" style="8" customWidth="1"/>
    <col min="521" max="521" width="9.25" style="8" bestFit="1" customWidth="1"/>
    <col min="522" max="522" width="8.5" style="8" bestFit="1" customWidth="1"/>
    <col min="523" max="523" width="9.25" style="8" bestFit="1" customWidth="1"/>
    <col min="524" max="524" width="8.375" style="8" bestFit="1" customWidth="1"/>
    <col min="525" max="525" width="14" style="8" bestFit="1" customWidth="1"/>
    <col min="526" max="526" width="14.5" style="8" bestFit="1" customWidth="1"/>
    <col min="527" max="527" width="11.125" style="8" bestFit="1" customWidth="1"/>
    <col min="528" max="528" width="2.25" style="8" customWidth="1"/>
    <col min="529" max="769" width="9" style="8"/>
    <col min="770" max="770" width="8" style="8" bestFit="1" customWidth="1"/>
    <col min="771" max="771" width="9" style="8"/>
    <col min="772" max="772" width="10.625" style="8" bestFit="1" customWidth="1"/>
    <col min="773" max="773" width="10.875" style="8" bestFit="1" customWidth="1"/>
    <col min="774" max="774" width="8.125" style="8" bestFit="1" customWidth="1"/>
    <col min="775" max="775" width="17" style="8" bestFit="1" customWidth="1"/>
    <col min="776" max="776" width="7.625" style="8" customWidth="1"/>
    <col min="777" max="777" width="9.25" style="8" bestFit="1" customWidth="1"/>
    <col min="778" max="778" width="8.5" style="8" bestFit="1" customWidth="1"/>
    <col min="779" max="779" width="9.25" style="8" bestFit="1" customWidth="1"/>
    <col min="780" max="780" width="8.375" style="8" bestFit="1" customWidth="1"/>
    <col min="781" max="781" width="14" style="8" bestFit="1" customWidth="1"/>
    <col min="782" max="782" width="14.5" style="8" bestFit="1" customWidth="1"/>
    <col min="783" max="783" width="11.125" style="8" bestFit="1" customWidth="1"/>
    <col min="784" max="784" width="2.25" style="8" customWidth="1"/>
    <col min="785" max="1025" width="9" style="8"/>
    <col min="1026" max="1026" width="8" style="8" bestFit="1" customWidth="1"/>
    <col min="1027" max="1027" width="9" style="8"/>
    <col min="1028" max="1028" width="10.625" style="8" bestFit="1" customWidth="1"/>
    <col min="1029" max="1029" width="10.875" style="8" bestFit="1" customWidth="1"/>
    <col min="1030" max="1030" width="8.125" style="8" bestFit="1" customWidth="1"/>
    <col min="1031" max="1031" width="17" style="8" bestFit="1" customWidth="1"/>
    <col min="1032" max="1032" width="7.625" style="8" customWidth="1"/>
    <col min="1033" max="1033" width="9.25" style="8" bestFit="1" customWidth="1"/>
    <col min="1034" max="1034" width="8.5" style="8" bestFit="1" customWidth="1"/>
    <col min="1035" max="1035" width="9.25" style="8" bestFit="1" customWidth="1"/>
    <col min="1036" max="1036" width="8.375" style="8" bestFit="1" customWidth="1"/>
    <col min="1037" max="1037" width="14" style="8" bestFit="1" customWidth="1"/>
    <col min="1038" max="1038" width="14.5" style="8" bestFit="1" customWidth="1"/>
    <col min="1039" max="1039" width="11.125" style="8" bestFit="1" customWidth="1"/>
    <col min="1040" max="1040" width="2.25" style="8" customWidth="1"/>
    <col min="1041" max="1281" width="9" style="8"/>
    <col min="1282" max="1282" width="8" style="8" bestFit="1" customWidth="1"/>
    <col min="1283" max="1283" width="9" style="8"/>
    <col min="1284" max="1284" width="10.625" style="8" bestFit="1" customWidth="1"/>
    <col min="1285" max="1285" width="10.875" style="8" bestFit="1" customWidth="1"/>
    <col min="1286" max="1286" width="8.125" style="8" bestFit="1" customWidth="1"/>
    <col min="1287" max="1287" width="17" style="8" bestFit="1" customWidth="1"/>
    <col min="1288" max="1288" width="7.625" style="8" customWidth="1"/>
    <col min="1289" max="1289" width="9.25" style="8" bestFit="1" customWidth="1"/>
    <col min="1290" max="1290" width="8.5" style="8" bestFit="1" customWidth="1"/>
    <col min="1291" max="1291" width="9.25" style="8" bestFit="1" customWidth="1"/>
    <col min="1292" max="1292" width="8.375" style="8" bestFit="1" customWidth="1"/>
    <col min="1293" max="1293" width="14" style="8" bestFit="1" customWidth="1"/>
    <col min="1294" max="1294" width="14.5" style="8" bestFit="1" customWidth="1"/>
    <col min="1295" max="1295" width="11.125" style="8" bestFit="1" customWidth="1"/>
    <col min="1296" max="1296" width="2.25" style="8" customWidth="1"/>
    <col min="1297" max="1537" width="9" style="8"/>
    <col min="1538" max="1538" width="8" style="8" bestFit="1" customWidth="1"/>
    <col min="1539" max="1539" width="9" style="8"/>
    <col min="1540" max="1540" width="10.625" style="8" bestFit="1" customWidth="1"/>
    <col min="1541" max="1541" width="10.875" style="8" bestFit="1" customWidth="1"/>
    <col min="1542" max="1542" width="8.125" style="8" bestFit="1" customWidth="1"/>
    <col min="1543" max="1543" width="17" style="8" bestFit="1" customWidth="1"/>
    <col min="1544" max="1544" width="7.625" style="8" customWidth="1"/>
    <col min="1545" max="1545" width="9.25" style="8" bestFit="1" customWidth="1"/>
    <col min="1546" max="1546" width="8.5" style="8" bestFit="1" customWidth="1"/>
    <col min="1547" max="1547" width="9.25" style="8" bestFit="1" customWidth="1"/>
    <col min="1548" max="1548" width="8.375" style="8" bestFit="1" customWidth="1"/>
    <col min="1549" max="1549" width="14" style="8" bestFit="1" customWidth="1"/>
    <col min="1550" max="1550" width="14.5" style="8" bestFit="1" customWidth="1"/>
    <col min="1551" max="1551" width="11.125" style="8" bestFit="1" customWidth="1"/>
    <col min="1552" max="1552" width="2.25" style="8" customWidth="1"/>
    <col min="1553" max="1793" width="9" style="8"/>
    <col min="1794" max="1794" width="8" style="8" bestFit="1" customWidth="1"/>
    <col min="1795" max="1795" width="9" style="8"/>
    <col min="1796" max="1796" width="10.625" style="8" bestFit="1" customWidth="1"/>
    <col min="1797" max="1797" width="10.875" style="8" bestFit="1" customWidth="1"/>
    <col min="1798" max="1798" width="8.125" style="8" bestFit="1" customWidth="1"/>
    <col min="1799" max="1799" width="17" style="8" bestFit="1" customWidth="1"/>
    <col min="1800" max="1800" width="7.625" style="8" customWidth="1"/>
    <col min="1801" max="1801" width="9.25" style="8" bestFit="1" customWidth="1"/>
    <col min="1802" max="1802" width="8.5" style="8" bestFit="1" customWidth="1"/>
    <col min="1803" max="1803" width="9.25" style="8" bestFit="1" customWidth="1"/>
    <col min="1804" max="1804" width="8.375" style="8" bestFit="1" customWidth="1"/>
    <col min="1805" max="1805" width="14" style="8" bestFit="1" customWidth="1"/>
    <col min="1806" max="1806" width="14.5" style="8" bestFit="1" customWidth="1"/>
    <col min="1807" max="1807" width="11.125" style="8" bestFit="1" customWidth="1"/>
    <col min="1808" max="1808" width="2.25" style="8" customWidth="1"/>
    <col min="1809" max="2049" width="9" style="8"/>
    <col min="2050" max="2050" width="8" style="8" bestFit="1" customWidth="1"/>
    <col min="2051" max="2051" width="9" style="8"/>
    <col min="2052" max="2052" width="10.625" style="8" bestFit="1" customWidth="1"/>
    <col min="2053" max="2053" width="10.875" style="8" bestFit="1" customWidth="1"/>
    <col min="2054" max="2054" width="8.125" style="8" bestFit="1" customWidth="1"/>
    <col min="2055" max="2055" width="17" style="8" bestFit="1" customWidth="1"/>
    <col min="2056" max="2056" width="7.625" style="8" customWidth="1"/>
    <col min="2057" max="2057" width="9.25" style="8" bestFit="1" customWidth="1"/>
    <col min="2058" max="2058" width="8.5" style="8" bestFit="1" customWidth="1"/>
    <col min="2059" max="2059" width="9.25" style="8" bestFit="1" customWidth="1"/>
    <col min="2060" max="2060" width="8.375" style="8" bestFit="1" customWidth="1"/>
    <col min="2061" max="2061" width="14" style="8" bestFit="1" customWidth="1"/>
    <col min="2062" max="2062" width="14.5" style="8" bestFit="1" customWidth="1"/>
    <col min="2063" max="2063" width="11.125" style="8" bestFit="1" customWidth="1"/>
    <col min="2064" max="2064" width="2.25" style="8" customWidth="1"/>
    <col min="2065" max="2305" width="9" style="8"/>
    <col min="2306" max="2306" width="8" style="8" bestFit="1" customWidth="1"/>
    <col min="2307" max="2307" width="9" style="8"/>
    <col min="2308" max="2308" width="10.625" style="8" bestFit="1" customWidth="1"/>
    <col min="2309" max="2309" width="10.875" style="8" bestFit="1" customWidth="1"/>
    <col min="2310" max="2310" width="8.125" style="8" bestFit="1" customWidth="1"/>
    <col min="2311" max="2311" width="17" style="8" bestFit="1" customWidth="1"/>
    <col min="2312" max="2312" width="7.625" style="8" customWidth="1"/>
    <col min="2313" max="2313" width="9.25" style="8" bestFit="1" customWidth="1"/>
    <col min="2314" max="2314" width="8.5" style="8" bestFit="1" customWidth="1"/>
    <col min="2315" max="2315" width="9.25" style="8" bestFit="1" customWidth="1"/>
    <col min="2316" max="2316" width="8.375" style="8" bestFit="1" customWidth="1"/>
    <col min="2317" max="2317" width="14" style="8" bestFit="1" customWidth="1"/>
    <col min="2318" max="2318" width="14.5" style="8" bestFit="1" customWidth="1"/>
    <col min="2319" max="2319" width="11.125" style="8" bestFit="1" customWidth="1"/>
    <col min="2320" max="2320" width="2.25" style="8" customWidth="1"/>
    <col min="2321" max="2561" width="9" style="8"/>
    <col min="2562" max="2562" width="8" style="8" bestFit="1" customWidth="1"/>
    <col min="2563" max="2563" width="9" style="8"/>
    <col min="2564" max="2564" width="10.625" style="8" bestFit="1" customWidth="1"/>
    <col min="2565" max="2565" width="10.875" style="8" bestFit="1" customWidth="1"/>
    <col min="2566" max="2566" width="8.125" style="8" bestFit="1" customWidth="1"/>
    <col min="2567" max="2567" width="17" style="8" bestFit="1" customWidth="1"/>
    <col min="2568" max="2568" width="7.625" style="8" customWidth="1"/>
    <col min="2569" max="2569" width="9.25" style="8" bestFit="1" customWidth="1"/>
    <col min="2570" max="2570" width="8.5" style="8" bestFit="1" customWidth="1"/>
    <col min="2571" max="2571" width="9.25" style="8" bestFit="1" customWidth="1"/>
    <col min="2572" max="2572" width="8.375" style="8" bestFit="1" customWidth="1"/>
    <col min="2573" max="2573" width="14" style="8" bestFit="1" customWidth="1"/>
    <col min="2574" max="2574" width="14.5" style="8" bestFit="1" customWidth="1"/>
    <col min="2575" max="2575" width="11.125" style="8" bestFit="1" customWidth="1"/>
    <col min="2576" max="2576" width="2.25" style="8" customWidth="1"/>
    <col min="2577" max="2817" width="9" style="8"/>
    <col min="2818" max="2818" width="8" style="8" bestFit="1" customWidth="1"/>
    <col min="2819" max="2819" width="9" style="8"/>
    <col min="2820" max="2820" width="10.625" style="8" bestFit="1" customWidth="1"/>
    <col min="2821" max="2821" width="10.875" style="8" bestFit="1" customWidth="1"/>
    <col min="2822" max="2822" width="8.125" style="8" bestFit="1" customWidth="1"/>
    <col min="2823" max="2823" width="17" style="8" bestFit="1" customWidth="1"/>
    <col min="2824" max="2824" width="7.625" style="8" customWidth="1"/>
    <col min="2825" max="2825" width="9.25" style="8" bestFit="1" customWidth="1"/>
    <col min="2826" max="2826" width="8.5" style="8" bestFit="1" customWidth="1"/>
    <col min="2827" max="2827" width="9.25" style="8" bestFit="1" customWidth="1"/>
    <col min="2828" max="2828" width="8.375" style="8" bestFit="1" customWidth="1"/>
    <col min="2829" max="2829" width="14" style="8" bestFit="1" customWidth="1"/>
    <col min="2830" max="2830" width="14.5" style="8" bestFit="1" customWidth="1"/>
    <col min="2831" max="2831" width="11.125" style="8" bestFit="1" customWidth="1"/>
    <col min="2832" max="2832" width="2.25" style="8" customWidth="1"/>
    <col min="2833" max="3073" width="9" style="8"/>
    <col min="3074" max="3074" width="8" style="8" bestFit="1" customWidth="1"/>
    <col min="3075" max="3075" width="9" style="8"/>
    <col min="3076" max="3076" width="10.625" style="8" bestFit="1" customWidth="1"/>
    <col min="3077" max="3077" width="10.875" style="8" bestFit="1" customWidth="1"/>
    <col min="3078" max="3078" width="8.125" style="8" bestFit="1" customWidth="1"/>
    <col min="3079" max="3079" width="17" style="8" bestFit="1" customWidth="1"/>
    <col min="3080" max="3080" width="7.625" style="8" customWidth="1"/>
    <col min="3081" max="3081" width="9.25" style="8" bestFit="1" customWidth="1"/>
    <col min="3082" max="3082" width="8.5" style="8" bestFit="1" customWidth="1"/>
    <col min="3083" max="3083" width="9.25" style="8" bestFit="1" customWidth="1"/>
    <col min="3084" max="3084" width="8.375" style="8" bestFit="1" customWidth="1"/>
    <col min="3085" max="3085" width="14" style="8" bestFit="1" customWidth="1"/>
    <col min="3086" max="3086" width="14.5" style="8" bestFit="1" customWidth="1"/>
    <col min="3087" max="3087" width="11.125" style="8" bestFit="1" customWidth="1"/>
    <col min="3088" max="3088" width="2.25" style="8" customWidth="1"/>
    <col min="3089" max="3329" width="9" style="8"/>
    <col min="3330" max="3330" width="8" style="8" bestFit="1" customWidth="1"/>
    <col min="3331" max="3331" width="9" style="8"/>
    <col min="3332" max="3332" width="10.625" style="8" bestFit="1" customWidth="1"/>
    <col min="3333" max="3333" width="10.875" style="8" bestFit="1" customWidth="1"/>
    <col min="3334" max="3334" width="8.125" style="8" bestFit="1" customWidth="1"/>
    <col min="3335" max="3335" width="17" style="8" bestFit="1" customWidth="1"/>
    <col min="3336" max="3336" width="7.625" style="8" customWidth="1"/>
    <col min="3337" max="3337" width="9.25" style="8" bestFit="1" customWidth="1"/>
    <col min="3338" max="3338" width="8.5" style="8" bestFit="1" customWidth="1"/>
    <col min="3339" max="3339" width="9.25" style="8" bestFit="1" customWidth="1"/>
    <col min="3340" max="3340" width="8.375" style="8" bestFit="1" customWidth="1"/>
    <col min="3341" max="3341" width="14" style="8" bestFit="1" customWidth="1"/>
    <col min="3342" max="3342" width="14.5" style="8" bestFit="1" customWidth="1"/>
    <col min="3343" max="3343" width="11.125" style="8" bestFit="1" customWidth="1"/>
    <col min="3344" max="3344" width="2.25" style="8" customWidth="1"/>
    <col min="3345" max="3585" width="9" style="8"/>
    <col min="3586" max="3586" width="8" style="8" bestFit="1" customWidth="1"/>
    <col min="3587" max="3587" width="9" style="8"/>
    <col min="3588" max="3588" width="10.625" style="8" bestFit="1" customWidth="1"/>
    <col min="3589" max="3589" width="10.875" style="8" bestFit="1" customWidth="1"/>
    <col min="3590" max="3590" width="8.125" style="8" bestFit="1" customWidth="1"/>
    <col min="3591" max="3591" width="17" style="8" bestFit="1" customWidth="1"/>
    <col min="3592" max="3592" width="7.625" style="8" customWidth="1"/>
    <col min="3593" max="3593" width="9.25" style="8" bestFit="1" customWidth="1"/>
    <col min="3594" max="3594" width="8.5" style="8" bestFit="1" customWidth="1"/>
    <col min="3595" max="3595" width="9.25" style="8" bestFit="1" customWidth="1"/>
    <col min="3596" max="3596" width="8.375" style="8" bestFit="1" customWidth="1"/>
    <col min="3597" max="3597" width="14" style="8" bestFit="1" customWidth="1"/>
    <col min="3598" max="3598" width="14.5" style="8" bestFit="1" customWidth="1"/>
    <col min="3599" max="3599" width="11.125" style="8" bestFit="1" customWidth="1"/>
    <col min="3600" max="3600" width="2.25" style="8" customWidth="1"/>
    <col min="3601" max="3841" width="9" style="8"/>
    <col min="3842" max="3842" width="8" style="8" bestFit="1" customWidth="1"/>
    <col min="3843" max="3843" width="9" style="8"/>
    <col min="3844" max="3844" width="10.625" style="8" bestFit="1" customWidth="1"/>
    <col min="3845" max="3845" width="10.875" style="8" bestFit="1" customWidth="1"/>
    <col min="3846" max="3846" width="8.125" style="8" bestFit="1" customWidth="1"/>
    <col min="3847" max="3847" width="17" style="8" bestFit="1" customWidth="1"/>
    <col min="3848" max="3848" width="7.625" style="8" customWidth="1"/>
    <col min="3849" max="3849" width="9.25" style="8" bestFit="1" customWidth="1"/>
    <col min="3850" max="3850" width="8.5" style="8" bestFit="1" customWidth="1"/>
    <col min="3851" max="3851" width="9.25" style="8" bestFit="1" customWidth="1"/>
    <col min="3852" max="3852" width="8.375" style="8" bestFit="1" customWidth="1"/>
    <col min="3853" max="3853" width="14" style="8" bestFit="1" customWidth="1"/>
    <col min="3854" max="3854" width="14.5" style="8" bestFit="1" customWidth="1"/>
    <col min="3855" max="3855" width="11.125" style="8" bestFit="1" customWidth="1"/>
    <col min="3856" max="3856" width="2.25" style="8" customWidth="1"/>
    <col min="3857" max="4097" width="9" style="8"/>
    <col min="4098" max="4098" width="8" style="8" bestFit="1" customWidth="1"/>
    <col min="4099" max="4099" width="9" style="8"/>
    <col min="4100" max="4100" width="10.625" style="8" bestFit="1" customWidth="1"/>
    <col min="4101" max="4101" width="10.875" style="8" bestFit="1" customWidth="1"/>
    <col min="4102" max="4102" width="8.125" style="8" bestFit="1" customWidth="1"/>
    <col min="4103" max="4103" width="17" style="8" bestFit="1" customWidth="1"/>
    <col min="4104" max="4104" width="7.625" style="8" customWidth="1"/>
    <col min="4105" max="4105" width="9.25" style="8" bestFit="1" customWidth="1"/>
    <col min="4106" max="4106" width="8.5" style="8" bestFit="1" customWidth="1"/>
    <col min="4107" max="4107" width="9.25" style="8" bestFit="1" customWidth="1"/>
    <col min="4108" max="4108" width="8.375" style="8" bestFit="1" customWidth="1"/>
    <col min="4109" max="4109" width="14" style="8" bestFit="1" customWidth="1"/>
    <col min="4110" max="4110" width="14.5" style="8" bestFit="1" customWidth="1"/>
    <col min="4111" max="4111" width="11.125" style="8" bestFit="1" customWidth="1"/>
    <col min="4112" max="4112" width="2.25" style="8" customWidth="1"/>
    <col min="4113" max="4353" width="9" style="8"/>
    <col min="4354" max="4354" width="8" style="8" bestFit="1" customWidth="1"/>
    <col min="4355" max="4355" width="9" style="8"/>
    <col min="4356" max="4356" width="10.625" style="8" bestFit="1" customWidth="1"/>
    <col min="4357" max="4357" width="10.875" style="8" bestFit="1" customWidth="1"/>
    <col min="4358" max="4358" width="8.125" style="8" bestFit="1" customWidth="1"/>
    <col min="4359" max="4359" width="17" style="8" bestFit="1" customWidth="1"/>
    <col min="4360" max="4360" width="7.625" style="8" customWidth="1"/>
    <col min="4361" max="4361" width="9.25" style="8" bestFit="1" customWidth="1"/>
    <col min="4362" max="4362" width="8.5" style="8" bestFit="1" customWidth="1"/>
    <col min="4363" max="4363" width="9.25" style="8" bestFit="1" customWidth="1"/>
    <col min="4364" max="4364" width="8.375" style="8" bestFit="1" customWidth="1"/>
    <col min="4365" max="4365" width="14" style="8" bestFit="1" customWidth="1"/>
    <col min="4366" max="4366" width="14.5" style="8" bestFit="1" customWidth="1"/>
    <col min="4367" max="4367" width="11.125" style="8" bestFit="1" customWidth="1"/>
    <col min="4368" max="4368" width="2.25" style="8" customWidth="1"/>
    <col min="4369" max="4609" width="9" style="8"/>
    <col min="4610" max="4610" width="8" style="8" bestFit="1" customWidth="1"/>
    <col min="4611" max="4611" width="9" style="8"/>
    <col min="4612" max="4612" width="10.625" style="8" bestFit="1" customWidth="1"/>
    <col min="4613" max="4613" width="10.875" style="8" bestFit="1" customWidth="1"/>
    <col min="4614" max="4614" width="8.125" style="8" bestFit="1" customWidth="1"/>
    <col min="4615" max="4615" width="17" style="8" bestFit="1" customWidth="1"/>
    <col min="4616" max="4616" width="7.625" style="8" customWidth="1"/>
    <col min="4617" max="4617" width="9.25" style="8" bestFit="1" customWidth="1"/>
    <col min="4618" max="4618" width="8.5" style="8" bestFit="1" customWidth="1"/>
    <col min="4619" max="4619" width="9.25" style="8" bestFit="1" customWidth="1"/>
    <col min="4620" max="4620" width="8.375" style="8" bestFit="1" customWidth="1"/>
    <col min="4621" max="4621" width="14" style="8" bestFit="1" customWidth="1"/>
    <col min="4622" max="4622" width="14.5" style="8" bestFit="1" customWidth="1"/>
    <col min="4623" max="4623" width="11.125" style="8" bestFit="1" customWidth="1"/>
    <col min="4624" max="4624" width="2.25" style="8" customWidth="1"/>
    <col min="4625" max="4865" width="9" style="8"/>
    <col min="4866" max="4866" width="8" style="8" bestFit="1" customWidth="1"/>
    <col min="4867" max="4867" width="9" style="8"/>
    <col min="4868" max="4868" width="10.625" style="8" bestFit="1" customWidth="1"/>
    <col min="4869" max="4869" width="10.875" style="8" bestFit="1" customWidth="1"/>
    <col min="4870" max="4870" width="8.125" style="8" bestFit="1" customWidth="1"/>
    <col min="4871" max="4871" width="17" style="8" bestFit="1" customWidth="1"/>
    <col min="4872" max="4872" width="7.625" style="8" customWidth="1"/>
    <col min="4873" max="4873" width="9.25" style="8" bestFit="1" customWidth="1"/>
    <col min="4874" max="4874" width="8.5" style="8" bestFit="1" customWidth="1"/>
    <col min="4875" max="4875" width="9.25" style="8" bestFit="1" customWidth="1"/>
    <col min="4876" max="4876" width="8.375" style="8" bestFit="1" customWidth="1"/>
    <col min="4877" max="4877" width="14" style="8" bestFit="1" customWidth="1"/>
    <col min="4878" max="4878" width="14.5" style="8" bestFit="1" customWidth="1"/>
    <col min="4879" max="4879" width="11.125" style="8" bestFit="1" customWidth="1"/>
    <col min="4880" max="4880" width="2.25" style="8" customWidth="1"/>
    <col min="4881" max="5121" width="9" style="8"/>
    <col min="5122" max="5122" width="8" style="8" bestFit="1" customWidth="1"/>
    <col min="5123" max="5123" width="9" style="8"/>
    <col min="5124" max="5124" width="10.625" style="8" bestFit="1" customWidth="1"/>
    <col min="5125" max="5125" width="10.875" style="8" bestFit="1" customWidth="1"/>
    <col min="5126" max="5126" width="8.125" style="8" bestFit="1" customWidth="1"/>
    <col min="5127" max="5127" width="17" style="8" bestFit="1" customWidth="1"/>
    <col min="5128" max="5128" width="7.625" style="8" customWidth="1"/>
    <col min="5129" max="5129" width="9.25" style="8" bestFit="1" customWidth="1"/>
    <col min="5130" max="5130" width="8.5" style="8" bestFit="1" customWidth="1"/>
    <col min="5131" max="5131" width="9.25" style="8" bestFit="1" customWidth="1"/>
    <col min="5132" max="5132" width="8.375" style="8" bestFit="1" customWidth="1"/>
    <col min="5133" max="5133" width="14" style="8" bestFit="1" customWidth="1"/>
    <col min="5134" max="5134" width="14.5" style="8" bestFit="1" customWidth="1"/>
    <col min="5135" max="5135" width="11.125" style="8" bestFit="1" customWidth="1"/>
    <col min="5136" max="5136" width="2.25" style="8" customWidth="1"/>
    <col min="5137" max="5377" width="9" style="8"/>
    <col min="5378" max="5378" width="8" style="8" bestFit="1" customWidth="1"/>
    <col min="5379" max="5379" width="9" style="8"/>
    <col min="5380" max="5380" width="10.625" style="8" bestFit="1" customWidth="1"/>
    <col min="5381" max="5381" width="10.875" style="8" bestFit="1" customWidth="1"/>
    <col min="5382" max="5382" width="8.125" style="8" bestFit="1" customWidth="1"/>
    <col min="5383" max="5383" width="17" style="8" bestFit="1" customWidth="1"/>
    <col min="5384" max="5384" width="7.625" style="8" customWidth="1"/>
    <col min="5385" max="5385" width="9.25" style="8" bestFit="1" customWidth="1"/>
    <col min="5386" max="5386" width="8.5" style="8" bestFit="1" customWidth="1"/>
    <col min="5387" max="5387" width="9.25" style="8" bestFit="1" customWidth="1"/>
    <col min="5388" max="5388" width="8.375" style="8" bestFit="1" customWidth="1"/>
    <col min="5389" max="5389" width="14" style="8" bestFit="1" customWidth="1"/>
    <col min="5390" max="5390" width="14.5" style="8" bestFit="1" customWidth="1"/>
    <col min="5391" max="5391" width="11.125" style="8" bestFit="1" customWidth="1"/>
    <col min="5392" max="5392" width="2.25" style="8" customWidth="1"/>
    <col min="5393" max="5633" width="9" style="8"/>
    <col min="5634" max="5634" width="8" style="8" bestFit="1" customWidth="1"/>
    <col min="5635" max="5635" width="9" style="8"/>
    <col min="5636" max="5636" width="10.625" style="8" bestFit="1" customWidth="1"/>
    <col min="5637" max="5637" width="10.875" style="8" bestFit="1" customWidth="1"/>
    <col min="5638" max="5638" width="8.125" style="8" bestFit="1" customWidth="1"/>
    <col min="5639" max="5639" width="17" style="8" bestFit="1" customWidth="1"/>
    <col min="5640" max="5640" width="7.625" style="8" customWidth="1"/>
    <col min="5641" max="5641" width="9.25" style="8" bestFit="1" customWidth="1"/>
    <col min="5642" max="5642" width="8.5" style="8" bestFit="1" customWidth="1"/>
    <col min="5643" max="5643" width="9.25" style="8" bestFit="1" customWidth="1"/>
    <col min="5644" max="5644" width="8.375" style="8" bestFit="1" customWidth="1"/>
    <col min="5645" max="5645" width="14" style="8" bestFit="1" customWidth="1"/>
    <col min="5646" max="5646" width="14.5" style="8" bestFit="1" customWidth="1"/>
    <col min="5647" max="5647" width="11.125" style="8" bestFit="1" customWidth="1"/>
    <col min="5648" max="5648" width="2.25" style="8" customWidth="1"/>
    <col min="5649" max="5889" width="9" style="8"/>
    <col min="5890" max="5890" width="8" style="8" bestFit="1" customWidth="1"/>
    <col min="5891" max="5891" width="9" style="8"/>
    <col min="5892" max="5892" width="10.625" style="8" bestFit="1" customWidth="1"/>
    <col min="5893" max="5893" width="10.875" style="8" bestFit="1" customWidth="1"/>
    <col min="5894" max="5894" width="8.125" style="8" bestFit="1" customWidth="1"/>
    <col min="5895" max="5895" width="17" style="8" bestFit="1" customWidth="1"/>
    <col min="5896" max="5896" width="7.625" style="8" customWidth="1"/>
    <col min="5897" max="5897" width="9.25" style="8" bestFit="1" customWidth="1"/>
    <col min="5898" max="5898" width="8.5" style="8" bestFit="1" customWidth="1"/>
    <col min="5899" max="5899" width="9.25" style="8" bestFit="1" customWidth="1"/>
    <col min="5900" max="5900" width="8.375" style="8" bestFit="1" customWidth="1"/>
    <col min="5901" max="5901" width="14" style="8" bestFit="1" customWidth="1"/>
    <col min="5902" max="5902" width="14.5" style="8" bestFit="1" customWidth="1"/>
    <col min="5903" max="5903" width="11.125" style="8" bestFit="1" customWidth="1"/>
    <col min="5904" max="5904" width="2.25" style="8" customWidth="1"/>
    <col min="5905" max="6145" width="9" style="8"/>
    <col min="6146" max="6146" width="8" style="8" bestFit="1" customWidth="1"/>
    <col min="6147" max="6147" width="9" style="8"/>
    <col min="6148" max="6148" width="10.625" style="8" bestFit="1" customWidth="1"/>
    <col min="6149" max="6149" width="10.875" style="8" bestFit="1" customWidth="1"/>
    <col min="6150" max="6150" width="8.125" style="8" bestFit="1" customWidth="1"/>
    <col min="6151" max="6151" width="17" style="8" bestFit="1" customWidth="1"/>
    <col min="6152" max="6152" width="7.625" style="8" customWidth="1"/>
    <col min="6153" max="6153" width="9.25" style="8" bestFit="1" customWidth="1"/>
    <col min="6154" max="6154" width="8.5" style="8" bestFit="1" customWidth="1"/>
    <col min="6155" max="6155" width="9.25" style="8" bestFit="1" customWidth="1"/>
    <col min="6156" max="6156" width="8.375" style="8" bestFit="1" customWidth="1"/>
    <col min="6157" max="6157" width="14" style="8" bestFit="1" customWidth="1"/>
    <col min="6158" max="6158" width="14.5" style="8" bestFit="1" customWidth="1"/>
    <col min="6159" max="6159" width="11.125" style="8" bestFit="1" customWidth="1"/>
    <col min="6160" max="6160" width="2.25" style="8" customWidth="1"/>
    <col min="6161" max="6401" width="9" style="8"/>
    <col min="6402" max="6402" width="8" style="8" bestFit="1" customWidth="1"/>
    <col min="6403" max="6403" width="9" style="8"/>
    <col min="6404" max="6404" width="10.625" style="8" bestFit="1" customWidth="1"/>
    <col min="6405" max="6405" width="10.875" style="8" bestFit="1" customWidth="1"/>
    <col min="6406" max="6406" width="8.125" style="8" bestFit="1" customWidth="1"/>
    <col min="6407" max="6407" width="17" style="8" bestFit="1" customWidth="1"/>
    <col min="6408" max="6408" width="7.625" style="8" customWidth="1"/>
    <col min="6409" max="6409" width="9.25" style="8" bestFit="1" customWidth="1"/>
    <col min="6410" max="6410" width="8.5" style="8" bestFit="1" customWidth="1"/>
    <col min="6411" max="6411" width="9.25" style="8" bestFit="1" customWidth="1"/>
    <col min="6412" max="6412" width="8.375" style="8" bestFit="1" customWidth="1"/>
    <col min="6413" max="6413" width="14" style="8" bestFit="1" customWidth="1"/>
    <col min="6414" max="6414" width="14.5" style="8" bestFit="1" customWidth="1"/>
    <col min="6415" max="6415" width="11.125" style="8" bestFit="1" customWidth="1"/>
    <col min="6416" max="6416" width="2.25" style="8" customWidth="1"/>
    <col min="6417" max="6657" width="9" style="8"/>
    <col min="6658" max="6658" width="8" style="8" bestFit="1" customWidth="1"/>
    <col min="6659" max="6659" width="9" style="8"/>
    <col min="6660" max="6660" width="10.625" style="8" bestFit="1" customWidth="1"/>
    <col min="6661" max="6661" width="10.875" style="8" bestFit="1" customWidth="1"/>
    <col min="6662" max="6662" width="8.125" style="8" bestFit="1" customWidth="1"/>
    <col min="6663" max="6663" width="17" style="8" bestFit="1" customWidth="1"/>
    <col min="6664" max="6664" width="7.625" style="8" customWidth="1"/>
    <col min="6665" max="6665" width="9.25" style="8" bestFit="1" customWidth="1"/>
    <col min="6666" max="6666" width="8.5" style="8" bestFit="1" customWidth="1"/>
    <col min="6667" max="6667" width="9.25" style="8" bestFit="1" customWidth="1"/>
    <col min="6668" max="6668" width="8.375" style="8" bestFit="1" customWidth="1"/>
    <col min="6669" max="6669" width="14" style="8" bestFit="1" customWidth="1"/>
    <col min="6670" max="6670" width="14.5" style="8" bestFit="1" customWidth="1"/>
    <col min="6671" max="6671" width="11.125" style="8" bestFit="1" customWidth="1"/>
    <col min="6672" max="6672" width="2.25" style="8" customWidth="1"/>
    <col min="6673" max="6913" width="9" style="8"/>
    <col min="6914" max="6914" width="8" style="8" bestFit="1" customWidth="1"/>
    <col min="6915" max="6915" width="9" style="8"/>
    <col min="6916" max="6916" width="10.625" style="8" bestFit="1" customWidth="1"/>
    <col min="6917" max="6917" width="10.875" style="8" bestFit="1" customWidth="1"/>
    <col min="6918" max="6918" width="8.125" style="8" bestFit="1" customWidth="1"/>
    <col min="6919" max="6919" width="17" style="8" bestFit="1" customWidth="1"/>
    <col min="6920" max="6920" width="7.625" style="8" customWidth="1"/>
    <col min="6921" max="6921" width="9.25" style="8" bestFit="1" customWidth="1"/>
    <col min="6922" max="6922" width="8.5" style="8" bestFit="1" customWidth="1"/>
    <col min="6923" max="6923" width="9.25" style="8" bestFit="1" customWidth="1"/>
    <col min="6924" max="6924" width="8.375" style="8" bestFit="1" customWidth="1"/>
    <col min="6925" max="6925" width="14" style="8" bestFit="1" customWidth="1"/>
    <col min="6926" max="6926" width="14.5" style="8" bestFit="1" customWidth="1"/>
    <col min="6927" max="6927" width="11.125" style="8" bestFit="1" customWidth="1"/>
    <col min="6928" max="6928" width="2.25" style="8" customWidth="1"/>
    <col min="6929" max="7169" width="9" style="8"/>
    <col min="7170" max="7170" width="8" style="8" bestFit="1" customWidth="1"/>
    <col min="7171" max="7171" width="9" style="8"/>
    <col min="7172" max="7172" width="10.625" style="8" bestFit="1" customWidth="1"/>
    <col min="7173" max="7173" width="10.875" style="8" bestFit="1" customWidth="1"/>
    <col min="7174" max="7174" width="8.125" style="8" bestFit="1" customWidth="1"/>
    <col min="7175" max="7175" width="17" style="8" bestFit="1" customWidth="1"/>
    <col min="7176" max="7176" width="7.625" style="8" customWidth="1"/>
    <col min="7177" max="7177" width="9.25" style="8" bestFit="1" customWidth="1"/>
    <col min="7178" max="7178" width="8.5" style="8" bestFit="1" customWidth="1"/>
    <col min="7179" max="7179" width="9.25" style="8" bestFit="1" customWidth="1"/>
    <col min="7180" max="7180" width="8.375" style="8" bestFit="1" customWidth="1"/>
    <col min="7181" max="7181" width="14" style="8" bestFit="1" customWidth="1"/>
    <col min="7182" max="7182" width="14.5" style="8" bestFit="1" customWidth="1"/>
    <col min="7183" max="7183" width="11.125" style="8" bestFit="1" customWidth="1"/>
    <col min="7184" max="7184" width="2.25" style="8" customWidth="1"/>
    <col min="7185" max="7425" width="9" style="8"/>
    <col min="7426" max="7426" width="8" style="8" bestFit="1" customWidth="1"/>
    <col min="7427" max="7427" width="9" style="8"/>
    <col min="7428" max="7428" width="10.625" style="8" bestFit="1" customWidth="1"/>
    <col min="7429" max="7429" width="10.875" style="8" bestFit="1" customWidth="1"/>
    <col min="7430" max="7430" width="8.125" style="8" bestFit="1" customWidth="1"/>
    <col min="7431" max="7431" width="17" style="8" bestFit="1" customWidth="1"/>
    <col min="7432" max="7432" width="7.625" style="8" customWidth="1"/>
    <col min="7433" max="7433" width="9.25" style="8" bestFit="1" customWidth="1"/>
    <col min="7434" max="7434" width="8.5" style="8" bestFit="1" customWidth="1"/>
    <col min="7435" max="7435" width="9.25" style="8" bestFit="1" customWidth="1"/>
    <col min="7436" max="7436" width="8.375" style="8" bestFit="1" customWidth="1"/>
    <col min="7437" max="7437" width="14" style="8" bestFit="1" customWidth="1"/>
    <col min="7438" max="7438" width="14.5" style="8" bestFit="1" customWidth="1"/>
    <col min="7439" max="7439" width="11.125" style="8" bestFit="1" customWidth="1"/>
    <col min="7440" max="7440" width="2.25" style="8" customWidth="1"/>
    <col min="7441" max="7681" width="9" style="8"/>
    <col min="7682" max="7682" width="8" style="8" bestFit="1" customWidth="1"/>
    <col min="7683" max="7683" width="9" style="8"/>
    <col min="7684" max="7684" width="10.625" style="8" bestFit="1" customWidth="1"/>
    <col min="7685" max="7685" width="10.875" style="8" bestFit="1" customWidth="1"/>
    <col min="7686" max="7686" width="8.125" style="8" bestFit="1" customWidth="1"/>
    <col min="7687" max="7687" width="17" style="8" bestFit="1" customWidth="1"/>
    <col min="7688" max="7688" width="7.625" style="8" customWidth="1"/>
    <col min="7689" max="7689" width="9.25" style="8" bestFit="1" customWidth="1"/>
    <col min="7690" max="7690" width="8.5" style="8" bestFit="1" customWidth="1"/>
    <col min="7691" max="7691" width="9.25" style="8" bestFit="1" customWidth="1"/>
    <col min="7692" max="7692" width="8.375" style="8" bestFit="1" customWidth="1"/>
    <col min="7693" max="7693" width="14" style="8" bestFit="1" customWidth="1"/>
    <col min="7694" max="7694" width="14.5" style="8" bestFit="1" customWidth="1"/>
    <col min="7695" max="7695" width="11.125" style="8" bestFit="1" customWidth="1"/>
    <col min="7696" max="7696" width="2.25" style="8" customWidth="1"/>
    <col min="7697" max="7937" width="9" style="8"/>
    <col min="7938" max="7938" width="8" style="8" bestFit="1" customWidth="1"/>
    <col min="7939" max="7939" width="9" style="8"/>
    <col min="7940" max="7940" width="10.625" style="8" bestFit="1" customWidth="1"/>
    <col min="7941" max="7941" width="10.875" style="8" bestFit="1" customWidth="1"/>
    <col min="7942" max="7942" width="8.125" style="8" bestFit="1" customWidth="1"/>
    <col min="7943" max="7943" width="17" style="8" bestFit="1" customWidth="1"/>
    <col min="7944" max="7944" width="7.625" style="8" customWidth="1"/>
    <col min="7945" max="7945" width="9.25" style="8" bestFit="1" customWidth="1"/>
    <col min="7946" max="7946" width="8.5" style="8" bestFit="1" customWidth="1"/>
    <col min="7947" max="7947" width="9.25" style="8" bestFit="1" customWidth="1"/>
    <col min="7948" max="7948" width="8.375" style="8" bestFit="1" customWidth="1"/>
    <col min="7949" max="7949" width="14" style="8" bestFit="1" customWidth="1"/>
    <col min="7950" max="7950" width="14.5" style="8" bestFit="1" customWidth="1"/>
    <col min="7951" max="7951" width="11.125" style="8" bestFit="1" customWidth="1"/>
    <col min="7952" max="7952" width="2.25" style="8" customWidth="1"/>
    <col min="7953" max="8193" width="9" style="8"/>
    <col min="8194" max="8194" width="8" style="8" bestFit="1" customWidth="1"/>
    <col min="8195" max="8195" width="9" style="8"/>
    <col min="8196" max="8196" width="10.625" style="8" bestFit="1" customWidth="1"/>
    <col min="8197" max="8197" width="10.875" style="8" bestFit="1" customWidth="1"/>
    <col min="8198" max="8198" width="8.125" style="8" bestFit="1" customWidth="1"/>
    <col min="8199" max="8199" width="17" style="8" bestFit="1" customWidth="1"/>
    <col min="8200" max="8200" width="7.625" style="8" customWidth="1"/>
    <col min="8201" max="8201" width="9.25" style="8" bestFit="1" customWidth="1"/>
    <col min="8202" max="8202" width="8.5" style="8" bestFit="1" customWidth="1"/>
    <col min="8203" max="8203" width="9.25" style="8" bestFit="1" customWidth="1"/>
    <col min="8204" max="8204" width="8.375" style="8" bestFit="1" customWidth="1"/>
    <col min="8205" max="8205" width="14" style="8" bestFit="1" customWidth="1"/>
    <col min="8206" max="8206" width="14.5" style="8" bestFit="1" customWidth="1"/>
    <col min="8207" max="8207" width="11.125" style="8" bestFit="1" customWidth="1"/>
    <col min="8208" max="8208" width="2.25" style="8" customWidth="1"/>
    <col min="8209" max="8449" width="9" style="8"/>
    <col min="8450" max="8450" width="8" style="8" bestFit="1" customWidth="1"/>
    <col min="8451" max="8451" width="9" style="8"/>
    <col min="8452" max="8452" width="10.625" style="8" bestFit="1" customWidth="1"/>
    <col min="8453" max="8453" width="10.875" style="8" bestFit="1" customWidth="1"/>
    <col min="8454" max="8454" width="8.125" style="8" bestFit="1" customWidth="1"/>
    <col min="8455" max="8455" width="17" style="8" bestFit="1" customWidth="1"/>
    <col min="8456" max="8456" width="7.625" style="8" customWidth="1"/>
    <col min="8457" max="8457" width="9.25" style="8" bestFit="1" customWidth="1"/>
    <col min="8458" max="8458" width="8.5" style="8" bestFit="1" customWidth="1"/>
    <col min="8459" max="8459" width="9.25" style="8" bestFit="1" customWidth="1"/>
    <col min="8460" max="8460" width="8.375" style="8" bestFit="1" customWidth="1"/>
    <col min="8461" max="8461" width="14" style="8" bestFit="1" customWidth="1"/>
    <col min="8462" max="8462" width="14.5" style="8" bestFit="1" customWidth="1"/>
    <col min="8463" max="8463" width="11.125" style="8" bestFit="1" customWidth="1"/>
    <col min="8464" max="8464" width="2.25" style="8" customWidth="1"/>
    <col min="8465" max="8705" width="9" style="8"/>
    <col min="8706" max="8706" width="8" style="8" bestFit="1" customWidth="1"/>
    <col min="8707" max="8707" width="9" style="8"/>
    <col min="8708" max="8708" width="10.625" style="8" bestFit="1" customWidth="1"/>
    <col min="8709" max="8709" width="10.875" style="8" bestFit="1" customWidth="1"/>
    <col min="8710" max="8710" width="8.125" style="8" bestFit="1" customWidth="1"/>
    <col min="8711" max="8711" width="17" style="8" bestFit="1" customWidth="1"/>
    <col min="8712" max="8712" width="7.625" style="8" customWidth="1"/>
    <col min="8713" max="8713" width="9.25" style="8" bestFit="1" customWidth="1"/>
    <col min="8714" max="8714" width="8.5" style="8" bestFit="1" customWidth="1"/>
    <col min="8715" max="8715" width="9.25" style="8" bestFit="1" customWidth="1"/>
    <col min="8716" max="8716" width="8.375" style="8" bestFit="1" customWidth="1"/>
    <col min="8717" max="8717" width="14" style="8" bestFit="1" customWidth="1"/>
    <col min="8718" max="8718" width="14.5" style="8" bestFit="1" customWidth="1"/>
    <col min="8719" max="8719" width="11.125" style="8" bestFit="1" customWidth="1"/>
    <col min="8720" max="8720" width="2.25" style="8" customWidth="1"/>
    <col min="8721" max="8961" width="9" style="8"/>
    <col min="8962" max="8962" width="8" style="8" bestFit="1" customWidth="1"/>
    <col min="8963" max="8963" width="9" style="8"/>
    <col min="8964" max="8964" width="10.625" style="8" bestFit="1" customWidth="1"/>
    <col min="8965" max="8965" width="10.875" style="8" bestFit="1" customWidth="1"/>
    <col min="8966" max="8966" width="8.125" style="8" bestFit="1" customWidth="1"/>
    <col min="8967" max="8967" width="17" style="8" bestFit="1" customWidth="1"/>
    <col min="8968" max="8968" width="7.625" style="8" customWidth="1"/>
    <col min="8969" max="8969" width="9.25" style="8" bestFit="1" customWidth="1"/>
    <col min="8970" max="8970" width="8.5" style="8" bestFit="1" customWidth="1"/>
    <col min="8971" max="8971" width="9.25" style="8" bestFit="1" customWidth="1"/>
    <col min="8972" max="8972" width="8.375" style="8" bestFit="1" customWidth="1"/>
    <col min="8973" max="8973" width="14" style="8" bestFit="1" customWidth="1"/>
    <col min="8974" max="8974" width="14.5" style="8" bestFit="1" customWidth="1"/>
    <col min="8975" max="8975" width="11.125" style="8" bestFit="1" customWidth="1"/>
    <col min="8976" max="8976" width="2.25" style="8" customWidth="1"/>
    <col min="8977" max="9217" width="9" style="8"/>
    <col min="9218" max="9218" width="8" style="8" bestFit="1" customWidth="1"/>
    <col min="9219" max="9219" width="9" style="8"/>
    <col min="9220" max="9220" width="10.625" style="8" bestFit="1" customWidth="1"/>
    <col min="9221" max="9221" width="10.875" style="8" bestFit="1" customWidth="1"/>
    <col min="9222" max="9222" width="8.125" style="8" bestFit="1" customWidth="1"/>
    <col min="9223" max="9223" width="17" style="8" bestFit="1" customWidth="1"/>
    <col min="9224" max="9224" width="7.625" style="8" customWidth="1"/>
    <col min="9225" max="9225" width="9.25" style="8" bestFit="1" customWidth="1"/>
    <col min="9226" max="9226" width="8.5" style="8" bestFit="1" customWidth="1"/>
    <col min="9227" max="9227" width="9.25" style="8" bestFit="1" customWidth="1"/>
    <col min="9228" max="9228" width="8.375" style="8" bestFit="1" customWidth="1"/>
    <col min="9229" max="9229" width="14" style="8" bestFit="1" customWidth="1"/>
    <col min="9230" max="9230" width="14.5" style="8" bestFit="1" customWidth="1"/>
    <col min="9231" max="9231" width="11.125" style="8" bestFit="1" customWidth="1"/>
    <col min="9232" max="9232" width="2.25" style="8" customWidth="1"/>
    <col min="9233" max="9473" width="9" style="8"/>
    <col min="9474" max="9474" width="8" style="8" bestFit="1" customWidth="1"/>
    <col min="9475" max="9475" width="9" style="8"/>
    <col min="9476" max="9476" width="10.625" style="8" bestFit="1" customWidth="1"/>
    <col min="9477" max="9477" width="10.875" style="8" bestFit="1" customWidth="1"/>
    <col min="9478" max="9478" width="8.125" style="8" bestFit="1" customWidth="1"/>
    <col min="9479" max="9479" width="17" style="8" bestFit="1" customWidth="1"/>
    <col min="9480" max="9480" width="7.625" style="8" customWidth="1"/>
    <col min="9481" max="9481" width="9.25" style="8" bestFit="1" customWidth="1"/>
    <col min="9482" max="9482" width="8.5" style="8" bestFit="1" customWidth="1"/>
    <col min="9483" max="9483" width="9.25" style="8" bestFit="1" customWidth="1"/>
    <col min="9484" max="9484" width="8.375" style="8" bestFit="1" customWidth="1"/>
    <col min="9485" max="9485" width="14" style="8" bestFit="1" customWidth="1"/>
    <col min="9486" max="9486" width="14.5" style="8" bestFit="1" customWidth="1"/>
    <col min="9487" max="9487" width="11.125" style="8" bestFit="1" customWidth="1"/>
    <col min="9488" max="9488" width="2.25" style="8" customWidth="1"/>
    <col min="9489" max="9729" width="9" style="8"/>
    <col min="9730" max="9730" width="8" style="8" bestFit="1" customWidth="1"/>
    <col min="9731" max="9731" width="9" style="8"/>
    <col min="9732" max="9732" width="10.625" style="8" bestFit="1" customWidth="1"/>
    <col min="9733" max="9733" width="10.875" style="8" bestFit="1" customWidth="1"/>
    <col min="9734" max="9734" width="8.125" style="8" bestFit="1" customWidth="1"/>
    <col min="9735" max="9735" width="17" style="8" bestFit="1" customWidth="1"/>
    <col min="9736" max="9736" width="7.625" style="8" customWidth="1"/>
    <col min="9737" max="9737" width="9.25" style="8" bestFit="1" customWidth="1"/>
    <col min="9738" max="9738" width="8.5" style="8" bestFit="1" customWidth="1"/>
    <col min="9739" max="9739" width="9.25" style="8" bestFit="1" customWidth="1"/>
    <col min="9740" max="9740" width="8.375" style="8" bestFit="1" customWidth="1"/>
    <col min="9741" max="9741" width="14" style="8" bestFit="1" customWidth="1"/>
    <col min="9742" max="9742" width="14.5" style="8" bestFit="1" customWidth="1"/>
    <col min="9743" max="9743" width="11.125" style="8" bestFit="1" customWidth="1"/>
    <col min="9744" max="9744" width="2.25" style="8" customWidth="1"/>
    <col min="9745" max="9985" width="9" style="8"/>
    <col min="9986" max="9986" width="8" style="8" bestFit="1" customWidth="1"/>
    <col min="9987" max="9987" width="9" style="8"/>
    <col min="9988" max="9988" width="10.625" style="8" bestFit="1" customWidth="1"/>
    <col min="9989" max="9989" width="10.875" style="8" bestFit="1" customWidth="1"/>
    <col min="9990" max="9990" width="8.125" style="8" bestFit="1" customWidth="1"/>
    <col min="9991" max="9991" width="17" style="8" bestFit="1" customWidth="1"/>
    <col min="9992" max="9992" width="7.625" style="8" customWidth="1"/>
    <col min="9993" max="9993" width="9.25" style="8" bestFit="1" customWidth="1"/>
    <col min="9994" max="9994" width="8.5" style="8" bestFit="1" customWidth="1"/>
    <col min="9995" max="9995" width="9.25" style="8" bestFit="1" customWidth="1"/>
    <col min="9996" max="9996" width="8.375" style="8" bestFit="1" customWidth="1"/>
    <col min="9997" max="9997" width="14" style="8" bestFit="1" customWidth="1"/>
    <col min="9998" max="9998" width="14.5" style="8" bestFit="1" customWidth="1"/>
    <col min="9999" max="9999" width="11.125" style="8" bestFit="1" customWidth="1"/>
    <col min="10000" max="10000" width="2.25" style="8" customWidth="1"/>
    <col min="10001" max="10241" width="9" style="8"/>
    <col min="10242" max="10242" width="8" style="8" bestFit="1" customWidth="1"/>
    <col min="10243" max="10243" width="9" style="8"/>
    <col min="10244" max="10244" width="10.625" style="8" bestFit="1" customWidth="1"/>
    <col min="10245" max="10245" width="10.875" style="8" bestFit="1" customWidth="1"/>
    <col min="10246" max="10246" width="8.125" style="8" bestFit="1" customWidth="1"/>
    <col min="10247" max="10247" width="17" style="8" bestFit="1" customWidth="1"/>
    <col min="10248" max="10248" width="7.625" style="8" customWidth="1"/>
    <col min="10249" max="10249" width="9.25" style="8" bestFit="1" customWidth="1"/>
    <col min="10250" max="10250" width="8.5" style="8" bestFit="1" customWidth="1"/>
    <col min="10251" max="10251" width="9.25" style="8" bestFit="1" customWidth="1"/>
    <col min="10252" max="10252" width="8.375" style="8" bestFit="1" customWidth="1"/>
    <col min="10253" max="10253" width="14" style="8" bestFit="1" customWidth="1"/>
    <col min="10254" max="10254" width="14.5" style="8" bestFit="1" customWidth="1"/>
    <col min="10255" max="10255" width="11.125" style="8" bestFit="1" customWidth="1"/>
    <col min="10256" max="10256" width="2.25" style="8" customWidth="1"/>
    <col min="10257" max="10497" width="9" style="8"/>
    <col min="10498" max="10498" width="8" style="8" bestFit="1" customWidth="1"/>
    <col min="10499" max="10499" width="9" style="8"/>
    <col min="10500" max="10500" width="10.625" style="8" bestFit="1" customWidth="1"/>
    <col min="10501" max="10501" width="10.875" style="8" bestFit="1" customWidth="1"/>
    <col min="10502" max="10502" width="8.125" style="8" bestFit="1" customWidth="1"/>
    <col min="10503" max="10503" width="17" style="8" bestFit="1" customWidth="1"/>
    <col min="10504" max="10504" width="7.625" style="8" customWidth="1"/>
    <col min="10505" max="10505" width="9.25" style="8" bestFit="1" customWidth="1"/>
    <col min="10506" max="10506" width="8.5" style="8" bestFit="1" customWidth="1"/>
    <col min="10507" max="10507" width="9.25" style="8" bestFit="1" customWidth="1"/>
    <col min="10508" max="10508" width="8.375" style="8" bestFit="1" customWidth="1"/>
    <col min="10509" max="10509" width="14" style="8" bestFit="1" customWidth="1"/>
    <col min="10510" max="10510" width="14.5" style="8" bestFit="1" customWidth="1"/>
    <col min="10511" max="10511" width="11.125" style="8" bestFit="1" customWidth="1"/>
    <col min="10512" max="10512" width="2.25" style="8" customWidth="1"/>
    <col min="10513" max="10753" width="9" style="8"/>
    <col min="10754" max="10754" width="8" style="8" bestFit="1" customWidth="1"/>
    <col min="10755" max="10755" width="9" style="8"/>
    <col min="10756" max="10756" width="10.625" style="8" bestFit="1" customWidth="1"/>
    <col min="10757" max="10757" width="10.875" style="8" bestFit="1" customWidth="1"/>
    <col min="10758" max="10758" width="8.125" style="8" bestFit="1" customWidth="1"/>
    <col min="10759" max="10759" width="17" style="8" bestFit="1" customWidth="1"/>
    <col min="10760" max="10760" width="7.625" style="8" customWidth="1"/>
    <col min="10761" max="10761" width="9.25" style="8" bestFit="1" customWidth="1"/>
    <col min="10762" max="10762" width="8.5" style="8" bestFit="1" customWidth="1"/>
    <col min="10763" max="10763" width="9.25" style="8" bestFit="1" customWidth="1"/>
    <col min="10764" max="10764" width="8.375" style="8" bestFit="1" customWidth="1"/>
    <col min="10765" max="10765" width="14" style="8" bestFit="1" customWidth="1"/>
    <col min="10766" max="10766" width="14.5" style="8" bestFit="1" customWidth="1"/>
    <col min="10767" max="10767" width="11.125" style="8" bestFit="1" customWidth="1"/>
    <col min="10768" max="10768" width="2.25" style="8" customWidth="1"/>
    <col min="10769" max="11009" width="9" style="8"/>
    <col min="11010" max="11010" width="8" style="8" bestFit="1" customWidth="1"/>
    <col min="11011" max="11011" width="9" style="8"/>
    <col min="11012" max="11012" width="10.625" style="8" bestFit="1" customWidth="1"/>
    <col min="11013" max="11013" width="10.875" style="8" bestFit="1" customWidth="1"/>
    <col min="11014" max="11014" width="8.125" style="8" bestFit="1" customWidth="1"/>
    <col min="11015" max="11015" width="17" style="8" bestFit="1" customWidth="1"/>
    <col min="11016" max="11016" width="7.625" style="8" customWidth="1"/>
    <col min="11017" max="11017" width="9.25" style="8" bestFit="1" customWidth="1"/>
    <col min="11018" max="11018" width="8.5" style="8" bestFit="1" customWidth="1"/>
    <col min="11019" max="11019" width="9.25" style="8" bestFit="1" customWidth="1"/>
    <col min="11020" max="11020" width="8.375" style="8" bestFit="1" customWidth="1"/>
    <col min="11021" max="11021" width="14" style="8" bestFit="1" customWidth="1"/>
    <col min="11022" max="11022" width="14.5" style="8" bestFit="1" customWidth="1"/>
    <col min="11023" max="11023" width="11.125" style="8" bestFit="1" customWidth="1"/>
    <col min="11024" max="11024" width="2.25" style="8" customWidth="1"/>
    <col min="11025" max="11265" width="9" style="8"/>
    <col min="11266" max="11266" width="8" style="8" bestFit="1" customWidth="1"/>
    <col min="11267" max="11267" width="9" style="8"/>
    <col min="11268" max="11268" width="10.625" style="8" bestFit="1" customWidth="1"/>
    <col min="11269" max="11269" width="10.875" style="8" bestFit="1" customWidth="1"/>
    <col min="11270" max="11270" width="8.125" style="8" bestFit="1" customWidth="1"/>
    <col min="11271" max="11271" width="17" style="8" bestFit="1" customWidth="1"/>
    <col min="11272" max="11272" width="7.625" style="8" customWidth="1"/>
    <col min="11273" max="11273" width="9.25" style="8" bestFit="1" customWidth="1"/>
    <col min="11274" max="11274" width="8.5" style="8" bestFit="1" customWidth="1"/>
    <col min="11275" max="11275" width="9.25" style="8" bestFit="1" customWidth="1"/>
    <col min="11276" max="11276" width="8.375" style="8" bestFit="1" customWidth="1"/>
    <col min="11277" max="11277" width="14" style="8" bestFit="1" customWidth="1"/>
    <col min="11278" max="11278" width="14.5" style="8" bestFit="1" customWidth="1"/>
    <col min="11279" max="11279" width="11.125" style="8" bestFit="1" customWidth="1"/>
    <col min="11280" max="11280" width="2.25" style="8" customWidth="1"/>
    <col min="11281" max="11521" width="9" style="8"/>
    <col min="11522" max="11522" width="8" style="8" bestFit="1" customWidth="1"/>
    <col min="11523" max="11523" width="9" style="8"/>
    <col min="11524" max="11524" width="10.625" style="8" bestFit="1" customWidth="1"/>
    <col min="11525" max="11525" width="10.875" style="8" bestFit="1" customWidth="1"/>
    <col min="11526" max="11526" width="8.125" style="8" bestFit="1" customWidth="1"/>
    <col min="11527" max="11527" width="17" style="8" bestFit="1" customWidth="1"/>
    <col min="11528" max="11528" width="7.625" style="8" customWidth="1"/>
    <col min="11529" max="11529" width="9.25" style="8" bestFit="1" customWidth="1"/>
    <col min="11530" max="11530" width="8.5" style="8" bestFit="1" customWidth="1"/>
    <col min="11531" max="11531" width="9.25" style="8" bestFit="1" customWidth="1"/>
    <col min="11532" max="11532" width="8.375" style="8" bestFit="1" customWidth="1"/>
    <col min="11533" max="11533" width="14" style="8" bestFit="1" customWidth="1"/>
    <col min="11534" max="11534" width="14.5" style="8" bestFit="1" customWidth="1"/>
    <col min="11535" max="11535" width="11.125" style="8" bestFit="1" customWidth="1"/>
    <col min="11536" max="11536" width="2.25" style="8" customWidth="1"/>
    <col min="11537" max="11777" width="9" style="8"/>
    <col min="11778" max="11778" width="8" style="8" bestFit="1" customWidth="1"/>
    <col min="11779" max="11779" width="9" style="8"/>
    <col min="11780" max="11780" width="10.625" style="8" bestFit="1" customWidth="1"/>
    <col min="11781" max="11781" width="10.875" style="8" bestFit="1" customWidth="1"/>
    <col min="11782" max="11782" width="8.125" style="8" bestFit="1" customWidth="1"/>
    <col min="11783" max="11783" width="17" style="8" bestFit="1" customWidth="1"/>
    <col min="11784" max="11784" width="7.625" style="8" customWidth="1"/>
    <col min="11785" max="11785" width="9.25" style="8" bestFit="1" customWidth="1"/>
    <col min="11786" max="11786" width="8.5" style="8" bestFit="1" customWidth="1"/>
    <col min="11787" max="11787" width="9.25" style="8" bestFit="1" customWidth="1"/>
    <col min="11788" max="11788" width="8.375" style="8" bestFit="1" customWidth="1"/>
    <col min="11789" max="11789" width="14" style="8" bestFit="1" customWidth="1"/>
    <col min="11790" max="11790" width="14.5" style="8" bestFit="1" customWidth="1"/>
    <col min="11791" max="11791" width="11.125" style="8" bestFit="1" customWidth="1"/>
    <col min="11792" max="11792" width="2.25" style="8" customWidth="1"/>
    <col min="11793" max="12033" width="9" style="8"/>
    <col min="12034" max="12034" width="8" style="8" bestFit="1" customWidth="1"/>
    <col min="12035" max="12035" width="9" style="8"/>
    <col min="12036" max="12036" width="10.625" style="8" bestFit="1" customWidth="1"/>
    <col min="12037" max="12037" width="10.875" style="8" bestFit="1" customWidth="1"/>
    <col min="12038" max="12038" width="8.125" style="8" bestFit="1" customWidth="1"/>
    <col min="12039" max="12039" width="17" style="8" bestFit="1" customWidth="1"/>
    <col min="12040" max="12040" width="7.625" style="8" customWidth="1"/>
    <col min="12041" max="12041" width="9.25" style="8" bestFit="1" customWidth="1"/>
    <col min="12042" max="12042" width="8.5" style="8" bestFit="1" customWidth="1"/>
    <col min="12043" max="12043" width="9.25" style="8" bestFit="1" customWidth="1"/>
    <col min="12044" max="12044" width="8.375" style="8" bestFit="1" customWidth="1"/>
    <col min="12045" max="12045" width="14" style="8" bestFit="1" customWidth="1"/>
    <col min="12046" max="12046" width="14.5" style="8" bestFit="1" customWidth="1"/>
    <col min="12047" max="12047" width="11.125" style="8" bestFit="1" customWidth="1"/>
    <col min="12048" max="12048" width="2.25" style="8" customWidth="1"/>
    <col min="12049" max="12289" width="9" style="8"/>
    <col min="12290" max="12290" width="8" style="8" bestFit="1" customWidth="1"/>
    <col min="12291" max="12291" width="9" style="8"/>
    <col min="12292" max="12292" width="10.625" style="8" bestFit="1" customWidth="1"/>
    <col min="12293" max="12293" width="10.875" style="8" bestFit="1" customWidth="1"/>
    <col min="12294" max="12294" width="8.125" style="8" bestFit="1" customWidth="1"/>
    <col min="12295" max="12295" width="17" style="8" bestFit="1" customWidth="1"/>
    <col min="12296" max="12296" width="7.625" style="8" customWidth="1"/>
    <col min="12297" max="12297" width="9.25" style="8" bestFit="1" customWidth="1"/>
    <col min="12298" max="12298" width="8.5" style="8" bestFit="1" customWidth="1"/>
    <col min="12299" max="12299" width="9.25" style="8" bestFit="1" customWidth="1"/>
    <col min="12300" max="12300" width="8.375" style="8" bestFit="1" customWidth="1"/>
    <col min="12301" max="12301" width="14" style="8" bestFit="1" customWidth="1"/>
    <col min="12302" max="12302" width="14.5" style="8" bestFit="1" customWidth="1"/>
    <col min="12303" max="12303" width="11.125" style="8" bestFit="1" customWidth="1"/>
    <col min="12304" max="12304" width="2.25" style="8" customWidth="1"/>
    <col min="12305" max="12545" width="9" style="8"/>
    <col min="12546" max="12546" width="8" style="8" bestFit="1" customWidth="1"/>
    <col min="12547" max="12547" width="9" style="8"/>
    <col min="12548" max="12548" width="10.625" style="8" bestFit="1" customWidth="1"/>
    <col min="12549" max="12549" width="10.875" style="8" bestFit="1" customWidth="1"/>
    <col min="12550" max="12550" width="8.125" style="8" bestFit="1" customWidth="1"/>
    <col min="12551" max="12551" width="17" style="8" bestFit="1" customWidth="1"/>
    <col min="12552" max="12552" width="7.625" style="8" customWidth="1"/>
    <col min="12553" max="12553" width="9.25" style="8" bestFit="1" customWidth="1"/>
    <col min="12554" max="12554" width="8.5" style="8" bestFit="1" customWidth="1"/>
    <col min="12555" max="12555" width="9.25" style="8" bestFit="1" customWidth="1"/>
    <col min="12556" max="12556" width="8.375" style="8" bestFit="1" customWidth="1"/>
    <col min="12557" max="12557" width="14" style="8" bestFit="1" customWidth="1"/>
    <col min="12558" max="12558" width="14.5" style="8" bestFit="1" customWidth="1"/>
    <col min="12559" max="12559" width="11.125" style="8" bestFit="1" customWidth="1"/>
    <col min="12560" max="12560" width="2.25" style="8" customWidth="1"/>
    <col min="12561" max="12801" width="9" style="8"/>
    <col min="12802" max="12802" width="8" style="8" bestFit="1" customWidth="1"/>
    <col min="12803" max="12803" width="9" style="8"/>
    <col min="12804" max="12804" width="10.625" style="8" bestFit="1" customWidth="1"/>
    <col min="12805" max="12805" width="10.875" style="8" bestFit="1" customWidth="1"/>
    <col min="12806" max="12806" width="8.125" style="8" bestFit="1" customWidth="1"/>
    <col min="12807" max="12807" width="17" style="8" bestFit="1" customWidth="1"/>
    <col min="12808" max="12808" width="7.625" style="8" customWidth="1"/>
    <col min="12809" max="12809" width="9.25" style="8" bestFit="1" customWidth="1"/>
    <col min="12810" max="12810" width="8.5" style="8" bestFit="1" customWidth="1"/>
    <col min="12811" max="12811" width="9.25" style="8" bestFit="1" customWidth="1"/>
    <col min="12812" max="12812" width="8.375" style="8" bestFit="1" customWidth="1"/>
    <col min="12813" max="12813" width="14" style="8" bestFit="1" customWidth="1"/>
    <col min="12814" max="12814" width="14.5" style="8" bestFit="1" customWidth="1"/>
    <col min="12815" max="12815" width="11.125" style="8" bestFit="1" customWidth="1"/>
    <col min="12816" max="12816" width="2.25" style="8" customWidth="1"/>
    <col min="12817" max="13057" width="9" style="8"/>
    <col min="13058" max="13058" width="8" style="8" bestFit="1" customWidth="1"/>
    <col min="13059" max="13059" width="9" style="8"/>
    <col min="13060" max="13060" width="10.625" style="8" bestFit="1" customWidth="1"/>
    <col min="13061" max="13061" width="10.875" style="8" bestFit="1" customWidth="1"/>
    <col min="13062" max="13062" width="8.125" style="8" bestFit="1" customWidth="1"/>
    <col min="13063" max="13063" width="17" style="8" bestFit="1" customWidth="1"/>
    <col min="13064" max="13064" width="7.625" style="8" customWidth="1"/>
    <col min="13065" max="13065" width="9.25" style="8" bestFit="1" customWidth="1"/>
    <col min="13066" max="13066" width="8.5" style="8" bestFit="1" customWidth="1"/>
    <col min="13067" max="13067" width="9.25" style="8" bestFit="1" customWidth="1"/>
    <col min="13068" max="13068" width="8.375" style="8" bestFit="1" customWidth="1"/>
    <col min="13069" max="13069" width="14" style="8" bestFit="1" customWidth="1"/>
    <col min="13070" max="13070" width="14.5" style="8" bestFit="1" customWidth="1"/>
    <col min="13071" max="13071" width="11.125" style="8" bestFit="1" customWidth="1"/>
    <col min="13072" max="13072" width="2.25" style="8" customWidth="1"/>
    <col min="13073" max="13313" width="9" style="8"/>
    <col min="13314" max="13314" width="8" style="8" bestFit="1" customWidth="1"/>
    <col min="13315" max="13315" width="9" style="8"/>
    <col min="13316" max="13316" width="10.625" style="8" bestFit="1" customWidth="1"/>
    <col min="13317" max="13317" width="10.875" style="8" bestFit="1" customWidth="1"/>
    <col min="13318" max="13318" width="8.125" style="8" bestFit="1" customWidth="1"/>
    <col min="13319" max="13319" width="17" style="8" bestFit="1" customWidth="1"/>
    <col min="13320" max="13320" width="7.625" style="8" customWidth="1"/>
    <col min="13321" max="13321" width="9.25" style="8" bestFit="1" customWidth="1"/>
    <col min="13322" max="13322" width="8.5" style="8" bestFit="1" customWidth="1"/>
    <col min="13323" max="13323" width="9.25" style="8" bestFit="1" customWidth="1"/>
    <col min="13324" max="13324" width="8.375" style="8" bestFit="1" customWidth="1"/>
    <col min="13325" max="13325" width="14" style="8" bestFit="1" customWidth="1"/>
    <col min="13326" max="13326" width="14.5" style="8" bestFit="1" customWidth="1"/>
    <col min="13327" max="13327" width="11.125" style="8" bestFit="1" customWidth="1"/>
    <col min="13328" max="13328" width="2.25" style="8" customWidth="1"/>
    <col min="13329" max="13569" width="9" style="8"/>
    <col min="13570" max="13570" width="8" style="8" bestFit="1" customWidth="1"/>
    <col min="13571" max="13571" width="9" style="8"/>
    <col min="13572" max="13572" width="10.625" style="8" bestFit="1" customWidth="1"/>
    <col min="13573" max="13573" width="10.875" style="8" bestFit="1" customWidth="1"/>
    <col min="13574" max="13574" width="8.125" style="8" bestFit="1" customWidth="1"/>
    <col min="13575" max="13575" width="17" style="8" bestFit="1" customWidth="1"/>
    <col min="13576" max="13576" width="7.625" style="8" customWidth="1"/>
    <col min="13577" max="13577" width="9.25" style="8" bestFit="1" customWidth="1"/>
    <col min="13578" max="13578" width="8.5" style="8" bestFit="1" customWidth="1"/>
    <col min="13579" max="13579" width="9.25" style="8" bestFit="1" customWidth="1"/>
    <col min="13580" max="13580" width="8.375" style="8" bestFit="1" customWidth="1"/>
    <col min="13581" max="13581" width="14" style="8" bestFit="1" customWidth="1"/>
    <col min="13582" max="13582" width="14.5" style="8" bestFit="1" customWidth="1"/>
    <col min="13583" max="13583" width="11.125" style="8" bestFit="1" customWidth="1"/>
    <col min="13584" max="13584" width="2.25" style="8" customWidth="1"/>
    <col min="13585" max="13825" width="9" style="8"/>
    <col min="13826" max="13826" width="8" style="8" bestFit="1" customWidth="1"/>
    <col min="13827" max="13827" width="9" style="8"/>
    <col min="13828" max="13828" width="10.625" style="8" bestFit="1" customWidth="1"/>
    <col min="13829" max="13829" width="10.875" style="8" bestFit="1" customWidth="1"/>
    <col min="13830" max="13830" width="8.125" style="8" bestFit="1" customWidth="1"/>
    <col min="13831" max="13831" width="17" style="8" bestFit="1" customWidth="1"/>
    <col min="13832" max="13832" width="7.625" style="8" customWidth="1"/>
    <col min="13833" max="13833" width="9.25" style="8" bestFit="1" customWidth="1"/>
    <col min="13834" max="13834" width="8.5" style="8" bestFit="1" customWidth="1"/>
    <col min="13835" max="13835" width="9.25" style="8" bestFit="1" customWidth="1"/>
    <col min="13836" max="13836" width="8.375" style="8" bestFit="1" customWidth="1"/>
    <col min="13837" max="13837" width="14" style="8" bestFit="1" customWidth="1"/>
    <col min="13838" max="13838" width="14.5" style="8" bestFit="1" customWidth="1"/>
    <col min="13839" max="13839" width="11.125" style="8" bestFit="1" customWidth="1"/>
    <col min="13840" max="13840" width="2.25" style="8" customWidth="1"/>
    <col min="13841" max="14081" width="9" style="8"/>
    <col min="14082" max="14082" width="8" style="8" bestFit="1" customWidth="1"/>
    <col min="14083" max="14083" width="9" style="8"/>
    <col min="14084" max="14084" width="10.625" style="8" bestFit="1" customWidth="1"/>
    <col min="14085" max="14085" width="10.875" style="8" bestFit="1" customWidth="1"/>
    <col min="14086" max="14086" width="8.125" style="8" bestFit="1" customWidth="1"/>
    <col min="14087" max="14087" width="17" style="8" bestFit="1" customWidth="1"/>
    <col min="14088" max="14088" width="7.625" style="8" customWidth="1"/>
    <col min="14089" max="14089" width="9.25" style="8" bestFit="1" customWidth="1"/>
    <col min="14090" max="14090" width="8.5" style="8" bestFit="1" customWidth="1"/>
    <col min="14091" max="14091" width="9.25" style="8" bestFit="1" customWidth="1"/>
    <col min="14092" max="14092" width="8.375" style="8" bestFit="1" customWidth="1"/>
    <col min="14093" max="14093" width="14" style="8" bestFit="1" customWidth="1"/>
    <col min="14094" max="14094" width="14.5" style="8" bestFit="1" customWidth="1"/>
    <col min="14095" max="14095" width="11.125" style="8" bestFit="1" customWidth="1"/>
    <col min="14096" max="14096" width="2.25" style="8" customWidth="1"/>
    <col min="14097" max="14337" width="9" style="8"/>
    <col min="14338" max="14338" width="8" style="8" bestFit="1" customWidth="1"/>
    <col min="14339" max="14339" width="9" style="8"/>
    <col min="14340" max="14340" width="10.625" style="8" bestFit="1" customWidth="1"/>
    <col min="14341" max="14341" width="10.875" style="8" bestFit="1" customWidth="1"/>
    <col min="14342" max="14342" width="8.125" style="8" bestFit="1" customWidth="1"/>
    <col min="14343" max="14343" width="17" style="8" bestFit="1" customWidth="1"/>
    <col min="14344" max="14344" width="7.625" style="8" customWidth="1"/>
    <col min="14345" max="14345" width="9.25" style="8" bestFit="1" customWidth="1"/>
    <col min="14346" max="14346" width="8.5" style="8" bestFit="1" customWidth="1"/>
    <col min="14347" max="14347" width="9.25" style="8" bestFit="1" customWidth="1"/>
    <col min="14348" max="14348" width="8.375" style="8" bestFit="1" customWidth="1"/>
    <col min="14349" max="14349" width="14" style="8" bestFit="1" customWidth="1"/>
    <col min="14350" max="14350" width="14.5" style="8" bestFit="1" customWidth="1"/>
    <col min="14351" max="14351" width="11.125" style="8" bestFit="1" customWidth="1"/>
    <col min="14352" max="14352" width="2.25" style="8" customWidth="1"/>
    <col min="14353" max="14593" width="9" style="8"/>
    <col min="14594" max="14594" width="8" style="8" bestFit="1" customWidth="1"/>
    <col min="14595" max="14595" width="9" style="8"/>
    <col min="14596" max="14596" width="10.625" style="8" bestFit="1" customWidth="1"/>
    <col min="14597" max="14597" width="10.875" style="8" bestFit="1" customWidth="1"/>
    <col min="14598" max="14598" width="8.125" style="8" bestFit="1" customWidth="1"/>
    <col min="14599" max="14599" width="17" style="8" bestFit="1" customWidth="1"/>
    <col min="14600" max="14600" width="7.625" style="8" customWidth="1"/>
    <col min="14601" max="14601" width="9.25" style="8" bestFit="1" customWidth="1"/>
    <col min="14602" max="14602" width="8.5" style="8" bestFit="1" customWidth="1"/>
    <col min="14603" max="14603" width="9.25" style="8" bestFit="1" customWidth="1"/>
    <col min="14604" max="14604" width="8.375" style="8" bestFit="1" customWidth="1"/>
    <col min="14605" max="14605" width="14" style="8" bestFit="1" customWidth="1"/>
    <col min="14606" max="14606" width="14.5" style="8" bestFit="1" customWidth="1"/>
    <col min="14607" max="14607" width="11.125" style="8" bestFit="1" customWidth="1"/>
    <col min="14608" max="14608" width="2.25" style="8" customWidth="1"/>
    <col min="14609" max="14849" width="9" style="8"/>
    <col min="14850" max="14850" width="8" style="8" bestFit="1" customWidth="1"/>
    <col min="14851" max="14851" width="9" style="8"/>
    <col min="14852" max="14852" width="10.625" style="8" bestFit="1" customWidth="1"/>
    <col min="14853" max="14853" width="10.875" style="8" bestFit="1" customWidth="1"/>
    <col min="14854" max="14854" width="8.125" style="8" bestFit="1" customWidth="1"/>
    <col min="14855" max="14855" width="17" style="8" bestFit="1" customWidth="1"/>
    <col min="14856" max="14856" width="7.625" style="8" customWidth="1"/>
    <col min="14857" max="14857" width="9.25" style="8" bestFit="1" customWidth="1"/>
    <col min="14858" max="14858" width="8.5" style="8" bestFit="1" customWidth="1"/>
    <col min="14859" max="14859" width="9.25" style="8" bestFit="1" customWidth="1"/>
    <col min="14860" max="14860" width="8.375" style="8" bestFit="1" customWidth="1"/>
    <col min="14861" max="14861" width="14" style="8" bestFit="1" customWidth="1"/>
    <col min="14862" max="14862" width="14.5" style="8" bestFit="1" customWidth="1"/>
    <col min="14863" max="14863" width="11.125" style="8" bestFit="1" customWidth="1"/>
    <col min="14864" max="14864" width="2.25" style="8" customWidth="1"/>
    <col min="14865" max="15105" width="9" style="8"/>
    <col min="15106" max="15106" width="8" style="8" bestFit="1" customWidth="1"/>
    <col min="15107" max="15107" width="9" style="8"/>
    <col min="15108" max="15108" width="10.625" style="8" bestFit="1" customWidth="1"/>
    <col min="15109" max="15109" width="10.875" style="8" bestFit="1" customWidth="1"/>
    <col min="15110" max="15110" width="8.125" style="8" bestFit="1" customWidth="1"/>
    <col min="15111" max="15111" width="17" style="8" bestFit="1" customWidth="1"/>
    <col min="15112" max="15112" width="7.625" style="8" customWidth="1"/>
    <col min="15113" max="15113" width="9.25" style="8" bestFit="1" customWidth="1"/>
    <col min="15114" max="15114" width="8.5" style="8" bestFit="1" customWidth="1"/>
    <col min="15115" max="15115" width="9.25" style="8" bestFit="1" customWidth="1"/>
    <col min="15116" max="15116" width="8.375" style="8" bestFit="1" customWidth="1"/>
    <col min="15117" max="15117" width="14" style="8" bestFit="1" customWidth="1"/>
    <col min="15118" max="15118" width="14.5" style="8" bestFit="1" customWidth="1"/>
    <col min="15119" max="15119" width="11.125" style="8" bestFit="1" customWidth="1"/>
    <col min="15120" max="15120" width="2.25" style="8" customWidth="1"/>
    <col min="15121" max="15361" width="9" style="8"/>
    <col min="15362" max="15362" width="8" style="8" bestFit="1" customWidth="1"/>
    <col min="15363" max="15363" width="9" style="8"/>
    <col min="15364" max="15364" width="10.625" style="8" bestFit="1" customWidth="1"/>
    <col min="15365" max="15365" width="10.875" style="8" bestFit="1" customWidth="1"/>
    <col min="15366" max="15366" width="8.125" style="8" bestFit="1" customWidth="1"/>
    <col min="15367" max="15367" width="17" style="8" bestFit="1" customWidth="1"/>
    <col min="15368" max="15368" width="7.625" style="8" customWidth="1"/>
    <col min="15369" max="15369" width="9.25" style="8" bestFit="1" customWidth="1"/>
    <col min="15370" max="15370" width="8.5" style="8" bestFit="1" customWidth="1"/>
    <col min="15371" max="15371" width="9.25" style="8" bestFit="1" customWidth="1"/>
    <col min="15372" max="15372" width="8.375" style="8" bestFit="1" customWidth="1"/>
    <col min="15373" max="15373" width="14" style="8" bestFit="1" customWidth="1"/>
    <col min="15374" max="15374" width="14.5" style="8" bestFit="1" customWidth="1"/>
    <col min="15375" max="15375" width="11.125" style="8" bestFit="1" customWidth="1"/>
    <col min="15376" max="15376" width="2.25" style="8" customWidth="1"/>
    <col min="15377" max="15617" width="9" style="8"/>
    <col min="15618" max="15618" width="8" style="8" bestFit="1" customWidth="1"/>
    <col min="15619" max="15619" width="9" style="8"/>
    <col min="15620" max="15620" width="10.625" style="8" bestFit="1" customWidth="1"/>
    <col min="15621" max="15621" width="10.875" style="8" bestFit="1" customWidth="1"/>
    <col min="15622" max="15622" width="8.125" style="8" bestFit="1" customWidth="1"/>
    <col min="15623" max="15623" width="17" style="8" bestFit="1" customWidth="1"/>
    <col min="15624" max="15624" width="7.625" style="8" customWidth="1"/>
    <col min="15625" max="15625" width="9.25" style="8" bestFit="1" customWidth="1"/>
    <col min="15626" max="15626" width="8.5" style="8" bestFit="1" customWidth="1"/>
    <col min="15627" max="15627" width="9.25" style="8" bestFit="1" customWidth="1"/>
    <col min="15628" max="15628" width="8.375" style="8" bestFit="1" customWidth="1"/>
    <col min="15629" max="15629" width="14" style="8" bestFit="1" customWidth="1"/>
    <col min="15630" max="15630" width="14.5" style="8" bestFit="1" customWidth="1"/>
    <col min="15631" max="15631" width="11.125" style="8" bestFit="1" customWidth="1"/>
    <col min="15632" max="15632" width="2.25" style="8" customWidth="1"/>
    <col min="15633" max="15873" width="9" style="8"/>
    <col min="15874" max="15874" width="8" style="8" bestFit="1" customWidth="1"/>
    <col min="15875" max="15875" width="9" style="8"/>
    <col min="15876" max="15876" width="10.625" style="8" bestFit="1" customWidth="1"/>
    <col min="15877" max="15877" width="10.875" style="8" bestFit="1" customWidth="1"/>
    <col min="15878" max="15878" width="8.125" style="8" bestFit="1" customWidth="1"/>
    <col min="15879" max="15879" width="17" style="8" bestFit="1" customWidth="1"/>
    <col min="15880" max="15880" width="7.625" style="8" customWidth="1"/>
    <col min="15881" max="15881" width="9.25" style="8" bestFit="1" customWidth="1"/>
    <col min="15882" max="15882" width="8.5" style="8" bestFit="1" customWidth="1"/>
    <col min="15883" max="15883" width="9.25" style="8" bestFit="1" customWidth="1"/>
    <col min="15884" max="15884" width="8.375" style="8" bestFit="1" customWidth="1"/>
    <col min="15885" max="15885" width="14" style="8" bestFit="1" customWidth="1"/>
    <col min="15886" max="15886" width="14.5" style="8" bestFit="1" customWidth="1"/>
    <col min="15887" max="15887" width="11.125" style="8" bestFit="1" customWidth="1"/>
    <col min="15888" max="15888" width="2.25" style="8" customWidth="1"/>
    <col min="15889" max="16129" width="9" style="8"/>
    <col min="16130" max="16130" width="8" style="8" bestFit="1" customWidth="1"/>
    <col min="16131" max="16131" width="9" style="8"/>
    <col min="16132" max="16132" width="10.625" style="8" bestFit="1" customWidth="1"/>
    <col min="16133" max="16133" width="10.875" style="8" bestFit="1" customWidth="1"/>
    <col min="16134" max="16134" width="8.125" style="8" bestFit="1" customWidth="1"/>
    <col min="16135" max="16135" width="17" style="8" bestFit="1" customWidth="1"/>
    <col min="16136" max="16136" width="7.625" style="8" customWidth="1"/>
    <col min="16137" max="16137" width="9.25" style="8" bestFit="1" customWidth="1"/>
    <col min="16138" max="16138" width="8.5" style="8" bestFit="1" customWidth="1"/>
    <col min="16139" max="16139" width="9.25" style="8" bestFit="1" customWidth="1"/>
    <col min="16140" max="16140" width="8.375" style="8" bestFit="1" customWidth="1"/>
    <col min="16141" max="16141" width="14" style="8" bestFit="1" customWidth="1"/>
    <col min="16142" max="16142" width="14.5" style="8" bestFit="1" customWidth="1"/>
    <col min="16143" max="16143" width="11.125" style="8" bestFit="1" customWidth="1"/>
    <col min="16144" max="16144" width="2.25" style="8" customWidth="1"/>
    <col min="16145" max="16384" width="9" style="8"/>
  </cols>
  <sheetData>
    <row r="1" spans="1:27" x14ac:dyDescent="0.2">
      <c r="A1" s="8" t="s">
        <v>89</v>
      </c>
      <c r="C1" s="8" t="s">
        <v>90</v>
      </c>
      <c r="D1" s="8" t="s">
        <v>91</v>
      </c>
      <c r="E1" s="8" t="s">
        <v>56</v>
      </c>
      <c r="F1" s="8" t="s">
        <v>105</v>
      </c>
      <c r="G1" s="8" t="s">
        <v>106</v>
      </c>
      <c r="H1" t="s">
        <v>107</v>
      </c>
      <c r="I1" s="8" t="s">
        <v>65</v>
      </c>
      <c r="J1" s="8" t="s">
        <v>66</v>
      </c>
      <c r="K1" s="8" t="s">
        <v>67</v>
      </c>
      <c r="L1" s="8" t="s">
        <v>92</v>
      </c>
      <c r="M1" s="8" t="s">
        <v>103</v>
      </c>
      <c r="N1" s="8" t="s">
        <v>104</v>
      </c>
      <c r="O1" s="8" t="s">
        <v>93</v>
      </c>
      <c r="P1" s="8" t="s">
        <v>112</v>
      </c>
      <c r="Q1" s="8" t="s">
        <v>101</v>
      </c>
      <c r="R1" s="8" t="s">
        <v>102</v>
      </c>
      <c r="S1" s="8" t="s">
        <v>108</v>
      </c>
      <c r="T1" s="8" t="s">
        <v>113</v>
      </c>
      <c r="U1" s="8" t="s">
        <v>114</v>
      </c>
      <c r="V1" s="8" t="s">
        <v>115</v>
      </c>
      <c r="W1" s="8" t="s">
        <v>116</v>
      </c>
    </row>
    <row r="2" spans="1:27" x14ac:dyDescent="0.2">
      <c r="A2" s="10">
        <v>90</v>
      </c>
      <c r="B2" s="8" t="s">
        <v>1</v>
      </c>
      <c r="C2" s="8">
        <v>6.01</v>
      </c>
      <c r="D2" s="8">
        <v>6.95</v>
      </c>
      <c r="E2" s="11">
        <f t="shared" ref="E2:E7" si="0">(D2*2/A2)+C2</f>
        <v>6.1644444444444444</v>
      </c>
      <c r="F2" s="11">
        <f t="shared" ref="F2:F7" si="1">(ROUNDUP(E2,2)*A2-(D2*2)-(C2*A2))</f>
        <v>0.5</v>
      </c>
      <c r="G2" s="30">
        <v>10.89</v>
      </c>
      <c r="H2" s="1">
        <v>43482</v>
      </c>
      <c r="I2" s="11">
        <f>G2*A2-(C2*A2)-(D2*2)</f>
        <v>425.30000000000007</v>
      </c>
      <c r="J2" s="11">
        <f t="shared" ref="J2:J7" si="2">I2*0.6</f>
        <v>255.18000000000004</v>
      </c>
      <c r="K2" s="11">
        <f t="shared" ref="K2:K7" si="3">A2*C2+D2</f>
        <v>547.85</v>
      </c>
      <c r="L2" s="11">
        <f t="shared" ref="L2:L7" si="4">G2*A2-D2</f>
        <v>973.15</v>
      </c>
      <c r="M2" s="11">
        <f t="shared" ref="M2:M7" si="5">L2-K2</f>
        <v>425.29999999999995</v>
      </c>
      <c r="N2" s="12">
        <f t="shared" ref="N2:N7" si="6">J2/K2</f>
        <v>0.46578443004472031</v>
      </c>
      <c r="O2" s="8">
        <v>0</v>
      </c>
      <c r="P2" s="11">
        <f t="shared" ref="P2:P7" si="7">C2/Q2</f>
        <v>17.676470588235293</v>
      </c>
      <c r="Q2" s="8">
        <f>0.085*4</f>
        <v>0.34</v>
      </c>
      <c r="S2" s="8">
        <f t="shared" ref="S2:S24" ca="1" si="8">IF(H2="","",C2*((1.16^((TODAY()-H2)/365))))</f>
        <v>7.6769021465780396</v>
      </c>
      <c r="T2" s="99">
        <f t="shared" ref="T2:T8" ca="1" si="9">((((DATE(1987,10,12))+(67*365))-TODAY())/365)*Q2*A2</f>
        <v>1042.3282191780822</v>
      </c>
      <c r="U2" s="8">
        <v>4</v>
      </c>
      <c r="V2" s="8">
        <f>Q2/C2*A2/4</f>
        <v>1.2728785357737107</v>
      </c>
      <c r="W2" s="8">
        <f t="shared" ref="W2:W13" ca="1" si="10">$Q2/$U2*($A2*(1.0141431)^(((((DATE(1987,10,12))+(67*365))-TODAY())/365)*$U2))/$C2</f>
        <v>8.6262286932547045</v>
      </c>
      <c r="X2" s="8">
        <f ca="1">W2*C2*U2</f>
        <v>207.3745377858431</v>
      </c>
      <c r="Z2" s="8">
        <f>540*1.03</f>
        <v>556.20000000000005</v>
      </c>
      <c r="AA2" s="8">
        <f>540*1.05</f>
        <v>567</v>
      </c>
    </row>
    <row r="3" spans="1:27" x14ac:dyDescent="0.2">
      <c r="A3" s="10">
        <v>10</v>
      </c>
      <c r="B3" s="8" t="s">
        <v>3</v>
      </c>
      <c r="C3" s="8">
        <v>11.02</v>
      </c>
      <c r="D3" s="8">
        <v>6.95</v>
      </c>
      <c r="E3" s="11">
        <f t="shared" si="0"/>
        <v>12.41</v>
      </c>
      <c r="F3" s="11">
        <f t="shared" si="1"/>
        <v>0</v>
      </c>
      <c r="G3" s="30">
        <v>16.18</v>
      </c>
      <c r="H3" s="1">
        <v>43452</v>
      </c>
      <c r="I3" s="11">
        <f>G3*A3-(C3*A3)-(D3*2)</f>
        <v>37.700000000000024</v>
      </c>
      <c r="J3" s="11">
        <f t="shared" si="2"/>
        <v>22.620000000000015</v>
      </c>
      <c r="K3" s="11">
        <f t="shared" si="3"/>
        <v>117.14999999999999</v>
      </c>
      <c r="L3" s="11">
        <f t="shared" si="4"/>
        <v>154.85000000000002</v>
      </c>
      <c r="M3" s="11">
        <f t="shared" si="5"/>
        <v>37.700000000000031</v>
      </c>
      <c r="N3" s="12">
        <f t="shared" si="6"/>
        <v>0.19308578745198479</v>
      </c>
      <c r="O3" s="8">
        <v>0</v>
      </c>
      <c r="P3" s="11">
        <f t="shared" si="7"/>
        <v>21.19230769230769</v>
      </c>
      <c r="Q3" s="8">
        <f>0.13*4</f>
        <v>0.52</v>
      </c>
      <c r="S3" s="8">
        <f t="shared" ca="1" si="8"/>
        <v>14.249218443814234</v>
      </c>
      <c r="T3" s="99">
        <f t="shared" ca="1" si="9"/>
        <v>177.12767123287674</v>
      </c>
      <c r="U3" s="8">
        <v>4</v>
      </c>
      <c r="V3" s="8">
        <v>0</v>
      </c>
      <c r="W3" s="8">
        <f t="shared" ca="1" si="10"/>
        <v>0.79945820172946391</v>
      </c>
    </row>
    <row r="4" spans="1:27" x14ac:dyDescent="0.2">
      <c r="A4" s="10">
        <v>35</v>
      </c>
      <c r="B4" s="8" t="s">
        <v>4</v>
      </c>
      <c r="C4" s="8">
        <v>3.29</v>
      </c>
      <c r="D4" s="8">
        <v>6.95</v>
      </c>
      <c r="E4" s="11">
        <f t="shared" si="0"/>
        <v>3.6871428571428573</v>
      </c>
      <c r="F4" s="11">
        <f t="shared" si="1"/>
        <v>9.9999999999994316E-2</v>
      </c>
      <c r="G4" s="30">
        <v>4.3</v>
      </c>
      <c r="H4" s="1">
        <v>43479</v>
      </c>
      <c r="I4" s="11">
        <f>G4*A4-(C4*A4)-(D4*2)</f>
        <v>21.449999999999996</v>
      </c>
      <c r="J4" s="11">
        <f t="shared" si="2"/>
        <v>12.869999999999997</v>
      </c>
      <c r="K4" s="11">
        <f t="shared" si="3"/>
        <v>122.10000000000001</v>
      </c>
      <c r="L4" s="11">
        <f t="shared" si="4"/>
        <v>143.55000000000001</v>
      </c>
      <c r="M4" s="11">
        <f t="shared" si="5"/>
        <v>21.450000000000003</v>
      </c>
      <c r="N4" s="12">
        <f t="shared" si="6"/>
        <v>0.10540540540540538</v>
      </c>
      <c r="O4" s="8">
        <v>0</v>
      </c>
      <c r="P4" s="11">
        <f t="shared" si="7"/>
        <v>41.125</v>
      </c>
      <c r="Q4" s="8">
        <v>0.08</v>
      </c>
      <c r="S4" s="8">
        <f t="shared" ca="1" si="8"/>
        <v>4.2076268961369401</v>
      </c>
      <c r="T4" s="99">
        <f t="shared" ca="1" si="9"/>
        <v>95.376438356164371</v>
      </c>
      <c r="U4" s="8">
        <v>4</v>
      </c>
      <c r="V4" s="8">
        <f ca="1">((((DATE(1987,10,12))+(67*365))-TODAY())/365)</f>
        <v>34.063013698630137</v>
      </c>
      <c r="W4" s="8">
        <f t="shared" ca="1" si="10"/>
        <v>1.4419033360161526</v>
      </c>
    </row>
    <row r="5" spans="1:27" x14ac:dyDescent="0.2">
      <c r="A5" s="10">
        <v>8.4</v>
      </c>
      <c r="B5" s="8" t="s">
        <v>5</v>
      </c>
      <c r="C5" s="8">
        <v>39.720199999999998</v>
      </c>
      <c r="D5" s="8">
        <v>6.95</v>
      </c>
      <c r="E5" s="11">
        <f t="shared" si="0"/>
        <v>41.374961904761903</v>
      </c>
      <c r="F5" s="11">
        <f t="shared" si="1"/>
        <v>4.2320000000017899E-2</v>
      </c>
      <c r="G5" s="8">
        <v>68</v>
      </c>
      <c r="H5" s="1">
        <v>41753</v>
      </c>
      <c r="I5" s="11">
        <f>G5*A5-(C5*A5)-(D5*2)</f>
        <v>223.65032000000005</v>
      </c>
      <c r="J5" s="11">
        <f t="shared" si="2"/>
        <v>134.19019200000002</v>
      </c>
      <c r="K5" s="11">
        <f t="shared" si="3"/>
        <v>340.59967999999998</v>
      </c>
      <c r="L5" s="11">
        <f t="shared" si="4"/>
        <v>564.25</v>
      </c>
      <c r="M5" s="11">
        <f t="shared" si="5"/>
        <v>223.65032000000002</v>
      </c>
      <c r="N5" s="12">
        <f t="shared" si="6"/>
        <v>0.39398214349467398</v>
      </c>
      <c r="O5" s="8">
        <v>0</v>
      </c>
      <c r="P5" s="11">
        <f t="shared" si="7"/>
        <v>49.650249999999993</v>
      </c>
      <c r="Q5" s="8">
        <v>0.8</v>
      </c>
      <c r="S5" s="8">
        <f t="shared" ca="1" si="8"/>
        <v>102.48482680119677</v>
      </c>
      <c r="T5" s="99">
        <f t="shared" ca="1" si="9"/>
        <v>228.90345205479454</v>
      </c>
      <c r="U5" s="8">
        <v>4</v>
      </c>
      <c r="V5" s="8">
        <f ca="1">V4*4</f>
        <v>136.25205479452055</v>
      </c>
      <c r="W5" s="8">
        <f t="shared" ca="1" si="10"/>
        <v>0.2866367425436816</v>
      </c>
    </row>
    <row r="6" spans="1:27" x14ac:dyDescent="0.2">
      <c r="A6" s="10">
        <v>2</v>
      </c>
      <c r="B6" s="8" t="s">
        <v>0</v>
      </c>
      <c r="C6" s="8">
        <v>32.54</v>
      </c>
      <c r="D6" s="8">
        <v>6.95</v>
      </c>
      <c r="E6" s="11">
        <f t="shared" si="0"/>
        <v>39.49</v>
      </c>
      <c r="F6" s="11">
        <f t="shared" si="1"/>
        <v>0</v>
      </c>
      <c r="G6" s="8">
        <v>65</v>
      </c>
      <c r="H6" s="1">
        <v>41842</v>
      </c>
      <c r="I6" s="11">
        <f>G6*A6-(C6*A6)-(D6*3)</f>
        <v>44.07</v>
      </c>
      <c r="J6" s="11">
        <f t="shared" si="2"/>
        <v>26.442</v>
      </c>
      <c r="K6" s="11">
        <f t="shared" si="3"/>
        <v>72.03</v>
      </c>
      <c r="L6" s="11">
        <f t="shared" si="4"/>
        <v>123.05</v>
      </c>
      <c r="M6" s="11">
        <f t="shared" si="5"/>
        <v>51.019999999999996</v>
      </c>
      <c r="N6" s="12">
        <f t="shared" si="6"/>
        <v>0.36709704289879219</v>
      </c>
      <c r="O6" s="8">
        <v>0</v>
      </c>
      <c r="P6" s="11">
        <f t="shared" si="7"/>
        <v>16.27</v>
      </c>
      <c r="Q6" s="8">
        <v>2</v>
      </c>
      <c r="S6" s="8">
        <f t="shared" ca="1" si="8"/>
        <v>80.974549399315293</v>
      </c>
      <c r="T6" s="99">
        <f t="shared" ca="1" si="9"/>
        <v>136.25205479452055</v>
      </c>
      <c r="U6" s="8">
        <v>4</v>
      </c>
      <c r="W6" s="8">
        <f t="shared" ca="1" si="10"/>
        <v>0.20826507926477925</v>
      </c>
    </row>
    <row r="7" spans="1:27" x14ac:dyDescent="0.2">
      <c r="A7" s="10">
        <v>28</v>
      </c>
      <c r="B7" s="8" t="s">
        <v>6</v>
      </c>
      <c r="C7" s="8">
        <v>8.0299999999999994</v>
      </c>
      <c r="D7" s="8">
        <v>6.95</v>
      </c>
      <c r="E7" s="11">
        <f t="shared" si="0"/>
        <v>8.5264285714285712</v>
      </c>
      <c r="F7" s="11">
        <f t="shared" si="1"/>
        <v>9.9999999999994316E-2</v>
      </c>
      <c r="G7" s="8">
        <v>12.7</v>
      </c>
      <c r="H7" s="1">
        <v>42859</v>
      </c>
      <c r="I7" s="11">
        <f>G7*A7-(C7*A7)-(D7*2)</f>
        <v>116.85999999999999</v>
      </c>
      <c r="J7" s="11">
        <f t="shared" si="2"/>
        <v>70.115999999999985</v>
      </c>
      <c r="K7" s="11">
        <f t="shared" si="3"/>
        <v>231.78999999999996</v>
      </c>
      <c r="L7" s="11">
        <f t="shared" si="4"/>
        <v>348.65</v>
      </c>
      <c r="M7" s="11">
        <f t="shared" si="5"/>
        <v>116.86000000000001</v>
      </c>
      <c r="N7" s="12">
        <f t="shared" si="6"/>
        <v>0.30249795073126534</v>
      </c>
      <c r="O7" s="8">
        <v>0</v>
      </c>
      <c r="P7" s="11">
        <f t="shared" si="7"/>
        <v>14.599999999999998</v>
      </c>
      <c r="Q7" s="8">
        <v>0.55000000000000004</v>
      </c>
      <c r="S7" s="8">
        <f t="shared" ca="1" si="8"/>
        <v>13.214390999283287</v>
      </c>
      <c r="T7" s="99">
        <f t="shared" ca="1" si="9"/>
        <v>524.57041095890418</v>
      </c>
      <c r="U7" s="8">
        <v>2</v>
      </c>
      <c r="W7" s="8">
        <f t="shared" ca="1" si="10"/>
        <v>2.4962735908910751</v>
      </c>
    </row>
    <row r="8" spans="1:27" x14ac:dyDescent="0.2">
      <c r="A8" s="10">
        <v>100</v>
      </c>
      <c r="B8" s="8" t="s">
        <v>2</v>
      </c>
      <c r="C8" s="8">
        <v>5.4</v>
      </c>
      <c r="D8" s="8">
        <v>6.95</v>
      </c>
      <c r="E8" s="11">
        <f t="shared" ref="E8" si="11">(D8*2/A8)+C8</f>
        <v>5.5390000000000006</v>
      </c>
      <c r="F8" s="11">
        <f t="shared" ref="F8" si="12">(ROUNDUP(E8,2)*A8-(D8*2)-(C8*A8))</f>
        <v>0.10000000000002274</v>
      </c>
      <c r="G8" s="30">
        <v>7.4</v>
      </c>
      <c r="H8" s="1">
        <v>43494</v>
      </c>
      <c r="I8" s="11">
        <f>G8*A8-(C8*A8)-(D8*2)</f>
        <v>186.1</v>
      </c>
      <c r="J8" s="11">
        <f t="shared" ref="J8" si="13">I8*0.6</f>
        <v>111.66</v>
      </c>
      <c r="K8" s="11">
        <f t="shared" ref="K8" si="14">A8*C8+D8</f>
        <v>546.95000000000005</v>
      </c>
      <c r="L8" s="11">
        <f t="shared" ref="L8" si="15">G8*A8-D8</f>
        <v>733.05</v>
      </c>
      <c r="M8" s="11">
        <f t="shared" ref="M8" si="16">L8-K8</f>
        <v>186.09999999999991</v>
      </c>
      <c r="N8" s="12">
        <f t="shared" ref="N8" si="17">J8/K8</f>
        <v>0.20415028796050824</v>
      </c>
      <c r="O8" s="8">
        <v>0</v>
      </c>
      <c r="P8" s="11" t="s">
        <v>100</v>
      </c>
      <c r="S8" s="8">
        <f t="shared" ca="1" si="8"/>
        <v>6.8641398930392885</v>
      </c>
      <c r="T8" s="99">
        <f t="shared" ca="1" si="9"/>
        <v>0</v>
      </c>
      <c r="U8" s="8">
        <v>0</v>
      </c>
      <c r="W8" s="8" t="e">
        <f t="shared" ca="1" si="10"/>
        <v>#DIV/0!</v>
      </c>
    </row>
    <row r="9" spans="1:27" customFormat="1" x14ac:dyDescent="0.2"/>
    <row r="10" spans="1:27" customFormat="1" x14ac:dyDescent="0.2"/>
    <row r="11" spans="1:27" customFormat="1" x14ac:dyDescent="0.2"/>
    <row r="12" spans="1:27" customFormat="1" x14ac:dyDescent="0.2"/>
    <row r="13" spans="1:27" customFormat="1" x14ac:dyDescent="0.2"/>
    <row r="14" spans="1:27" customFormat="1" x14ac:dyDescent="0.2"/>
    <row r="15" spans="1:27" customFormat="1" x14ac:dyDescent="0.2"/>
    <row r="16" spans="1:27" customFormat="1" x14ac:dyDescent="0.2"/>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spans="5:5" customFormat="1" x14ac:dyDescent="0.2"/>
    <row r="34" spans="5:5" customFormat="1" x14ac:dyDescent="0.2"/>
    <row r="35" spans="5:5" customFormat="1" x14ac:dyDescent="0.2"/>
    <row r="36" spans="5:5" customFormat="1" x14ac:dyDescent="0.2"/>
    <row r="37" spans="5:5" customFormat="1" x14ac:dyDescent="0.2"/>
    <row r="38" spans="5:5" customFormat="1" x14ac:dyDescent="0.2"/>
    <row r="39" spans="5:5" customFormat="1" x14ac:dyDescent="0.2"/>
    <row r="40" spans="5:5" customFormat="1" x14ac:dyDescent="0.2"/>
    <row r="41" spans="5:5" customFormat="1" x14ac:dyDescent="0.2"/>
    <row r="44" spans="5:5" x14ac:dyDescent="0.2">
      <c r="E44" s="98"/>
    </row>
    <row r="45" spans="5:5" x14ac:dyDescent="0.2">
      <c r="E45" s="98"/>
    </row>
    <row r="46" spans="5:5" x14ac:dyDescent="0.2">
      <c r="E46" s="98"/>
    </row>
    <row r="47" spans="5:5" x14ac:dyDescent="0.2">
      <c r="E47" s="98"/>
    </row>
    <row r="48" spans="5:5" x14ac:dyDescent="0.2">
      <c r="E48" s="98"/>
    </row>
    <row r="49" spans="5:5" x14ac:dyDescent="0.2">
      <c r="E49" s="98"/>
    </row>
    <row r="50" spans="5:5" x14ac:dyDescent="0.2">
      <c r="E50" s="98"/>
    </row>
    <row r="51" spans="5:5" x14ac:dyDescent="0.2">
      <c r="E51" s="98"/>
    </row>
    <row r="52" spans="5:5" x14ac:dyDescent="0.2">
      <c r="E52" s="98"/>
    </row>
    <row r="53" spans="5:5" x14ac:dyDescent="0.2">
      <c r="E53" s="98"/>
    </row>
    <row r="54" spans="5:5" x14ac:dyDescent="0.2">
      <c r="E54" s="98"/>
    </row>
    <row r="55" spans="5:5" x14ac:dyDescent="0.2">
      <c r="E55" s="98"/>
    </row>
    <row r="56" spans="5:5" x14ac:dyDescent="0.2">
      <c r="E56" s="98"/>
    </row>
  </sheetData>
  <pageMargins left="0.75" right="0.75" top="1" bottom="1" header="0.5" footer="0.5"/>
  <pageSetup orientation="portrait" cellComments="asDisplayed"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workbookViewId="0">
      <selection activeCell="A3" sqref="A3"/>
    </sheetView>
  </sheetViews>
  <sheetFormatPr defaultRowHeight="14.25" x14ac:dyDescent="0.2"/>
  <sheetData>
    <row r="1" spans="1:1" x14ac:dyDescent="0.2">
      <c r="A1" t="s">
        <v>51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NUE Analysis</vt:lpstr>
      <vt:lpstr>dividendPayout</vt:lpstr>
      <vt:lpstr>CurrentPortfolio</vt:lpstr>
      <vt:lpstr>LINexporders</vt:lpstr>
      <vt:lpstr>OrderSheet</vt:lpstr>
      <vt:lpstr>optionStrategies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Etwaru, Vedabrat           QUEST GLOBAL SERVICES PTE. LTD.</dc:creator>
  <cp:keywords>Non Technical</cp:keywords>
  <cp:lastModifiedBy>Vedabrat Etwaru</cp:lastModifiedBy>
  <cp:lastPrinted>2019-02-04T18:07:25Z</cp:lastPrinted>
  <dcterms:created xsi:type="dcterms:W3CDTF">2018-12-18T22:02:52Z</dcterms:created>
  <dcterms:modified xsi:type="dcterms:W3CDTF">2020-09-10T22:33:33Z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d512f5ed-971a-4c11-8989-0e3005f44817</vt:lpwstr>
  </property>
  <property fmtid="{D5CDD505-2E9C-101B-9397-08002B2CF9AE}" pid="3" name="UTCTechnicalDataKeyword">
    <vt:lpwstr>Non Technical</vt:lpwstr>
  </property>
  <property fmtid="{D5CDD505-2E9C-101B-9397-08002B2CF9AE}" pid="4" name="UTCTechnicalData">
    <vt:lpwstr>N</vt:lpwstr>
  </property>
</Properties>
</file>