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dnya_98/R/FinalTerm/Vinay Final/"/>
    </mc:Choice>
  </mc:AlternateContent>
  <xr:revisionPtr revIDLastSave="0" documentId="13_ncr:1_{EB2A5E7B-18A3-D045-808D-AA12DE705A1D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tateW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8" i="1" l="1"/>
  <c r="U77" i="1"/>
  <c r="X77" i="1" s="1"/>
  <c r="S77" i="1"/>
  <c r="R77" i="1"/>
  <c r="W77" i="1" s="1"/>
  <c r="V76" i="1"/>
  <c r="V75" i="1"/>
  <c r="U76" i="1"/>
  <c r="U75" i="1"/>
  <c r="S75" i="1"/>
  <c r="R75" i="1"/>
  <c r="V74" i="1"/>
  <c r="V73" i="1"/>
  <c r="U74" i="1"/>
  <c r="U73" i="1"/>
  <c r="S73" i="1"/>
  <c r="R73" i="1"/>
  <c r="W73" i="1" s="1"/>
  <c r="V72" i="1"/>
  <c r="V71" i="1"/>
  <c r="U72" i="1"/>
  <c r="U71" i="1"/>
  <c r="V70" i="1"/>
  <c r="V69" i="1"/>
  <c r="U70" i="1"/>
  <c r="U69" i="1"/>
  <c r="S71" i="1"/>
  <c r="R71" i="1"/>
  <c r="W71" i="1" s="1"/>
  <c r="S69" i="1"/>
  <c r="R69" i="1"/>
  <c r="W69" i="1" s="1"/>
  <c r="U68" i="1"/>
  <c r="U67" i="1"/>
  <c r="X67" i="1" s="1"/>
  <c r="V68" i="1"/>
  <c r="V67" i="1"/>
  <c r="S67" i="1"/>
  <c r="R67" i="1"/>
  <c r="W67" i="1" s="1"/>
  <c r="V66" i="1"/>
  <c r="V65" i="1"/>
  <c r="U66" i="1"/>
  <c r="U65" i="1"/>
  <c r="S65" i="1"/>
  <c r="R65" i="1"/>
  <c r="X75" i="1"/>
  <c r="V62" i="1"/>
  <c r="V61" i="1"/>
  <c r="X61" i="1" s="1"/>
  <c r="S61" i="1"/>
  <c r="R61" i="1"/>
  <c r="V60" i="1"/>
  <c r="V59" i="1"/>
  <c r="U60" i="1"/>
  <c r="U59" i="1"/>
  <c r="S59" i="1"/>
  <c r="R59" i="1"/>
  <c r="V58" i="1"/>
  <c r="V57" i="1"/>
  <c r="U58" i="1"/>
  <c r="U57" i="1"/>
  <c r="S57" i="1"/>
  <c r="R57" i="1"/>
  <c r="V56" i="1"/>
  <c r="V55" i="1"/>
  <c r="U56" i="1"/>
  <c r="U55" i="1"/>
  <c r="X53" i="1"/>
  <c r="V54" i="1"/>
  <c r="V53" i="1"/>
  <c r="U54" i="1"/>
  <c r="U53" i="1"/>
  <c r="S55" i="1"/>
  <c r="R55" i="1"/>
  <c r="W55" i="1" s="1"/>
  <c r="S53" i="1"/>
  <c r="R53" i="1"/>
  <c r="W53" i="1" s="1"/>
  <c r="Y53" i="1" s="1"/>
  <c r="W65" i="1" l="1"/>
  <c r="X69" i="1"/>
  <c r="Y69" i="1" s="1"/>
  <c r="W57" i="1"/>
  <c r="X71" i="1"/>
  <c r="Y71" i="1" s="1"/>
  <c r="W75" i="1"/>
  <c r="Y77" i="1"/>
  <c r="Y75" i="1"/>
  <c r="X73" i="1"/>
  <c r="Y73" i="1" s="1"/>
  <c r="Y67" i="1"/>
  <c r="X65" i="1"/>
  <c r="Y65" i="1" s="1"/>
  <c r="W61" i="1"/>
  <c r="Y61" i="1" s="1"/>
  <c r="X59" i="1"/>
  <c r="W59" i="1"/>
  <c r="X57" i="1"/>
  <c r="Y57" i="1" s="1"/>
  <c r="X55" i="1"/>
  <c r="Y55" i="1"/>
  <c r="Y59" i="1" l="1"/>
  <c r="L68" i="1"/>
  <c r="L67" i="1"/>
  <c r="K68" i="1"/>
  <c r="K67" i="1"/>
  <c r="I67" i="1"/>
  <c r="H67" i="1"/>
  <c r="L66" i="1"/>
  <c r="L65" i="1"/>
  <c r="K66" i="1"/>
  <c r="K65" i="1"/>
  <c r="I65" i="1"/>
  <c r="H65" i="1"/>
  <c r="L64" i="1"/>
  <c r="L63" i="1"/>
  <c r="K64" i="1"/>
  <c r="K63" i="1"/>
  <c r="I63" i="1"/>
  <c r="H63" i="1"/>
  <c r="M63" i="1" s="1"/>
  <c r="M61" i="1"/>
  <c r="L62" i="1"/>
  <c r="L61" i="1"/>
  <c r="K62" i="1"/>
  <c r="K61" i="1"/>
  <c r="L60" i="1"/>
  <c r="L59" i="1"/>
  <c r="K60" i="1"/>
  <c r="K59" i="1"/>
  <c r="I59" i="1"/>
  <c r="H59" i="1"/>
  <c r="L58" i="1"/>
  <c r="L57" i="1"/>
  <c r="K58" i="1"/>
  <c r="K57" i="1"/>
  <c r="I57" i="1"/>
  <c r="H57" i="1"/>
  <c r="M57" i="1" s="1"/>
  <c r="M55" i="1"/>
  <c r="L56" i="1"/>
  <c r="L55" i="1"/>
  <c r="K56" i="1"/>
  <c r="K55" i="1"/>
  <c r="I55" i="1"/>
  <c r="H55" i="1"/>
  <c r="L54" i="1"/>
  <c r="L53" i="1"/>
  <c r="K54" i="1"/>
  <c r="K53" i="1"/>
  <c r="I53" i="1"/>
  <c r="H53" i="1"/>
  <c r="M53" i="1" l="1"/>
  <c r="N59" i="1"/>
  <c r="N53" i="1"/>
  <c r="O53" i="1" s="1"/>
  <c r="N57" i="1"/>
  <c r="O57" i="1" s="1"/>
  <c r="N61" i="1"/>
  <c r="O61" i="1" s="1"/>
  <c r="N55" i="1"/>
  <c r="O55" i="1" s="1"/>
  <c r="M59" i="1"/>
  <c r="N65" i="1"/>
  <c r="N67" i="1"/>
  <c r="M67" i="1"/>
  <c r="M65" i="1"/>
  <c r="N63" i="1"/>
  <c r="O63" i="1" s="1"/>
  <c r="O65" i="1" l="1"/>
  <c r="O59" i="1"/>
  <c r="O67" i="1"/>
</calcChain>
</file>

<file path=xl/sharedStrings.xml><?xml version="1.0" encoding="utf-8"?>
<sst xmlns="http://schemas.openxmlformats.org/spreadsheetml/2006/main" count="296" uniqueCount="38">
  <si>
    <t>id</t>
  </si>
  <si>
    <t>CTG</t>
  </si>
  <si>
    <t>GP</t>
  </si>
  <si>
    <t>LSM</t>
  </si>
  <si>
    <t>outcome</t>
  </si>
  <si>
    <t>Good</t>
  </si>
  <si>
    <t>Yes</t>
  </si>
  <si>
    <t>A</t>
  </si>
  <si>
    <t>Pass</t>
  </si>
  <si>
    <t>No</t>
  </si>
  <si>
    <t>Average</t>
  </si>
  <si>
    <t>Poor</t>
  </si>
  <si>
    <t>Fail</t>
  </si>
  <si>
    <t>B</t>
  </si>
  <si>
    <t>C</t>
  </si>
  <si>
    <t>PL</t>
  </si>
  <si>
    <t>PR</t>
  </si>
  <si>
    <t>Outcome</t>
  </si>
  <si>
    <t>P(j|tL)</t>
  </si>
  <si>
    <t>P(j|tR)</t>
  </si>
  <si>
    <t>2 PL PR</t>
  </si>
  <si>
    <t>Φ(s|t)</t>
  </si>
  <si>
    <t>Q(s|t)</t>
  </si>
  <si>
    <t>CTG=Average</t>
  </si>
  <si>
    <t>CTG=Good</t>
  </si>
  <si>
    <t>CTG=Poor</t>
  </si>
  <si>
    <t>GP=Yes</t>
  </si>
  <si>
    <t>GP=No</t>
  </si>
  <si>
    <t>LSM=A</t>
  </si>
  <si>
    <t>LSM=B</t>
  </si>
  <si>
    <t>LSM=C</t>
  </si>
  <si>
    <t>Split 1</t>
  </si>
  <si>
    <t>Split 2 Left</t>
  </si>
  <si>
    <t>Split 2 Right</t>
  </si>
  <si>
    <t>Q.1</t>
  </si>
  <si>
    <t>Use StateWide.csv (CANVAS), Exce</t>
  </si>
  <si>
    <t xml:space="preserve">and the CART Methodology to develop a </t>
  </si>
  <si>
    <t xml:space="preserve">classification model (Two levels).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</si>
</sst>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10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/>
    <xf numFmtId="0" fontId="18" fillId="34" borderId="14" xfId="0" applyFont="1" applyFill="1" applyBorder="1"/>
    <xf numFmtId="0" fontId="18" fillId="35" borderId="14" xfId="0" applyFont="1" applyFill="1" applyBorder="1"/>
    <xf numFmtId="164" fontId="18" fillId="35" borderId="14" xfId="0" applyNumberFormat="1" applyFont="1" applyFill="1" applyBorder="1"/>
    <xf numFmtId="0" fontId="18" fillId="35" borderId="11" xfId="0" applyFont="1" applyFill="1" applyBorder="1"/>
    <xf numFmtId="0" fontId="18" fillId="34" borderId="16" xfId="0" applyFont="1" applyFill="1" applyBorder="1"/>
    <xf numFmtId="0" fontId="18" fillId="35" borderId="16" xfId="0" applyFont="1" applyFill="1" applyBorder="1"/>
    <xf numFmtId="0" fontId="18" fillId="35" borderId="13" xfId="0" applyFont="1" applyFill="1" applyBorder="1"/>
    <xf numFmtId="0" fontId="18" fillId="34" borderId="15" xfId="0" applyFont="1" applyFill="1" applyBorder="1"/>
    <xf numFmtId="0" fontId="18" fillId="35" borderId="15" xfId="0" applyFont="1" applyFill="1" applyBorder="1"/>
    <xf numFmtId="0" fontId="18" fillId="35" borderId="12" xfId="0" applyFont="1" applyFill="1" applyBorder="1"/>
    <xf numFmtId="2" fontId="18" fillId="35" borderId="1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1002831</xdr:colOff>
      <xdr:row>5</xdr:row>
      <xdr:rowOff>54045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4EF30C-A2E8-484A-8119-6C6C228A6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58831" cy="14917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G1:K51" totalsRowShown="0" headerRowDxfId="1" dataDxfId="0">
  <autoFilter ref="G1:K51" xr:uid="{00000000-0009-0000-0100-000002000000}"/>
  <tableColumns count="5">
    <tableColumn id="1" xr3:uid="{00000000-0010-0000-0000-000001000000}" name="id" dataDxfId="6"/>
    <tableColumn id="2" xr3:uid="{00000000-0010-0000-0000-000002000000}" name="CTG" dataDxfId="5"/>
    <tableColumn id="3" xr3:uid="{00000000-0010-0000-0000-000003000000}" name="GP" dataDxfId="4"/>
    <tableColumn id="4" xr3:uid="{00000000-0010-0000-0000-000004000000}" name="LSM" dataDxfId="3"/>
    <tableColumn id="5" xr3:uid="{00000000-0010-0000-0000-000005000000}" name="outco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"/>
  <sheetViews>
    <sheetView tabSelected="1" zoomScale="58" workbookViewId="0">
      <selection activeCell="F17" sqref="F17"/>
    </sheetView>
  </sheetViews>
  <sheetFormatPr baseColWidth="10" defaultColWidth="8.83203125" defaultRowHeight="21" x14ac:dyDescent="0.25"/>
  <cols>
    <col min="1" max="4" width="8.83203125" style="1"/>
    <col min="5" max="5" width="10.5" style="1" customWidth="1"/>
    <col min="6" max="6" width="16.83203125" style="1" customWidth="1"/>
    <col min="7" max="7" width="13.5" style="1" customWidth="1"/>
    <col min="8" max="9" width="9" style="1" bestFit="1" customWidth="1"/>
    <col min="10" max="10" width="8.83203125" style="1"/>
    <col min="11" max="11" width="11.83203125" style="1" bestFit="1" customWidth="1"/>
    <col min="12" max="15" width="9" style="1" bestFit="1" customWidth="1"/>
    <col min="16" max="16" width="8.83203125" style="1"/>
    <col min="17" max="17" width="12.5" style="1" customWidth="1"/>
    <col min="18" max="19" width="9" style="1" bestFit="1" customWidth="1"/>
    <col min="20" max="20" width="8.83203125" style="1"/>
    <col min="21" max="25" width="9" style="1" bestFit="1" customWidth="1"/>
    <col min="26" max="16384" width="8.83203125" style="1"/>
  </cols>
  <sheetData>
    <row r="1" spans="1:11" x14ac:dyDescent="0.25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G2" s="1">
        <v>1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 x14ac:dyDescent="0.25">
      <c r="G3" s="1">
        <v>2</v>
      </c>
      <c r="H3" s="1" t="s">
        <v>5</v>
      </c>
      <c r="I3" s="1" t="s">
        <v>9</v>
      </c>
      <c r="J3" s="1" t="s">
        <v>7</v>
      </c>
      <c r="K3" s="1" t="s">
        <v>8</v>
      </c>
    </row>
    <row r="4" spans="1:11" x14ac:dyDescent="0.25">
      <c r="G4" s="1">
        <v>3</v>
      </c>
      <c r="H4" s="1" t="s">
        <v>5</v>
      </c>
      <c r="I4" s="1" t="s">
        <v>9</v>
      </c>
      <c r="J4" s="1" t="s">
        <v>7</v>
      </c>
      <c r="K4" s="1" t="s">
        <v>8</v>
      </c>
    </row>
    <row r="5" spans="1:11" x14ac:dyDescent="0.25">
      <c r="G5" s="1">
        <v>4</v>
      </c>
      <c r="H5" s="1" t="s">
        <v>10</v>
      </c>
      <c r="I5" s="1" t="s">
        <v>9</v>
      </c>
      <c r="J5" s="1" t="s">
        <v>7</v>
      </c>
      <c r="K5" s="1" t="s">
        <v>8</v>
      </c>
    </row>
    <row r="6" spans="1:11" x14ac:dyDescent="0.25">
      <c r="G6" s="1">
        <v>5</v>
      </c>
      <c r="H6" s="1" t="s">
        <v>10</v>
      </c>
      <c r="I6" s="1" t="s">
        <v>6</v>
      </c>
      <c r="J6" s="1" t="s">
        <v>7</v>
      </c>
      <c r="K6" s="1" t="s">
        <v>8</v>
      </c>
    </row>
    <row r="7" spans="1:11" x14ac:dyDescent="0.25">
      <c r="G7" s="1">
        <v>6</v>
      </c>
      <c r="H7" s="1" t="s">
        <v>11</v>
      </c>
      <c r="I7" s="1" t="s">
        <v>9</v>
      </c>
      <c r="J7" s="1" t="s">
        <v>7</v>
      </c>
      <c r="K7" s="1" t="s">
        <v>8</v>
      </c>
    </row>
    <row r="8" spans="1:11" x14ac:dyDescent="0.25">
      <c r="G8" s="1">
        <v>7</v>
      </c>
      <c r="H8" s="1" t="s">
        <v>11</v>
      </c>
      <c r="I8" s="1" t="s">
        <v>9</v>
      </c>
      <c r="J8" s="1" t="s">
        <v>7</v>
      </c>
      <c r="K8" s="1" t="s">
        <v>8</v>
      </c>
    </row>
    <row r="9" spans="1:11" x14ac:dyDescent="0.25">
      <c r="G9" s="1">
        <v>8</v>
      </c>
      <c r="H9" s="1" t="s">
        <v>10</v>
      </c>
      <c r="I9" s="1" t="s">
        <v>6</v>
      </c>
      <c r="J9" s="1" t="s">
        <v>7</v>
      </c>
      <c r="K9" s="1" t="s">
        <v>8</v>
      </c>
    </row>
    <row r="10" spans="1:11" x14ac:dyDescent="0.25">
      <c r="A10" s="1" t="s">
        <v>34</v>
      </c>
      <c r="B10" s="1" t="s">
        <v>35</v>
      </c>
      <c r="G10" s="1">
        <v>9</v>
      </c>
      <c r="H10" s="1" t="s">
        <v>11</v>
      </c>
      <c r="I10" s="1" t="s">
        <v>9</v>
      </c>
      <c r="J10" s="1" t="s">
        <v>7</v>
      </c>
      <c r="K10" s="1" t="s">
        <v>12</v>
      </c>
    </row>
    <row r="11" spans="1:11" x14ac:dyDescent="0.25">
      <c r="B11" s="1" t="s">
        <v>36</v>
      </c>
      <c r="G11" s="1">
        <v>10</v>
      </c>
      <c r="H11" s="1" t="s">
        <v>10</v>
      </c>
      <c r="I11" s="1" t="s">
        <v>6</v>
      </c>
      <c r="J11" s="1" t="s">
        <v>7</v>
      </c>
      <c r="K11" s="1" t="s">
        <v>8</v>
      </c>
    </row>
    <row r="12" spans="1:11" x14ac:dyDescent="0.25">
      <c r="B12" s="1" t="s">
        <v>37</v>
      </c>
      <c r="G12" s="1">
        <v>11</v>
      </c>
      <c r="H12" s="1" t="s">
        <v>5</v>
      </c>
      <c r="I12" s="1" t="s">
        <v>6</v>
      </c>
      <c r="J12" s="1" t="s">
        <v>13</v>
      </c>
      <c r="K12" s="1" t="s">
        <v>8</v>
      </c>
    </row>
    <row r="13" spans="1:11" x14ac:dyDescent="0.25">
      <c r="G13" s="1">
        <v>12</v>
      </c>
      <c r="H13" s="1" t="s">
        <v>5</v>
      </c>
      <c r="I13" s="1" t="s">
        <v>6</v>
      </c>
      <c r="J13" s="1" t="s">
        <v>13</v>
      </c>
      <c r="K13" s="1" t="s">
        <v>8</v>
      </c>
    </row>
    <row r="14" spans="1:11" x14ac:dyDescent="0.25">
      <c r="G14" s="1">
        <v>13</v>
      </c>
      <c r="H14" s="1" t="s">
        <v>5</v>
      </c>
      <c r="I14" s="1" t="s">
        <v>9</v>
      </c>
      <c r="J14" s="1" t="s">
        <v>13</v>
      </c>
      <c r="K14" s="1" t="s">
        <v>8</v>
      </c>
    </row>
    <row r="15" spans="1:11" x14ac:dyDescent="0.25">
      <c r="G15" s="1">
        <v>14</v>
      </c>
      <c r="H15" s="1" t="s">
        <v>10</v>
      </c>
      <c r="I15" s="1" t="s">
        <v>6</v>
      </c>
      <c r="J15" s="1" t="s">
        <v>13</v>
      </c>
      <c r="K15" s="1" t="s">
        <v>8</v>
      </c>
    </row>
    <row r="16" spans="1:11" x14ac:dyDescent="0.25">
      <c r="G16" s="1">
        <v>15</v>
      </c>
      <c r="H16" s="1" t="s">
        <v>5</v>
      </c>
      <c r="I16" s="1" t="s">
        <v>6</v>
      </c>
      <c r="J16" s="1" t="s">
        <v>13</v>
      </c>
      <c r="K16" s="1" t="s">
        <v>8</v>
      </c>
    </row>
    <row r="17" spans="7:16" x14ac:dyDescent="0.25">
      <c r="G17" s="1">
        <v>16</v>
      </c>
      <c r="H17" s="1" t="s">
        <v>5</v>
      </c>
      <c r="I17" s="1" t="s">
        <v>6</v>
      </c>
      <c r="J17" s="1" t="s">
        <v>13</v>
      </c>
      <c r="K17" s="1" t="s">
        <v>8</v>
      </c>
    </row>
    <row r="18" spans="7:16" x14ac:dyDescent="0.25">
      <c r="G18" s="1">
        <v>17</v>
      </c>
      <c r="H18" s="1" t="s">
        <v>10</v>
      </c>
      <c r="I18" s="1" t="s">
        <v>6</v>
      </c>
      <c r="J18" s="1" t="s">
        <v>13</v>
      </c>
      <c r="K18" s="1" t="s">
        <v>8</v>
      </c>
    </row>
    <row r="19" spans="7:16" x14ac:dyDescent="0.25">
      <c r="G19" s="1">
        <v>18</v>
      </c>
      <c r="H19" s="1" t="s">
        <v>10</v>
      </c>
      <c r="I19" s="1" t="s">
        <v>6</v>
      </c>
      <c r="J19" s="1" t="s">
        <v>13</v>
      </c>
      <c r="K19" s="1" t="s">
        <v>8</v>
      </c>
    </row>
    <row r="20" spans="7:16" x14ac:dyDescent="0.25">
      <c r="G20" s="1">
        <v>19</v>
      </c>
      <c r="H20" s="1" t="s">
        <v>11</v>
      </c>
      <c r="I20" s="1" t="s">
        <v>6</v>
      </c>
      <c r="J20" s="1" t="s">
        <v>13</v>
      </c>
      <c r="K20" s="1" t="s">
        <v>8</v>
      </c>
    </row>
    <row r="21" spans="7:16" x14ac:dyDescent="0.25">
      <c r="G21" s="1">
        <v>20</v>
      </c>
      <c r="H21" s="1" t="s">
        <v>10</v>
      </c>
      <c r="I21" s="1" t="s">
        <v>9</v>
      </c>
      <c r="J21" s="1" t="s">
        <v>13</v>
      </c>
      <c r="K21" s="1" t="s">
        <v>8</v>
      </c>
    </row>
    <row r="22" spans="7:16" x14ac:dyDescent="0.25">
      <c r="G22" s="1">
        <v>21</v>
      </c>
      <c r="H22" s="1" t="s">
        <v>11</v>
      </c>
      <c r="I22" s="1" t="s">
        <v>6</v>
      </c>
      <c r="J22" s="1" t="s">
        <v>13</v>
      </c>
      <c r="K22" s="1" t="s">
        <v>12</v>
      </c>
    </row>
    <row r="23" spans="7:16" x14ac:dyDescent="0.25">
      <c r="G23" s="1">
        <v>22</v>
      </c>
      <c r="H23" s="1" t="s">
        <v>11</v>
      </c>
      <c r="I23" s="1" t="s">
        <v>6</v>
      </c>
      <c r="J23" s="1" t="s">
        <v>13</v>
      </c>
      <c r="K23" s="1" t="s">
        <v>12</v>
      </c>
    </row>
    <row r="24" spans="7:16" x14ac:dyDescent="0.25">
      <c r="G24" s="1">
        <v>23</v>
      </c>
      <c r="H24" s="1" t="s">
        <v>11</v>
      </c>
      <c r="I24" s="1" t="s">
        <v>9</v>
      </c>
      <c r="J24" s="1" t="s">
        <v>13</v>
      </c>
      <c r="K24" s="1" t="s">
        <v>12</v>
      </c>
    </row>
    <row r="25" spans="7:16" x14ac:dyDescent="0.25">
      <c r="G25" s="1">
        <v>24</v>
      </c>
      <c r="H25" s="1" t="s">
        <v>11</v>
      </c>
      <c r="I25" s="1" t="s">
        <v>6</v>
      </c>
      <c r="J25" s="1" t="s">
        <v>13</v>
      </c>
      <c r="K25" s="1" t="s">
        <v>8</v>
      </c>
      <c r="P25" s="2"/>
    </row>
    <row r="26" spans="7:16" x14ac:dyDescent="0.25">
      <c r="G26" s="1">
        <v>25</v>
      </c>
      <c r="H26" s="1" t="s">
        <v>11</v>
      </c>
      <c r="I26" s="1" t="s">
        <v>6</v>
      </c>
      <c r="J26" s="1" t="s">
        <v>13</v>
      </c>
      <c r="K26" s="1" t="s">
        <v>12</v>
      </c>
      <c r="P26" s="2"/>
    </row>
    <row r="27" spans="7:16" x14ac:dyDescent="0.25">
      <c r="G27" s="1">
        <v>26</v>
      </c>
      <c r="H27" s="1" t="s">
        <v>11</v>
      </c>
      <c r="I27" s="1" t="s">
        <v>9</v>
      </c>
      <c r="J27" s="1" t="s">
        <v>13</v>
      </c>
      <c r="K27" s="1" t="s">
        <v>12</v>
      </c>
      <c r="P27" s="2"/>
    </row>
    <row r="28" spans="7:16" x14ac:dyDescent="0.25">
      <c r="G28" s="1">
        <v>27</v>
      </c>
      <c r="H28" s="1" t="s">
        <v>5</v>
      </c>
      <c r="I28" s="1" t="s">
        <v>6</v>
      </c>
      <c r="J28" s="1" t="s">
        <v>14</v>
      </c>
      <c r="K28" s="1" t="s">
        <v>8</v>
      </c>
      <c r="P28" s="2"/>
    </row>
    <row r="29" spans="7:16" x14ac:dyDescent="0.25">
      <c r="G29" s="1">
        <v>28</v>
      </c>
      <c r="H29" s="1" t="s">
        <v>10</v>
      </c>
      <c r="I29" s="1" t="s">
        <v>6</v>
      </c>
      <c r="J29" s="1" t="s">
        <v>14</v>
      </c>
      <c r="K29" s="1" t="s">
        <v>8</v>
      </c>
      <c r="P29" s="2"/>
    </row>
    <row r="30" spans="7:16" x14ac:dyDescent="0.25">
      <c r="G30" s="1">
        <v>29</v>
      </c>
      <c r="H30" s="1" t="s">
        <v>5</v>
      </c>
      <c r="I30" s="1" t="s">
        <v>6</v>
      </c>
      <c r="J30" s="1" t="s">
        <v>14</v>
      </c>
      <c r="K30" s="1" t="s">
        <v>8</v>
      </c>
      <c r="P30" s="2"/>
    </row>
    <row r="31" spans="7:16" x14ac:dyDescent="0.25">
      <c r="G31" s="1">
        <v>30</v>
      </c>
      <c r="H31" s="1" t="s">
        <v>5</v>
      </c>
      <c r="I31" s="1" t="s">
        <v>6</v>
      </c>
      <c r="J31" s="1" t="s">
        <v>14</v>
      </c>
      <c r="K31" s="1" t="s">
        <v>8</v>
      </c>
      <c r="P31" s="2"/>
    </row>
    <row r="32" spans="7:16" x14ac:dyDescent="0.25">
      <c r="G32" s="1">
        <v>31</v>
      </c>
      <c r="H32" s="1" t="s">
        <v>5</v>
      </c>
      <c r="I32" s="1" t="s">
        <v>9</v>
      </c>
      <c r="J32" s="1" t="s">
        <v>14</v>
      </c>
      <c r="K32" s="1" t="s">
        <v>8</v>
      </c>
      <c r="P32" s="2"/>
    </row>
    <row r="33" spans="7:16" x14ac:dyDescent="0.25">
      <c r="G33" s="1">
        <v>32</v>
      </c>
      <c r="H33" s="1" t="s">
        <v>10</v>
      </c>
      <c r="I33" s="1" t="s">
        <v>6</v>
      </c>
      <c r="J33" s="1" t="s">
        <v>14</v>
      </c>
      <c r="K33" s="1" t="s">
        <v>8</v>
      </c>
      <c r="P33" s="2"/>
    </row>
    <row r="34" spans="7:16" x14ac:dyDescent="0.25">
      <c r="G34" s="1">
        <v>33</v>
      </c>
      <c r="H34" s="1" t="s">
        <v>10</v>
      </c>
      <c r="I34" s="1" t="s">
        <v>6</v>
      </c>
      <c r="J34" s="1" t="s">
        <v>14</v>
      </c>
      <c r="K34" s="1" t="s">
        <v>12</v>
      </c>
      <c r="P34" s="2"/>
    </row>
    <row r="35" spans="7:16" x14ac:dyDescent="0.25">
      <c r="G35" s="1">
        <v>34</v>
      </c>
      <c r="H35" s="1" t="s">
        <v>10</v>
      </c>
      <c r="I35" s="1" t="s">
        <v>9</v>
      </c>
      <c r="J35" s="1" t="s">
        <v>14</v>
      </c>
      <c r="K35" s="1" t="s">
        <v>12</v>
      </c>
      <c r="P35" s="2"/>
    </row>
    <row r="36" spans="7:16" x14ac:dyDescent="0.25">
      <c r="G36" s="1">
        <v>35</v>
      </c>
      <c r="H36" s="1" t="s">
        <v>5</v>
      </c>
      <c r="I36" s="1" t="s">
        <v>6</v>
      </c>
      <c r="J36" s="1" t="s">
        <v>14</v>
      </c>
      <c r="K36" s="1" t="s">
        <v>12</v>
      </c>
      <c r="P36" s="2"/>
    </row>
    <row r="37" spans="7:16" x14ac:dyDescent="0.25">
      <c r="G37" s="1">
        <v>36</v>
      </c>
      <c r="H37" s="1" t="s">
        <v>10</v>
      </c>
      <c r="I37" s="1" t="s">
        <v>9</v>
      </c>
      <c r="J37" s="1" t="s">
        <v>14</v>
      </c>
      <c r="K37" s="1" t="s">
        <v>12</v>
      </c>
      <c r="P37" s="2"/>
    </row>
    <row r="38" spans="7:16" x14ac:dyDescent="0.25">
      <c r="G38" s="1">
        <v>37</v>
      </c>
      <c r="H38" s="1" t="s">
        <v>11</v>
      </c>
      <c r="I38" s="1" t="s">
        <v>9</v>
      </c>
      <c r="J38" s="1" t="s">
        <v>14</v>
      </c>
      <c r="K38" s="1" t="s">
        <v>12</v>
      </c>
      <c r="P38" s="2"/>
    </row>
    <row r="39" spans="7:16" x14ac:dyDescent="0.25">
      <c r="G39" s="1">
        <v>38</v>
      </c>
      <c r="H39" s="1" t="s">
        <v>11</v>
      </c>
      <c r="I39" s="1" t="s">
        <v>6</v>
      </c>
      <c r="J39" s="1" t="s">
        <v>14</v>
      </c>
      <c r="K39" s="1" t="s">
        <v>12</v>
      </c>
      <c r="P39" s="2"/>
    </row>
    <row r="40" spans="7:16" x14ac:dyDescent="0.25">
      <c r="G40" s="1">
        <v>39</v>
      </c>
      <c r="H40" s="1" t="s">
        <v>10</v>
      </c>
      <c r="I40" s="1" t="s">
        <v>6</v>
      </c>
      <c r="J40" s="1" t="s">
        <v>14</v>
      </c>
      <c r="K40" s="1" t="s">
        <v>12</v>
      </c>
      <c r="P40" s="2"/>
    </row>
    <row r="41" spans="7:16" x14ac:dyDescent="0.25">
      <c r="G41" s="1">
        <v>40</v>
      </c>
      <c r="H41" s="1" t="s">
        <v>11</v>
      </c>
      <c r="I41" s="1" t="s">
        <v>9</v>
      </c>
      <c r="J41" s="1" t="s">
        <v>14</v>
      </c>
      <c r="K41" s="1" t="s">
        <v>12</v>
      </c>
      <c r="P41" s="2"/>
    </row>
    <row r="42" spans="7:16" x14ac:dyDescent="0.25">
      <c r="G42" s="1">
        <v>41</v>
      </c>
      <c r="H42" s="1" t="s">
        <v>11</v>
      </c>
      <c r="I42" s="1" t="s">
        <v>6</v>
      </c>
      <c r="J42" s="1" t="s">
        <v>14</v>
      </c>
      <c r="K42" s="1" t="s">
        <v>12</v>
      </c>
      <c r="P42" s="2"/>
    </row>
    <row r="43" spans="7:16" x14ac:dyDescent="0.25">
      <c r="G43" s="1">
        <v>42</v>
      </c>
      <c r="H43" s="1" t="s">
        <v>11</v>
      </c>
      <c r="I43" s="1" t="s">
        <v>9</v>
      </c>
      <c r="J43" s="1" t="s">
        <v>14</v>
      </c>
      <c r="K43" s="1" t="s">
        <v>12</v>
      </c>
      <c r="P43" s="2"/>
    </row>
    <row r="44" spans="7:16" x14ac:dyDescent="0.25">
      <c r="G44" s="1">
        <v>43</v>
      </c>
      <c r="H44" s="1" t="s">
        <v>5</v>
      </c>
      <c r="I44" s="1" t="s">
        <v>6</v>
      </c>
      <c r="J44" s="1" t="s">
        <v>14</v>
      </c>
      <c r="K44" s="1" t="s">
        <v>8</v>
      </c>
      <c r="P44" s="2"/>
    </row>
    <row r="45" spans="7:16" x14ac:dyDescent="0.25">
      <c r="G45" s="1">
        <v>44</v>
      </c>
      <c r="H45" s="1" t="s">
        <v>5</v>
      </c>
      <c r="I45" s="1" t="s">
        <v>6</v>
      </c>
      <c r="J45" s="1" t="s">
        <v>14</v>
      </c>
      <c r="K45" s="1" t="s">
        <v>8</v>
      </c>
      <c r="P45" s="2"/>
    </row>
    <row r="46" spans="7:16" x14ac:dyDescent="0.25">
      <c r="G46" s="1">
        <v>45</v>
      </c>
      <c r="H46" s="1" t="s">
        <v>10</v>
      </c>
      <c r="I46" s="1" t="s">
        <v>6</v>
      </c>
      <c r="J46" s="1" t="s">
        <v>14</v>
      </c>
      <c r="K46" s="1" t="s">
        <v>12</v>
      </c>
      <c r="P46" s="2"/>
    </row>
    <row r="47" spans="7:16" x14ac:dyDescent="0.25">
      <c r="G47" s="1">
        <v>46</v>
      </c>
      <c r="H47" s="1" t="s">
        <v>11</v>
      </c>
      <c r="I47" s="1" t="s">
        <v>6</v>
      </c>
      <c r="J47" s="1" t="s">
        <v>14</v>
      </c>
      <c r="K47" s="1" t="s">
        <v>12</v>
      </c>
      <c r="P47" s="2"/>
    </row>
    <row r="48" spans="7:16" x14ac:dyDescent="0.25">
      <c r="G48" s="1">
        <v>47</v>
      </c>
      <c r="H48" s="1" t="s">
        <v>5</v>
      </c>
      <c r="I48" s="1" t="s">
        <v>6</v>
      </c>
      <c r="J48" s="1" t="s">
        <v>14</v>
      </c>
      <c r="K48" s="1" t="s">
        <v>12</v>
      </c>
      <c r="P48" s="2"/>
    </row>
    <row r="49" spans="7:25" x14ac:dyDescent="0.25">
      <c r="G49" s="1">
        <v>48</v>
      </c>
      <c r="H49" s="1" t="s">
        <v>11</v>
      </c>
      <c r="I49" s="1" t="s">
        <v>9</v>
      </c>
      <c r="J49" s="1" t="s">
        <v>14</v>
      </c>
      <c r="K49" s="1" t="s">
        <v>12</v>
      </c>
      <c r="P49" s="2"/>
    </row>
    <row r="50" spans="7:25" x14ac:dyDescent="0.25">
      <c r="G50" s="1">
        <v>49</v>
      </c>
      <c r="H50" s="1" t="s">
        <v>10</v>
      </c>
      <c r="I50" s="1" t="s">
        <v>6</v>
      </c>
      <c r="J50" s="1" t="s">
        <v>14</v>
      </c>
      <c r="K50" s="1" t="s">
        <v>8</v>
      </c>
      <c r="P50" s="2"/>
    </row>
    <row r="51" spans="7:25" ht="22" thickBot="1" x14ac:dyDescent="0.3">
      <c r="G51" s="1">
        <v>50</v>
      </c>
      <c r="H51" s="1" t="s">
        <v>11</v>
      </c>
      <c r="I51" s="1" t="s">
        <v>9</v>
      </c>
      <c r="J51" s="1" t="s">
        <v>14</v>
      </c>
      <c r="K51" s="1" t="s">
        <v>12</v>
      </c>
      <c r="P51" s="2"/>
    </row>
    <row r="52" spans="7:25" ht="22" thickBot="1" x14ac:dyDescent="0.3">
      <c r="G52" s="3" t="s">
        <v>31</v>
      </c>
      <c r="H52" s="3" t="s">
        <v>15</v>
      </c>
      <c r="I52" s="3" t="s">
        <v>16</v>
      </c>
      <c r="J52" s="3" t="s">
        <v>17</v>
      </c>
      <c r="K52" s="3" t="s">
        <v>18</v>
      </c>
      <c r="L52" s="3" t="s">
        <v>19</v>
      </c>
      <c r="M52" s="3" t="s">
        <v>20</v>
      </c>
      <c r="N52" s="4" t="s">
        <v>22</v>
      </c>
      <c r="O52" s="3" t="s">
        <v>21</v>
      </c>
      <c r="P52" s="2"/>
      <c r="Q52" s="5" t="s">
        <v>32</v>
      </c>
      <c r="R52" s="3" t="s">
        <v>15</v>
      </c>
      <c r="S52" s="3" t="s">
        <v>16</v>
      </c>
      <c r="T52" s="5" t="s">
        <v>17</v>
      </c>
      <c r="U52" s="3" t="s">
        <v>18</v>
      </c>
      <c r="V52" s="3" t="s">
        <v>19</v>
      </c>
      <c r="W52" s="3" t="s">
        <v>20</v>
      </c>
      <c r="X52" s="4" t="s">
        <v>22</v>
      </c>
      <c r="Y52" s="3" t="s">
        <v>21</v>
      </c>
    </row>
    <row r="53" spans="7:25" x14ac:dyDescent="0.25">
      <c r="G53" s="6" t="s">
        <v>23</v>
      </c>
      <c r="H53" s="7">
        <f>16/50</f>
        <v>0.32</v>
      </c>
      <c r="I53" s="7">
        <f>(50-16)/50</f>
        <v>0.68</v>
      </c>
      <c r="J53" s="7" t="s">
        <v>8</v>
      </c>
      <c r="K53" s="8">
        <f>11/16</f>
        <v>0.6875</v>
      </c>
      <c r="L53" s="7">
        <f>18/34</f>
        <v>0.52941176470588236</v>
      </c>
      <c r="M53" s="7">
        <f>2*H53*I53</f>
        <v>0.43520000000000003</v>
      </c>
      <c r="N53" s="7">
        <f>ABS(K53-L53)+ABS(K54-L54)</f>
        <v>0.31617647058823528</v>
      </c>
      <c r="O53" s="9">
        <f>M53*N53</f>
        <v>0.1376</v>
      </c>
      <c r="P53" s="2"/>
      <c r="Q53" s="6" t="s">
        <v>26</v>
      </c>
      <c r="R53" s="7">
        <f>8/18</f>
        <v>0.44444444444444442</v>
      </c>
      <c r="S53" s="7">
        <f>10/18</f>
        <v>0.55555555555555558</v>
      </c>
      <c r="T53" s="7" t="s">
        <v>8</v>
      </c>
      <c r="U53" s="7">
        <f>2/8</f>
        <v>0.25</v>
      </c>
      <c r="V53" s="7">
        <f>2/10</f>
        <v>0.2</v>
      </c>
      <c r="W53" s="7">
        <f>2*R53*S53</f>
        <v>0.49382716049382713</v>
      </c>
      <c r="X53" s="7">
        <f>ABS(U53-V53)+ABS(U54-V54)</f>
        <v>0.10000000000000003</v>
      </c>
      <c r="Y53" s="9">
        <f>W53*X53</f>
        <v>4.9382716049382727E-2</v>
      </c>
    </row>
    <row r="54" spans="7:25" ht="22" thickBot="1" x14ac:dyDescent="0.3">
      <c r="G54" s="10"/>
      <c r="H54" s="11"/>
      <c r="I54" s="11"/>
      <c r="J54" s="11" t="s">
        <v>12</v>
      </c>
      <c r="K54" s="11">
        <f>5/16</f>
        <v>0.3125</v>
      </c>
      <c r="L54" s="11">
        <f>16/34</f>
        <v>0.47058823529411764</v>
      </c>
      <c r="M54" s="11"/>
      <c r="N54" s="11"/>
      <c r="O54" s="12"/>
      <c r="P54" s="2"/>
      <c r="Q54" s="10"/>
      <c r="R54" s="11"/>
      <c r="S54" s="11"/>
      <c r="T54" s="11" t="s">
        <v>12</v>
      </c>
      <c r="U54" s="11">
        <f>6/8</f>
        <v>0.75</v>
      </c>
      <c r="V54" s="11">
        <f>8/10</f>
        <v>0.8</v>
      </c>
      <c r="W54" s="11"/>
      <c r="X54" s="11"/>
      <c r="Y54" s="12"/>
    </row>
    <row r="55" spans="7:25" x14ac:dyDescent="0.25">
      <c r="G55" s="6" t="s">
        <v>24</v>
      </c>
      <c r="H55" s="7">
        <f>16/50</f>
        <v>0.32</v>
      </c>
      <c r="I55" s="7">
        <f>34/50</f>
        <v>0.68</v>
      </c>
      <c r="J55" s="7" t="s">
        <v>8</v>
      </c>
      <c r="K55" s="7">
        <f>14/16</f>
        <v>0.875</v>
      </c>
      <c r="L55" s="7">
        <f>15/34</f>
        <v>0.44117647058823528</v>
      </c>
      <c r="M55" s="7">
        <f>2*H55*I55</f>
        <v>0.43520000000000003</v>
      </c>
      <c r="N55" s="7">
        <f>ABS(K55-L55)+ABS(K56-L56)</f>
        <v>0.86764705882352944</v>
      </c>
      <c r="O55" s="9">
        <f>M55*N55</f>
        <v>0.37760000000000005</v>
      </c>
      <c r="P55" s="2"/>
      <c r="Q55" s="6" t="s">
        <v>27</v>
      </c>
      <c r="R55" s="7">
        <f>10/18</f>
        <v>0.55555555555555558</v>
      </c>
      <c r="S55" s="7">
        <f>8/18</f>
        <v>0.44444444444444442</v>
      </c>
      <c r="T55" s="7" t="s">
        <v>8</v>
      </c>
      <c r="U55" s="7">
        <f>2/10</f>
        <v>0.2</v>
      </c>
      <c r="V55" s="7">
        <f>2/8</f>
        <v>0.25</v>
      </c>
      <c r="W55" s="7">
        <f>2*R55*S55</f>
        <v>0.49382716049382713</v>
      </c>
      <c r="X55" s="7">
        <f>ABS(U55-V55)+ABS(U56-V56)</f>
        <v>0.10000000000000003</v>
      </c>
      <c r="Y55" s="9">
        <f>W55*X55</f>
        <v>4.9382716049382727E-2</v>
      </c>
    </row>
    <row r="56" spans="7:25" ht="22" thickBot="1" x14ac:dyDescent="0.3">
      <c r="G56" s="10"/>
      <c r="H56" s="11"/>
      <c r="I56" s="11"/>
      <c r="J56" s="11" t="s">
        <v>12</v>
      </c>
      <c r="K56" s="11">
        <f>2/16</f>
        <v>0.125</v>
      </c>
      <c r="L56" s="11">
        <f>19/34</f>
        <v>0.55882352941176472</v>
      </c>
      <c r="M56" s="11"/>
      <c r="N56" s="11"/>
      <c r="O56" s="12"/>
      <c r="P56" s="2"/>
      <c r="Q56" s="10"/>
      <c r="R56" s="11"/>
      <c r="S56" s="11"/>
      <c r="T56" s="11" t="s">
        <v>12</v>
      </c>
      <c r="U56" s="11">
        <f>8/10</f>
        <v>0.8</v>
      </c>
      <c r="V56" s="11">
        <f>6/8</f>
        <v>0.75</v>
      </c>
      <c r="W56" s="11"/>
      <c r="X56" s="11"/>
      <c r="Y56" s="12"/>
    </row>
    <row r="57" spans="7:25" x14ac:dyDescent="0.25">
      <c r="G57" s="6" t="s">
        <v>25</v>
      </c>
      <c r="H57" s="7">
        <f>18/50</f>
        <v>0.36</v>
      </c>
      <c r="I57" s="7">
        <f>(50-18)/50</f>
        <v>0.64</v>
      </c>
      <c r="J57" s="7" t="s">
        <v>8</v>
      </c>
      <c r="K57" s="7">
        <f>4/18</f>
        <v>0.22222222222222221</v>
      </c>
      <c r="L57" s="7">
        <f>25/32</f>
        <v>0.78125</v>
      </c>
      <c r="M57" s="7">
        <f>2*H57*I57</f>
        <v>0.46079999999999999</v>
      </c>
      <c r="N57" s="7">
        <f>ABS(K57-L57)+ABS(K58-L58)</f>
        <v>1.1180555555555556</v>
      </c>
      <c r="O57" s="9">
        <f>M57*N57</f>
        <v>0.51519999999999999</v>
      </c>
      <c r="P57" s="2"/>
      <c r="Q57" s="13" t="s">
        <v>28</v>
      </c>
      <c r="R57" s="14">
        <f>3/18</f>
        <v>0.16666666666666666</v>
      </c>
      <c r="S57" s="14">
        <f>15/18</f>
        <v>0.83333333333333337</v>
      </c>
      <c r="T57" s="14" t="s">
        <v>8</v>
      </c>
      <c r="U57" s="14">
        <f>2/3</f>
        <v>0.66666666666666663</v>
      </c>
      <c r="V57" s="14">
        <f>2/15</f>
        <v>0.13333333333333333</v>
      </c>
      <c r="W57" s="14">
        <f>2*R57*S57</f>
        <v>0.27777777777777779</v>
      </c>
      <c r="X57" s="14">
        <f>ABS(U57-V57)+ABS(U58-V58)</f>
        <v>1.0666666666666669</v>
      </c>
      <c r="Y57" s="15">
        <f>W57*X57</f>
        <v>0.29629629629629639</v>
      </c>
    </row>
    <row r="58" spans="7:25" ht="22" thickBot="1" x14ac:dyDescent="0.3">
      <c r="G58" s="10"/>
      <c r="H58" s="11"/>
      <c r="I58" s="11"/>
      <c r="J58" s="11" t="s">
        <v>12</v>
      </c>
      <c r="K58" s="11">
        <f>14/18</f>
        <v>0.77777777777777779</v>
      </c>
      <c r="L58" s="11">
        <f>7/32</f>
        <v>0.21875</v>
      </c>
      <c r="M58" s="11"/>
      <c r="N58" s="11"/>
      <c r="O58" s="12"/>
      <c r="P58" s="2"/>
      <c r="Q58" s="13"/>
      <c r="R58" s="14"/>
      <c r="S58" s="14"/>
      <c r="T58" s="14" t="s">
        <v>12</v>
      </c>
      <c r="U58" s="14">
        <f>1/3</f>
        <v>0.33333333333333331</v>
      </c>
      <c r="V58" s="14">
        <f>13/15</f>
        <v>0.8666666666666667</v>
      </c>
      <c r="W58" s="14"/>
      <c r="X58" s="14"/>
      <c r="Y58" s="15"/>
    </row>
    <row r="59" spans="7:25" x14ac:dyDescent="0.25">
      <c r="G59" s="6" t="s">
        <v>26</v>
      </c>
      <c r="H59" s="7">
        <f>32/50</f>
        <v>0.64</v>
      </c>
      <c r="I59" s="7">
        <f>(50-32)/50</f>
        <v>0.36</v>
      </c>
      <c r="J59" s="7" t="s">
        <v>8</v>
      </c>
      <c r="K59" s="7">
        <f>21/32</f>
        <v>0.65625</v>
      </c>
      <c r="L59" s="7">
        <f>8/18</f>
        <v>0.44444444444444442</v>
      </c>
      <c r="M59" s="7">
        <f>2*H59*I59</f>
        <v>0.46079999999999999</v>
      </c>
      <c r="N59" s="7">
        <f>ABS(K59-L59)+ABS(K60-L60)</f>
        <v>0.42361111111111116</v>
      </c>
      <c r="O59" s="9">
        <f>M59*N59</f>
        <v>0.19520000000000001</v>
      </c>
      <c r="P59" s="2"/>
      <c r="Q59" s="6" t="s">
        <v>29</v>
      </c>
      <c r="R59" s="7">
        <f>7/18</f>
        <v>0.3888888888888889</v>
      </c>
      <c r="S59" s="7">
        <f>11/18</f>
        <v>0.61111111111111116</v>
      </c>
      <c r="T59" s="7" t="s">
        <v>8</v>
      </c>
      <c r="U59" s="7">
        <f>2/7</f>
        <v>0.2857142857142857</v>
      </c>
      <c r="V59" s="7">
        <f>2/11</f>
        <v>0.18181818181818182</v>
      </c>
      <c r="W59" s="7">
        <f>2*R59*S59</f>
        <v>0.4753086419753087</v>
      </c>
      <c r="X59" s="7">
        <f>ABS(U59-V59)+ABS(U60-V60)</f>
        <v>0.20779220779220781</v>
      </c>
      <c r="Y59" s="9">
        <f>W59*X59</f>
        <v>9.8765432098765454E-2</v>
      </c>
    </row>
    <row r="60" spans="7:25" ht="22" thickBot="1" x14ac:dyDescent="0.3">
      <c r="G60" s="10"/>
      <c r="H60" s="11"/>
      <c r="I60" s="11"/>
      <c r="J60" s="11" t="s">
        <v>12</v>
      </c>
      <c r="K60" s="11">
        <f>11/32</f>
        <v>0.34375</v>
      </c>
      <c r="L60" s="11">
        <f>10/18</f>
        <v>0.55555555555555558</v>
      </c>
      <c r="M60" s="11"/>
      <c r="N60" s="11"/>
      <c r="O60" s="12"/>
      <c r="P60" s="2"/>
      <c r="Q60" s="10"/>
      <c r="R60" s="11"/>
      <c r="S60" s="11"/>
      <c r="T60" s="11" t="s">
        <v>12</v>
      </c>
      <c r="U60" s="11">
        <f>5/7</f>
        <v>0.7142857142857143</v>
      </c>
      <c r="V60" s="11">
        <f>9/11</f>
        <v>0.81818181818181823</v>
      </c>
      <c r="W60" s="11"/>
      <c r="X60" s="11"/>
      <c r="Y60" s="12"/>
    </row>
    <row r="61" spans="7:25" x14ac:dyDescent="0.25">
      <c r="G61" s="6" t="s">
        <v>27</v>
      </c>
      <c r="H61" s="7">
        <v>0.36</v>
      </c>
      <c r="I61" s="7">
        <v>0.64</v>
      </c>
      <c r="J61" s="7" t="s">
        <v>8</v>
      </c>
      <c r="K61" s="7">
        <f>8/18</f>
        <v>0.44444444444444442</v>
      </c>
      <c r="L61" s="7">
        <f>21/32</f>
        <v>0.65625</v>
      </c>
      <c r="M61" s="7">
        <f>2*H61*I61</f>
        <v>0.46079999999999999</v>
      </c>
      <c r="N61" s="7">
        <f>ABS(K61-L61)+ABS(K62-L62)</f>
        <v>0.42361111111111116</v>
      </c>
      <c r="O61" s="9">
        <f>M61*N61</f>
        <v>0.19520000000000001</v>
      </c>
      <c r="P61" s="2"/>
      <c r="Q61" s="13" t="s">
        <v>30</v>
      </c>
      <c r="R61" s="14">
        <f>8/18</f>
        <v>0.44444444444444442</v>
      </c>
      <c r="S61" s="14">
        <f>10/18</f>
        <v>0.55555555555555558</v>
      </c>
      <c r="T61" s="14" t="s">
        <v>8</v>
      </c>
      <c r="U61" s="14">
        <v>0</v>
      </c>
      <c r="V61" s="14">
        <f>4/10</f>
        <v>0.4</v>
      </c>
      <c r="W61" s="14">
        <f>2*R61*S61</f>
        <v>0.49382716049382713</v>
      </c>
      <c r="X61" s="14">
        <f>ABS(U61-V61)+ABS(U62-V62)</f>
        <v>0.8</v>
      </c>
      <c r="Y61" s="15">
        <f>W61*X61</f>
        <v>0.39506172839506171</v>
      </c>
    </row>
    <row r="62" spans="7:25" ht="22" thickBot="1" x14ac:dyDescent="0.3">
      <c r="G62" s="10"/>
      <c r="H62" s="11"/>
      <c r="I62" s="11"/>
      <c r="J62" s="11" t="s">
        <v>12</v>
      </c>
      <c r="K62" s="11">
        <f>10/18</f>
        <v>0.55555555555555558</v>
      </c>
      <c r="L62" s="11">
        <f>11/32</f>
        <v>0.34375</v>
      </c>
      <c r="M62" s="11"/>
      <c r="N62" s="11"/>
      <c r="O62" s="12"/>
      <c r="P62" s="2"/>
      <c r="Q62" s="10"/>
      <c r="R62" s="11"/>
      <c r="S62" s="11"/>
      <c r="T62" s="11" t="s">
        <v>12</v>
      </c>
      <c r="U62" s="11">
        <v>1</v>
      </c>
      <c r="V62" s="11">
        <f>6/10</f>
        <v>0.6</v>
      </c>
      <c r="W62" s="11"/>
      <c r="X62" s="11"/>
      <c r="Y62" s="12"/>
    </row>
    <row r="63" spans="7:25" ht="22" thickBot="1" x14ac:dyDescent="0.3">
      <c r="G63" s="6" t="s">
        <v>28</v>
      </c>
      <c r="H63" s="7">
        <f>10/50</f>
        <v>0.2</v>
      </c>
      <c r="I63" s="7">
        <f>40/50</f>
        <v>0.8</v>
      </c>
      <c r="J63" s="7" t="s">
        <v>8</v>
      </c>
      <c r="K63" s="7">
        <f>9/10</f>
        <v>0.9</v>
      </c>
      <c r="L63" s="7">
        <f>20/40</f>
        <v>0.5</v>
      </c>
      <c r="M63" s="7">
        <f>2*H63*I63</f>
        <v>0.32000000000000006</v>
      </c>
      <c r="N63" s="7">
        <f>ABS(K63-L63)+ABS(K64-L64)</f>
        <v>0.8</v>
      </c>
      <c r="O63" s="9">
        <f>M63*N63</f>
        <v>0.25600000000000006</v>
      </c>
      <c r="P63" s="2"/>
    </row>
    <row r="64" spans="7:25" ht="22" thickBot="1" x14ac:dyDescent="0.3">
      <c r="G64" s="10"/>
      <c r="H64" s="11"/>
      <c r="I64" s="11"/>
      <c r="J64" s="11" t="s">
        <v>12</v>
      </c>
      <c r="K64" s="11">
        <f>1/10</f>
        <v>0.1</v>
      </c>
      <c r="L64" s="11">
        <f>20/40</f>
        <v>0.5</v>
      </c>
      <c r="M64" s="11"/>
      <c r="N64" s="11"/>
      <c r="O64" s="12"/>
      <c r="P64" s="2"/>
      <c r="Q64" s="3" t="s">
        <v>33</v>
      </c>
      <c r="R64" s="3" t="s">
        <v>15</v>
      </c>
      <c r="S64" s="3" t="s">
        <v>16</v>
      </c>
      <c r="T64" s="3" t="s">
        <v>17</v>
      </c>
      <c r="U64" s="3" t="s">
        <v>18</v>
      </c>
      <c r="V64" s="3" t="s">
        <v>19</v>
      </c>
      <c r="W64" s="3" t="s">
        <v>20</v>
      </c>
      <c r="X64" s="4" t="s">
        <v>22</v>
      </c>
      <c r="Y64" s="3" t="s">
        <v>21</v>
      </c>
    </row>
    <row r="65" spans="7:25" x14ac:dyDescent="0.25">
      <c r="G65" s="6" t="s">
        <v>29</v>
      </c>
      <c r="H65" s="7">
        <f>16/50</f>
        <v>0.32</v>
      </c>
      <c r="I65" s="7">
        <f>(50-16)/50</f>
        <v>0.68</v>
      </c>
      <c r="J65" s="7" t="s">
        <v>8</v>
      </c>
      <c r="K65" s="16">
        <f>11/16</f>
        <v>0.6875</v>
      </c>
      <c r="L65" s="7">
        <f>18/34</f>
        <v>0.52941176470588236</v>
      </c>
      <c r="M65" s="7">
        <f>2*H65*I65</f>
        <v>0.43520000000000003</v>
      </c>
      <c r="N65" s="7">
        <f>ABS(K65-L65)+ABS(K66-L66)</f>
        <v>0.31617647058823528</v>
      </c>
      <c r="O65" s="9">
        <f>M65*N65</f>
        <v>0.1376</v>
      </c>
      <c r="P65" s="2"/>
      <c r="Q65" s="6" t="s">
        <v>24</v>
      </c>
      <c r="R65" s="7">
        <f>16/32</f>
        <v>0.5</v>
      </c>
      <c r="S65" s="7">
        <f>16/32</f>
        <v>0.5</v>
      </c>
      <c r="T65" s="7" t="s">
        <v>8</v>
      </c>
      <c r="U65" s="7">
        <f>14/16</f>
        <v>0.875</v>
      </c>
      <c r="V65" s="7">
        <f>11/16</f>
        <v>0.6875</v>
      </c>
      <c r="W65" s="7">
        <f>2*R65*S65</f>
        <v>0.5</v>
      </c>
      <c r="X65" s="7">
        <f>ABS(U65-V65)+ABS(U66-V66)</f>
        <v>0.375</v>
      </c>
      <c r="Y65" s="9">
        <f>W65*X65</f>
        <v>0.1875</v>
      </c>
    </row>
    <row r="66" spans="7:25" ht="22" thickBot="1" x14ac:dyDescent="0.3">
      <c r="G66" s="10"/>
      <c r="H66" s="11"/>
      <c r="I66" s="11"/>
      <c r="J66" s="11" t="s">
        <v>12</v>
      </c>
      <c r="K66" s="11">
        <f>5/16</f>
        <v>0.3125</v>
      </c>
      <c r="L66" s="11">
        <f>16/34</f>
        <v>0.47058823529411764</v>
      </c>
      <c r="M66" s="11"/>
      <c r="N66" s="11"/>
      <c r="O66" s="12"/>
      <c r="P66" s="2"/>
      <c r="Q66" s="10"/>
      <c r="R66" s="11"/>
      <c r="S66" s="11"/>
      <c r="T66" s="11" t="s">
        <v>12</v>
      </c>
      <c r="U66" s="11">
        <f>2/16</f>
        <v>0.125</v>
      </c>
      <c r="V66" s="11">
        <f>5/16</f>
        <v>0.3125</v>
      </c>
      <c r="W66" s="11"/>
      <c r="X66" s="11"/>
      <c r="Y66" s="12"/>
    </row>
    <row r="67" spans="7:25" x14ac:dyDescent="0.25">
      <c r="G67" s="13" t="s">
        <v>30</v>
      </c>
      <c r="H67" s="14">
        <f>24/50</f>
        <v>0.48</v>
      </c>
      <c r="I67" s="14">
        <f>26/50</f>
        <v>0.52</v>
      </c>
      <c r="J67" s="14" t="s">
        <v>8</v>
      </c>
      <c r="K67" s="14">
        <f>9/24</f>
        <v>0.375</v>
      </c>
      <c r="L67" s="14">
        <f>20/26</f>
        <v>0.76923076923076927</v>
      </c>
      <c r="M67" s="14">
        <f>2*H67*I67</f>
        <v>0.49919999999999998</v>
      </c>
      <c r="N67" s="14">
        <f>ABS(K67-L67)+ABS(K68-L68)</f>
        <v>0.78846153846153855</v>
      </c>
      <c r="O67" s="15">
        <f>M67*N67</f>
        <v>0.39360000000000001</v>
      </c>
      <c r="P67" s="2"/>
      <c r="Q67" s="6" t="s">
        <v>23</v>
      </c>
      <c r="R67" s="7">
        <f>16/32</f>
        <v>0.5</v>
      </c>
      <c r="S67" s="7">
        <f>16/32</f>
        <v>0.5</v>
      </c>
      <c r="T67" s="14" t="s">
        <v>8</v>
      </c>
      <c r="U67" s="7">
        <f>11/16</f>
        <v>0.6875</v>
      </c>
      <c r="V67" s="7">
        <f>14/16</f>
        <v>0.875</v>
      </c>
      <c r="W67" s="7">
        <f>2*R67*S67</f>
        <v>0.5</v>
      </c>
      <c r="X67" s="7">
        <f>ABS(U67-V67)+ABS(U68-V68)</f>
        <v>0.375</v>
      </c>
      <c r="Y67" s="9">
        <f>W67*X67</f>
        <v>0.1875</v>
      </c>
    </row>
    <row r="68" spans="7:25" ht="22" thickBot="1" x14ac:dyDescent="0.3">
      <c r="G68" s="10"/>
      <c r="H68" s="11"/>
      <c r="I68" s="11"/>
      <c r="J68" s="11" t="s">
        <v>12</v>
      </c>
      <c r="K68" s="11">
        <f>15/24</f>
        <v>0.625</v>
      </c>
      <c r="L68" s="11">
        <f>6/26</f>
        <v>0.23076923076923078</v>
      </c>
      <c r="M68" s="11"/>
      <c r="N68" s="11"/>
      <c r="O68" s="12"/>
      <c r="P68" s="2"/>
      <c r="Q68" s="10"/>
      <c r="R68" s="14"/>
      <c r="S68" s="14"/>
      <c r="T68" s="14" t="s">
        <v>12</v>
      </c>
      <c r="U68" s="11">
        <f>5/16</f>
        <v>0.3125</v>
      </c>
      <c r="V68" s="11">
        <f>2/16</f>
        <v>0.125</v>
      </c>
      <c r="W68" s="11"/>
      <c r="X68" s="11"/>
      <c r="Y68" s="12"/>
    </row>
    <row r="69" spans="7:25" x14ac:dyDescent="0.25">
      <c r="P69" s="2"/>
      <c r="Q69" s="6" t="s">
        <v>26</v>
      </c>
      <c r="R69" s="7">
        <f>24/32</f>
        <v>0.75</v>
      </c>
      <c r="S69" s="7">
        <f>8/32</f>
        <v>0.25</v>
      </c>
      <c r="T69" s="7" t="s">
        <v>8</v>
      </c>
      <c r="U69" s="7">
        <f>19/24</f>
        <v>0.79166666666666663</v>
      </c>
      <c r="V69" s="7">
        <f>6/8</f>
        <v>0.75</v>
      </c>
      <c r="W69" s="7">
        <f>2*R69*S69</f>
        <v>0.375</v>
      </c>
      <c r="X69" s="7">
        <f>ABS(U69-V69)+ABS(U70-V70)</f>
        <v>8.3333333333333287E-2</v>
      </c>
      <c r="Y69" s="9">
        <f>W69*X69</f>
        <v>3.1249999999999983E-2</v>
      </c>
    </row>
    <row r="70" spans="7:25" ht="22" thickBot="1" x14ac:dyDescent="0.3">
      <c r="P70" s="2"/>
      <c r="Q70" s="10"/>
      <c r="R70" s="11"/>
      <c r="S70" s="11"/>
      <c r="T70" s="11" t="s">
        <v>12</v>
      </c>
      <c r="U70" s="11">
        <f>5/24</f>
        <v>0.20833333333333334</v>
      </c>
      <c r="V70" s="11">
        <f>2/8</f>
        <v>0.25</v>
      </c>
      <c r="W70" s="11"/>
      <c r="X70" s="11"/>
      <c r="Y70" s="12"/>
    </row>
    <row r="71" spans="7:25" x14ac:dyDescent="0.25">
      <c r="Q71" s="6" t="s">
        <v>27</v>
      </c>
      <c r="R71" s="14">
        <f>8/32</f>
        <v>0.25</v>
      </c>
      <c r="S71" s="14">
        <f>24/32</f>
        <v>0.75</v>
      </c>
      <c r="T71" s="14" t="s">
        <v>8</v>
      </c>
      <c r="U71" s="7">
        <f>6/8</f>
        <v>0.75</v>
      </c>
      <c r="V71" s="7">
        <f>19/24</f>
        <v>0.79166666666666663</v>
      </c>
      <c r="W71" s="7">
        <f>2*R71*S71</f>
        <v>0.375</v>
      </c>
      <c r="X71" s="7">
        <f>ABS(U71-V71)+ABS(U72-V72)</f>
        <v>8.3333333333333287E-2</v>
      </c>
      <c r="Y71" s="9">
        <f>W71*X71</f>
        <v>3.1249999999999983E-2</v>
      </c>
    </row>
    <row r="72" spans="7:25" ht="22" thickBot="1" x14ac:dyDescent="0.3">
      <c r="Q72" s="10"/>
      <c r="R72" s="14"/>
      <c r="S72" s="14"/>
      <c r="T72" s="14" t="s">
        <v>12</v>
      </c>
      <c r="U72" s="11">
        <f>2/8</f>
        <v>0.25</v>
      </c>
      <c r="V72" s="11">
        <f>5/24</f>
        <v>0.20833333333333334</v>
      </c>
      <c r="W72" s="11"/>
      <c r="X72" s="11"/>
      <c r="Y72" s="12"/>
    </row>
    <row r="73" spans="7:25" x14ac:dyDescent="0.25">
      <c r="Q73" s="6" t="s">
        <v>28</v>
      </c>
      <c r="R73" s="7">
        <f>7/32</f>
        <v>0.21875</v>
      </c>
      <c r="S73" s="7">
        <f>25/32</f>
        <v>0.78125</v>
      </c>
      <c r="T73" s="7" t="s">
        <v>8</v>
      </c>
      <c r="U73" s="16">
        <f>7/7</f>
        <v>1</v>
      </c>
      <c r="V73" s="7">
        <f>18/25</f>
        <v>0.72</v>
      </c>
      <c r="W73" s="7">
        <f>2*R73*S73</f>
        <v>0.341796875</v>
      </c>
      <c r="X73" s="7">
        <f>ABS(U73-V73)+ABS(U74-V74)</f>
        <v>0.56000000000000005</v>
      </c>
      <c r="Y73" s="9">
        <f>W73*X73</f>
        <v>0.19140625000000003</v>
      </c>
    </row>
    <row r="74" spans="7:25" ht="22" thickBot="1" x14ac:dyDescent="0.3">
      <c r="Q74" s="10"/>
      <c r="R74" s="11"/>
      <c r="S74" s="11"/>
      <c r="T74" s="11" t="s">
        <v>12</v>
      </c>
      <c r="U74" s="11">
        <f>0/7</f>
        <v>0</v>
      </c>
      <c r="V74" s="11">
        <f>7/25</f>
        <v>0.28000000000000003</v>
      </c>
      <c r="W74" s="11"/>
      <c r="X74" s="11"/>
      <c r="Y74" s="12"/>
    </row>
    <row r="75" spans="7:25" x14ac:dyDescent="0.25">
      <c r="Q75" s="6" t="s">
        <v>29</v>
      </c>
      <c r="R75" s="14">
        <f>9/32</f>
        <v>0.28125</v>
      </c>
      <c r="S75" s="14">
        <f>23/32</f>
        <v>0.71875</v>
      </c>
      <c r="T75" s="14" t="s">
        <v>8</v>
      </c>
      <c r="U75" s="14">
        <f>9/9</f>
        <v>1</v>
      </c>
      <c r="V75" s="14">
        <f>16/23</f>
        <v>0.69565217391304346</v>
      </c>
      <c r="W75" s="7">
        <f>2*R75*S75</f>
        <v>0.404296875</v>
      </c>
      <c r="X75" s="7">
        <f>ABS(U75-V75)+ABS(U76-V76)</f>
        <v>0.60869565217391308</v>
      </c>
      <c r="Y75" s="9">
        <f>W75*X75</f>
        <v>0.24609375000000003</v>
      </c>
    </row>
    <row r="76" spans="7:25" ht="22" thickBot="1" x14ac:dyDescent="0.3">
      <c r="Q76" s="10"/>
      <c r="R76" s="14"/>
      <c r="S76" s="14"/>
      <c r="T76" s="14" t="s">
        <v>12</v>
      </c>
      <c r="U76" s="14">
        <f>0/9</f>
        <v>0</v>
      </c>
      <c r="V76" s="14">
        <f>7/23</f>
        <v>0.30434782608695654</v>
      </c>
      <c r="W76" s="11"/>
      <c r="X76" s="11"/>
      <c r="Y76" s="12"/>
    </row>
    <row r="77" spans="7:25" x14ac:dyDescent="0.25">
      <c r="Q77" s="13" t="s">
        <v>30</v>
      </c>
      <c r="R77" s="7">
        <f>16/32</f>
        <v>0.5</v>
      </c>
      <c r="S77" s="7">
        <f>16/32</f>
        <v>0.5</v>
      </c>
      <c r="T77" s="7" t="s">
        <v>8</v>
      </c>
      <c r="U77" s="7">
        <f>9/16</f>
        <v>0.5625</v>
      </c>
      <c r="V77" s="7">
        <v>1</v>
      </c>
      <c r="W77" s="14">
        <f>2*R77*S77</f>
        <v>0.5</v>
      </c>
      <c r="X77" s="14">
        <f>ABS(U77-V77)+ABS(U78-V78)</f>
        <v>0.875</v>
      </c>
      <c r="Y77" s="15">
        <f>W77*X77</f>
        <v>0.4375</v>
      </c>
    </row>
    <row r="78" spans="7:25" ht="22" thickBot="1" x14ac:dyDescent="0.3">
      <c r="Q78" s="10"/>
      <c r="R78" s="11"/>
      <c r="S78" s="11"/>
      <c r="T78" s="11" t="s">
        <v>12</v>
      </c>
      <c r="U78" s="11">
        <f>7/16</f>
        <v>0.4375</v>
      </c>
      <c r="V78" s="11">
        <v>0</v>
      </c>
      <c r="W78" s="11"/>
      <c r="X78" s="11"/>
      <c r="Y78" s="1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Nayar</dc:creator>
  <cp:lastModifiedBy>Microsoft Office User</cp:lastModifiedBy>
  <dcterms:created xsi:type="dcterms:W3CDTF">2019-12-11T04:34:36Z</dcterms:created>
  <dcterms:modified xsi:type="dcterms:W3CDTF">2019-12-12T00:08:10Z</dcterms:modified>
</cp:coreProperties>
</file>