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hidePivotFieldList="1" defaultThemeVersion="166925"/>
  <mc:AlternateContent xmlns:mc="http://schemas.openxmlformats.org/markup-compatibility/2006">
    <mc:Choice Requires="x15">
      <x15ac:absPath xmlns:x15ac="http://schemas.microsoft.com/office/spreadsheetml/2010/11/ac" url="/Users/vedikajaiswal/Desktop/"/>
    </mc:Choice>
  </mc:AlternateContent>
  <xr:revisionPtr revIDLastSave="0" documentId="8_{AFF6591B-F9A8-9847-9DD3-BD8BAE389569}" xr6:coauthVersionLast="47" xr6:coauthVersionMax="47" xr10:uidLastSave="{00000000-0000-0000-0000-000000000000}"/>
  <bookViews>
    <workbookView xWindow="0" yWindow="740" windowWidth="29400" windowHeight="18380" activeTab="2" xr2:uid="{00000000-000D-0000-FFFF-FFFF00000000}"/>
  </bookViews>
  <sheets>
    <sheet name="Pivot Tables" sheetId="18" r:id="rId1"/>
    <sheet name="Sheet2" sheetId="19" r:id="rId2"/>
    <sheet name="Sheet1" sheetId="21" r:id="rId3"/>
    <sheet name="Sheet3"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s">#N/A</definedName>
    <definedName name="Slicer_Roast_type_name">#N/A</definedName>
    <definedName name="Slicer_Size">#N/A</definedName>
  </definedNames>
  <calcPr calcId="191028"/>
  <pivotCaches>
    <pivotCache cacheId="1"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4" i="17"/>
  <c r="P125" i="17"/>
  <c r="P126" i="17"/>
  <c r="P127" i="17"/>
  <c r="P128" i="17"/>
  <c r="P129" i="17"/>
  <c r="P130" i="17"/>
  <c r="P131" i="17"/>
  <c r="P132" i="17"/>
  <c r="P133" i="17"/>
  <c r="P134" i="17"/>
  <c r="P135" i="17"/>
  <c r="P136"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3" i="17"/>
  <c r="P334" i="17"/>
  <c r="P335" i="17"/>
  <c r="P336" i="17"/>
  <c r="P337" i="17"/>
  <c r="P338" i="17"/>
  <c r="P340" i="17"/>
  <c r="P341" i="17"/>
  <c r="P342" i="17"/>
  <c r="P343" i="17"/>
  <c r="P344" i="17"/>
  <c r="P345" i="17"/>
  <c r="P346" i="17"/>
  <c r="P347" i="17"/>
  <c r="P348" i="17"/>
  <c r="P349" i="17"/>
  <c r="P350" i="17"/>
  <c r="P351" i="17"/>
  <c r="P352" i="17"/>
  <c r="P353"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4" i="17"/>
  <c r="P425" i="17"/>
  <c r="P426" i="17"/>
  <c r="P427" i="17"/>
  <c r="P428" i="17"/>
  <c r="P429" i="17"/>
  <c r="P430"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3" i="17"/>
  <c r="P484" i="17"/>
  <c r="P485" i="17"/>
  <c r="P486" i="17"/>
  <c r="P487" i="17"/>
  <c r="P488" i="17"/>
  <c r="P489" i="17"/>
  <c r="P490" i="17"/>
  <c r="P491" i="17"/>
  <c r="P492" i="17"/>
  <c r="P493" i="17"/>
  <c r="P494" i="17"/>
  <c r="P495" i="17"/>
  <c r="P496" i="17"/>
  <c r="P497" i="17"/>
  <c r="P498" i="17"/>
  <c r="P499" i="17"/>
  <c r="P500" i="17"/>
  <c r="P501" i="17"/>
  <c r="P502" i="17"/>
  <c r="P503" i="17"/>
  <c r="P504" i="17"/>
  <c r="P507" i="17"/>
  <c r="P508" i="17"/>
  <c r="P509" i="17"/>
  <c r="P510" i="17"/>
  <c r="P511" i="17"/>
  <c r="P512" i="17"/>
  <c r="P513" i="17"/>
  <c r="P514" i="17"/>
  <c r="P515" i="17"/>
  <c r="P516" i="17"/>
  <c r="P517" i="17"/>
  <c r="P518" i="17"/>
  <c r="P519" i="17"/>
  <c r="P520" i="17"/>
  <c r="P522" i="17"/>
  <c r="P523" i="17"/>
  <c r="P524" i="17"/>
  <c r="P525" i="17"/>
  <c r="P526" i="17"/>
  <c r="P527" i="17"/>
  <c r="P528" i="17"/>
  <c r="P529" i="17"/>
  <c r="P530" i="17"/>
  <c r="P531" i="17"/>
  <c r="P532" i="17"/>
  <c r="P533" i="17"/>
  <c r="P534" i="17"/>
  <c r="P535" i="17"/>
  <c r="P536" i="17"/>
  <c r="P537" i="17"/>
  <c r="P539" i="17"/>
  <c r="P540" i="17"/>
  <c r="P541" i="17"/>
  <c r="P542" i="17"/>
  <c r="P543" i="17"/>
  <c r="P544" i="17"/>
  <c r="P545" i="17"/>
  <c r="P546" i="17"/>
  <c r="P547" i="17"/>
  <c r="P548" i="17"/>
  <c r="P549" i="17"/>
  <c r="P550" i="17"/>
  <c r="P551" i="17"/>
  <c r="P552" i="17"/>
  <c r="P553" i="17"/>
  <c r="P554" i="17"/>
  <c r="P555" i="17"/>
  <c r="P556" i="17"/>
  <c r="P557" i="17"/>
  <c r="P558"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9" i="17"/>
  <c r="P610" i="17"/>
  <c r="P611" i="17"/>
  <c r="P612" i="17"/>
  <c r="P613" i="17"/>
  <c r="P614" i="17"/>
  <c r="P615" i="17"/>
  <c r="P617" i="17"/>
  <c r="P618" i="17"/>
  <c r="P619" i="17"/>
  <c r="P620" i="17"/>
  <c r="P621" i="17"/>
  <c r="P622" i="17"/>
  <c r="P623" i="17"/>
  <c r="P624" i="17"/>
  <c r="P625" i="17"/>
  <c r="P626" i="17"/>
  <c r="P627" i="17"/>
  <c r="P628" i="17"/>
  <c r="P629" i="17"/>
  <c r="P630" i="17"/>
  <c r="P631"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9" i="17"/>
  <c r="P720" i="17"/>
  <c r="P721" i="17"/>
  <c r="P722" i="17"/>
  <c r="P723" i="17"/>
  <c r="P724" i="17"/>
  <c r="P725" i="17"/>
  <c r="P726" i="17"/>
  <c r="P727" i="17"/>
  <c r="P728" i="17"/>
  <c r="P729" i="17"/>
  <c r="P730" i="17"/>
  <c r="P731" i="17"/>
  <c r="P732" i="17"/>
  <c r="P733" i="17"/>
  <c r="P734" i="17"/>
  <c r="P735" i="17"/>
  <c r="P736" i="17"/>
  <c r="P737" i="17"/>
  <c r="P738" i="17"/>
  <c r="P739" i="17"/>
  <c r="P740" i="17"/>
  <c r="P742" i="17"/>
  <c r="P743" i="17"/>
  <c r="P744" i="17"/>
  <c r="P745" i="17"/>
  <c r="P746" i="17"/>
  <c r="P747" i="17"/>
  <c r="P748" i="17"/>
  <c r="P749" i="17"/>
  <c r="P750" i="17"/>
  <c r="P751" i="17"/>
  <c r="P752" i="17"/>
  <c r="P753" i="17"/>
  <c r="P754" i="17"/>
  <c r="P755" i="17"/>
  <c r="P757" i="17"/>
  <c r="P758" i="17"/>
  <c r="P759" i="17"/>
  <c r="P760" i="17"/>
  <c r="P761" i="17"/>
  <c r="P762" i="17"/>
  <c r="P763" i="17"/>
  <c r="P764" i="17"/>
  <c r="P765" i="17"/>
  <c r="P766" i="17"/>
  <c r="P767" i="17"/>
  <c r="P768"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40" i="17"/>
  <c r="P841" i="17"/>
  <c r="P842" i="17"/>
  <c r="P843" i="17"/>
  <c r="P845" i="17"/>
  <c r="P846" i="17"/>
  <c r="P847" i="17"/>
  <c r="P848" i="17"/>
  <c r="P849" i="17"/>
  <c r="P850" i="17"/>
  <c r="P851" i="17"/>
  <c r="P852" i="17"/>
  <c r="P853" i="17"/>
  <c r="P854" i="17"/>
  <c r="P855" i="17"/>
  <c r="P856" i="17"/>
  <c r="P857"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61" i="17"/>
  <c r="P962" i="17"/>
  <c r="P963" i="17"/>
  <c r="P964" i="17"/>
  <c r="P965" i="17"/>
  <c r="P966" i="17"/>
  <c r="P967" i="17"/>
  <c r="P968" i="17"/>
  <c r="P969" i="17"/>
  <c r="P970" i="17"/>
  <c r="P971" i="17"/>
  <c r="P972" i="17"/>
  <c r="P973" i="17"/>
  <c r="P974" i="17"/>
  <c r="P975" i="17"/>
  <c r="P976" i="17"/>
  <c r="P977" i="17"/>
  <c r="P978" i="17"/>
  <c r="P979" i="17"/>
  <c r="P981" i="17"/>
  <c r="P982" i="17"/>
  <c r="P983" i="17"/>
  <c r="P984" i="17"/>
  <c r="P985" i="17"/>
  <c r="P986" i="17"/>
  <c r="P987" i="17"/>
  <c r="P988" i="17"/>
  <c r="P989" i="17"/>
  <c r="P990" i="17"/>
  <c r="P991" i="17"/>
  <c r="P992" i="17"/>
  <c r="P993" i="17"/>
  <c r="P994" i="17"/>
  <c r="P995" i="17"/>
  <c r="P996" i="17"/>
  <c r="P997" i="17"/>
  <c r="P998" i="17"/>
  <c r="P999" i="17"/>
  <c r="P1000" i="17"/>
  <c r="P1001" i="17"/>
  <c r="N19" i="17"/>
  <c r="N83" i="17"/>
  <c r="M3" i="17"/>
  <c r="M8" i="17"/>
  <c r="M10" i="17"/>
  <c r="M40" i="17"/>
  <c r="M64" i="17"/>
  <c r="M66" i="17"/>
  <c r="M74" i="17"/>
  <c r="M90" i="17"/>
  <c r="M114" i="17"/>
  <c r="M144" i="17"/>
  <c r="M152" i="17"/>
  <c r="M168" i="17"/>
  <c r="M192" i="17"/>
  <c r="M194" i="17"/>
  <c r="M202" i="17"/>
  <c r="M218" i="17"/>
  <c r="M242" i="17"/>
  <c r="I3" i="17"/>
  <c r="N3" i="17" s="1"/>
  <c r="J3" i="17"/>
  <c r="O3" i="17" s="1"/>
  <c r="K3" i="17"/>
  <c r="L3" i="17"/>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I9" i="17"/>
  <c r="N9" i="17" s="1"/>
  <c r="J9" i="17"/>
  <c r="O9" i="17" s="1"/>
  <c r="K9" i="17"/>
  <c r="L9" i="17"/>
  <c r="M9" i="17" s="1"/>
  <c r="I10" i="17"/>
  <c r="N10" i="17" s="1"/>
  <c r="J10" i="17"/>
  <c r="O10" i="17" s="1"/>
  <c r="K10" i="17"/>
  <c r="L10" i="17"/>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I65" i="17"/>
  <c r="N65" i="17" s="1"/>
  <c r="J65" i="17"/>
  <c r="O65" i="17" s="1"/>
  <c r="K65" i="17"/>
  <c r="L65" i="17"/>
  <c r="M65" i="17" s="1"/>
  <c r="I66" i="17"/>
  <c r="N66" i="17" s="1"/>
  <c r="J66" i="17"/>
  <c r="O66" i="17" s="1"/>
  <c r="K66" i="17"/>
  <c r="L66" i="17"/>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I193" i="17"/>
  <c r="N193" i="17" s="1"/>
  <c r="J193" i="17"/>
  <c r="O193" i="17" s="1"/>
  <c r="K193" i="17"/>
  <c r="L193" i="17"/>
  <c r="M193" i="17" s="1"/>
  <c r="I194" i="17"/>
  <c r="N194" i="17" s="1"/>
  <c r="J194" i="17"/>
  <c r="O194" i="17" s="1"/>
  <c r="K194" i="17"/>
  <c r="L194" i="17"/>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<sst xmlns="http://schemas.openxmlformats.org/spreadsheetml/2006/main" count="11171" uniqueCount="6224">
  <si>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</si>
  <si>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</si>
  <si>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</si>
  <si>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</si>
  <si>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</si>
  <si>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</si>
  <si>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</si>
  <si>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</si>
  <si>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</si>
  <si>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</si>
  <si>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</si>
  <si>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</si>
  <si>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</si>
  <si>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</si>
  <si>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</si>
  <si>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</si>
  <si>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</si>
  <si>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</si>
  <si>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</si>
  <si>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</si>
  <si>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</si>
  <si>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</si>
  <si>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</si>
  <si>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</si>
  <si>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</si>
  <si>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</si>
  <si>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</si>
  <si>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</si>
  <si>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</si>
  <si>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</si>
  <si>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</si>
  <si>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</si>
  <si>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</si>
  <si>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</si>
  <si>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</si>
  <si>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</si>
  <si>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</si>
  <si>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</si>
  <si>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</si>
  <si>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</si>
  <si>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</si>
  <si>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</si>
  <si>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</si>
  <si>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</si>
  <si>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</si>
  <si>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</si>
  <si>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</si>
  <si>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</si>
  <si>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</si>
  <si>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</si>
  <si>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</si>
  <si>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</si>
  <si>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</si>
  <si>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</si>
  <si>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</si>
  <si>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</si>
  <si>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</si>
  <si>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</si>
  <si>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</si>
  <si>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</si>
  <si>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</si>
  <si>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</si>
  <si>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</si>
  <si>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</si>
  <si>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</si>
  <si>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</si>
  <si>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</si>
  <si>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</si>
  <si>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</si>
  <si>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</si>
  <si>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</si>
  <si>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</si>
  <si>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</si>
  <si>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</si>
  <si>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</si>
  <si>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</si>
  <si>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</si>
  <si>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</si>
  <si>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</si>
  <si>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</si>
  <si>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</si>
  <si>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</si>
  <si>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</si>
  <si>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</si>
  <si>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</si>
  <si>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</si>
  <si>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</si>
  <si>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</si>
  <si>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</si>
  <si>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</si>
  <si>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</si>
  <si>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</si>
  <si>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</si>
  <si>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</si>
  <si>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</si>
  <si>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</si>
  <si>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</si>
  <si>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</si>
  <si>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</si>
  <si>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</si>
  <si>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</si>
  <si>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</si>
  <si>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</si>
  <si>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</si>
  <si>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</si>
  <si>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</si>
  <si>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</si>
  <si>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</si>
  <si>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</si>
  <si>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</si>
  <si>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</si>
  <si>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</si>
  <si>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</si>
  <si>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</si>
  <si>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</si>
  <si>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</si>
  <si>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</si>
  <si>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</si>
  <si>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</si>
  <si>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</si>
  <si>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</si>
  <si>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</si>
  <si>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</si>
  <si>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</si>
  <si>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</si>
  <si>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</si>
  <si>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</si>
  <si>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</si>
  <si>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</si>
  <si>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</si>
  <si>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</si>
  <si>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</si>
  <si>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</si>
  <si>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</si>
  <si>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</si>
  <si>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</si>
  <si>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</si>
  <si>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</si>
  <si>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</si>
  <si>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</si>
  <si>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</si>
  <si>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</si>
  <si>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</si>
  <si>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</si>
  <si>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</si>
  <si>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</si>
  <si>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</si>
  <si>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</si>
  <si>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</si>
  <si>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</si>
  <si>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</si>
  <si>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</si>
  <si>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</si>
  <si>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</si>
  <si>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</si>
  <si>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</si>
  <si>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</si>
  <si>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</si>
  <si>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</si>
  <si>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</si>
  <si>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</si>
  <si>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</si>
  <si>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</si>
  <si>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</si>
  <si>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</si>
  <si>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</si>
  <si>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</si>
  <si>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</si>
  <si>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</si>
  <si>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</si>
  <si>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</si>
  <si>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</si>
  <si>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</si>
  <si>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</si>
  <si>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</si>
  <si>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</si>
  <si>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</si>
  <si>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</si>
  <si>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</si>
  <si>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</si>
  <si>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</si>
  <si>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</si>
  <si>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</si>
  <si>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</si>
  <si>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</si>
  <si>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</si>
  <si>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</si>
  <si>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</si>
  <si>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</si>
  <si>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</si>
  <si>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</si>
  <si>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</si>
  <si>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</si>
  <si>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</si>
  <si>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</si>
  <si>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</si>
  <si>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</si>
  <si>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</si>
  <si>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</si>
  <si>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</si>
  <si>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</si>
  <si>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</si>
  <si>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</si>
  <si>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</si>
  <si>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</si>
  <si>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</si>
  <si>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</si>
  <si>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</si>
  <si>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</si>
  <si>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</si>
  <si>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</si>
  <si>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</si>
  <si>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</si>
  <si>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</si>
  <si>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</si>
  <si>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</si>
  <si>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</si>
  <si>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</si>
  <si>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</si>
  <si>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</si>
  <si>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</si>
  <si>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</si>
  <si>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</si>
  <si>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</si>
  <si>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</si>
  <si>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</si>
  <si>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</si>
  <si>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</si>
  <si>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</si>
  <si>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</si>
  <si>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</si>
  <si>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</si>
  <si>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</si>
  <si>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</si>
  <si>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</si>
  <si>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</si>
  <si>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</si>
  <si>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</si>
  <si>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</si>
  <si>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</si>
  <si>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</si>
  <si>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</si>
  <si>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</si>
  <si>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</si>
  <si>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</si>
  <si>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</si>
  <si>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</si>
  <si>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</si>
  <si>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</si>
  <si>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</si>
  <si>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</si>
  <si>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</si>
  <si>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</si>
  <si>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</si>
  <si>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</si>
  <si>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</si>
  <si>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</si>
  <si>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</si>
  <si>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</si>
  <si>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</si>
  <si>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</si>
  <si>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</si>
  <si>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</si>
  <si>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</si>
  <si>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</si>
  <si>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</si>
  <si>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</si>
  <si>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</si>
  <si>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</si>
  <si>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</si>
  <si>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</si>
  <si>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</si>
  <si>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</si>
  <si>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</si>
  <si>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</si>
  <si>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</si>
  <si>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</si>
  <si>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</si>
  <si>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</si>
  <si>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</si>
  <si>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</si>
  <si>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</si>
  <si>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</si>
  <si>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</si>
  <si>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</si>
  <si>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</si>
  <si>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</si>
  <si>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</si>
  <si>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</si>
  <si>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</si>
  <si>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</si>
  <si>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</si>
  <si>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</si>
  <si>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</si>
  <si>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</si>
  <si>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</si>
  <si>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</si>
  <si>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</si>
  <si>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</si>
  <si>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</si>
  <si>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</si>
  <si>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</si>
  <si>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</si>
  <si>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</si>
  <si>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</si>
  <si>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</si>
  <si>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</si>
  <si>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</si>
  <si>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</si>
  <si>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</si>
  <si>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</si>
  <si>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</si>
  <si>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</si>
  <si>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</si>
  <si>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</si>
  <si>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</si>
  <si>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</si>
  <si>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</si>
  <si>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</si>
  <si>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</si>
  <si>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</si>
  <si>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</si>
  <si>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</si>
  <si>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</si>
  <si>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</si>
  <si>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</si>
  <si>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</si>
  <si>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</si>
  <si>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</si>
  <si>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</si>
  <si>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</si>
  <si>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</si>
  <si>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</si>
  <si>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</si>
  <si>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</si>
  <si>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</si>
  <si>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</si>
  <si>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</si>
  <si>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</si>
  <si>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</si>
  <si>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</si>
  <si>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</si>
  <si>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</si>
  <si>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</si>
  <si>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</si>
  <si>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</si>
  <si>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</si>
  <si>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</si>
  <si>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</si>
  <si>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</si>
  <si>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</si>
  <si>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</si>
  <si>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</si>
  <si>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</si>
  <si>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</si>
  <si>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</si>
  <si>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</si>
  <si>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</si>
  <si>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</si>
  <si>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</si>
  <si>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</si>
  <si>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</si>
  <si>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</si>
  <si>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</si>
  <si>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</si>
  <si>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</si>
  <si>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</si>
  <si>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</si>
  <si>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</si>
  <si>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</si>
  <si>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</si>
  <si>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</si>
  <si>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</si>
  <si>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</si>
  <si>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</si>
  <si>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</si>
  <si>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</si>
  <si>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</si>
  <si>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</si>
  <si>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</si>
  <si>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</si>
  <si>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</si>
  <si>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</si>
  <si>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</si>
  <si>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</si>
  <si>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</si>
  <si>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</si>
  <si>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</si>
  <si>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</si>
  <si>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</si>
  <si>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</si>
  <si>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</si>
  <si>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</si>
  <si>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</si>
  <si>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</si>
  <si>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</si>
  <si>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</si>
  <si>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</si>
  <si>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</si>
  <si>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</si>
  <si>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</si>
  <si>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</si>
  <si>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</si>
  <si>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</si>
  <si>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</si>
  <si>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</si>
  <si>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</si>
  <si>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</si>
  <si>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</si>
  <si>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</si>
  <si>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</si>
  <si>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</si>
  <si>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</si>
  <si>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</si>
  <si>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</si>
  <si>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</si>
  <si>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</si>
  <si>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</si>
  <si>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</si>
  <si>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</si>
  <si>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</si>
  <si>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</si>
  <si>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</si>
  <si>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</si>
  <si>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</si>
  <si>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</si>
  <si>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</si>
  <si>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</si>
  <si>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</si>
  <si>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</si>
  <si>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</si>
  <si>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</si>
  <si>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</si>
  <si>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</si>
  <si>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</si>
  <si>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</si>
  <si>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</si>
  <si>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</si>
  <si>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</si>
  <si>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</si>
  <si>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</si>
  <si>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</si>
  <si>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</si>
  <si>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</si>
  <si>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</si>
  <si>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</si>
  <si>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</si>
  <si>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</si>
  <si>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</si>
  <si>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</si>
  <si>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</si>
  <si>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</si>
  <si>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</si>
  <si>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</si>
  <si>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</si>
  <si>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</si>
  <si>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</si>
  <si>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</si>
  <si>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</si>
  <si>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</si>
  <si>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</si>
  <si>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</si>
  <si>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</si>
  <si>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</si>
  <si>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</si>
  <si>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</si>
  <si>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</si>
  <si>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</si>
  <si>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</si>
  <si>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</si>
  <si>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</si>
  <si>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</si>
  <si>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</si>
  <si>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</si>
  <si>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</si>
  <si>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</si>
  <si>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</si>
  <si>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</si>
  <si>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</si>
  <si>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</si>
  <si>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</si>
  <si>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</si>
  <si>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</si>
  <si>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</si>
  <si>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</si>
  <si>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</si>
  <si>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</si>
  <si>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</si>
  <si>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</si>
  <si>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</si>
  <si>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</si>
  <si>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</si>
  <si>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</si>
  <si>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</si>
  <si>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</si>
  <si>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</si>
  <si>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</si>
  <si>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</si>
  <si>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</si>
  <si>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</si>
  <si>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</si>
  <si>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</si>
  <si>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</si>
  <si>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</si>
  <si>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</si>
  <si>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</si>
  <si>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</si>
  <si>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</si>
  <si>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</si>
  <si>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</si>
  <si>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</si>
  <si>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</si>
  <si>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</si>
  <si>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</si>
  <si>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</si>
  <si>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</si>
  <si>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</si>
  <si>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</si>
  <si>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</si>
  <si>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</si>
  <si>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</si>
  <si>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</si>
  <si>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</si>
  <si>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</si>
  <si>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</si>
  <si>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</si>
  <si>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</si>
  <si>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</si>
  <si>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</si>
  <si>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</si>
  <si>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</si>
  <si>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</si>
  <si>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</si>
  <si>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</si>
  <si>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</si>
  <si>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</si>
  <si>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</si>
  <si>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</si>
  <si>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</si>
  <si>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</si>
  <si>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</si>
  <si>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</si>
  <si>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</si>
  <si>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</si>
  <si>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</si>
  <si>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</si>
  <si>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</si>
  <si>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</si>
  <si>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</si>
  <si>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</si>
  <si>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</si>
  <si>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</si>
  <si>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</si>
  <si>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</si>
  <si>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</si>
  <si>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</si>
  <si>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</si>
  <si>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</si>
  <si>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</si>
  <si>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</si>
  <si>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</si>
  <si>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</si>
  <si>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</si>
  <si>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</si>
  <si>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</si>
  <si>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</si>
  <si>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</si>
  <si>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</si>
  <si>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</si>
  <si>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</si>
  <si>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</si>
  <si>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</si>
  <si>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</si>
  <si>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</si>
  <si>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</si>
  <si>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</si>
  <si>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</si>
  <si>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</si>
  <si>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</si>
  <si>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</si>
  <si>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</si>
  <si>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</si>
  <si>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</si>
  <si>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</si>
  <si>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</si>
  <si>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</si>
  <si>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</si>
  <si>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</si>
  <si>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</si>
  <si>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</si>
  <si>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</si>
  <si>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</si>
  <si>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</si>
  <si>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</si>
  <si>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</si>
  <si>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</si>
  <si>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</si>
  <si>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</si>
  <si>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</si>
  <si>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</si>
  <si>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</si>
  <si>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</si>
  <si>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</si>
  <si>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</si>
  <si>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</si>
  <si>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</si>
  <si>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</si>
  <si>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</si>
  <si>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</si>
  <si>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</si>
  <si>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</si>
  <si>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</si>
  <si>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</si>
  <si>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</si>
  <si>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</si>
  <si>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</si>
  <si>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</si>
  <si>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</si>
  <si>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</si>
  <si>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</si>
  <si>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</si>
  <si>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</si>
  <si>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</si>
  <si>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</si>
  <si>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</si>
  <si>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</si>
  <si>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</si>
  <si>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</si>
  <si>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</si>
  <si>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</si>
  <si>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</si>
  <si>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</si>
  <si>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</si>
  <si>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</si>
  <si>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</si>
  <si>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</si>
  <si>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</si>
  <si>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</si>
  <si>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</si>
  <si>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</si>
  <si>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</si>
  <si>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</si>
  <si>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</si>
  <si>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</si>
  <si>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</si>
  <si>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</si>
  <si>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</si>
  <si>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</si>
  <si>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</si>
  <si>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</si>
  <si>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</si>
  <si>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</si>
  <si>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</si>
  <si>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</si>
  <si>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</si>
  <si>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</si>
  <si>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</si>
  <si>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</si>
  <si>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</si>
  <si>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</si>
  <si>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</si>
  <si>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</si>
  <si>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</si>
  <si>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</si>
  <si>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</si>
  <si>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</si>
  <si>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</si>
  <si>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</si>
  <si>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</si>
  <si>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</si>
  <si>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</si>
  <si>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</si>
  <si>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</si>
  <si>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</si>
  <si>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</si>
  <si>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</si>
  <si>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</si>
  <si>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</si>
  <si>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</si>
  <si>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</si>
  <si>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</si>
  <si>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</si>
  <si>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</si>
  <si>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</si>
  <si>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</si>
  <si>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</si>
  <si>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</si>
  <si>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</si>
  <si>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</si>
  <si>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</si>
  <si>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</si>
  <si>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</si>
  <si>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</si>
  <si>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</si>
  <si>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</si>
  <si>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</si>
  <si>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</si>
  <si>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</si>
  <si>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</si>
  <si>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</si>
  <si>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</si>
  <si>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</si>
  <si>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</si>
  <si>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</si>
  <si>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</si>
  <si>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</si>
  <si>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</si>
  <si>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</si>
  <si>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</si>
  <si>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</si>
  <si>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</si>
  <si>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</si>
  <si>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</si>
  <si>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</si>
  <si>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</si>
  <si>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</si>
  <si>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</si>
  <si>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</si>
  <si>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</si>
  <si>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</si>
  <si>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</si>
  <si>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</si>
  <si>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</si>
  <si>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</si>
  <si>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</si>
  <si>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</si>
  <si>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</si>
  <si>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</si>
  <si>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</si>
  <si>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</si>
  <si>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</si>
  <si>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</si>
  <si>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</si>
  <si>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</si>
  <si>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</si>
  <si>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</si>
  <si>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</si>
  <si>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</si>
  <si>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</si>
  <si>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</si>
  <si>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</si>
  <si>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</si>
  <si>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</si>
  <si>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</si>
  <si>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</si>
  <si>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</si>
  <si>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</si>
  <si>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</si>
  <si>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</si>
  <si>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</si>
  <si>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</si>
  <si>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</si>
  <si>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</si>
  <si>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</si>
  <si>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</si>
  <si>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</si>
  <si>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</si>
  <si>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</si>
  <si>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</si>
  <si>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</si>
  <si>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</si>
  <si>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</si>
  <si>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</si>
  <si>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</si>
  <si>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</si>
  <si>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</si>
  <si>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</si>
  <si>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</si>
  <si>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</si>
  <si>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</si>
  <si>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</si>
  <si>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</si>
  <si>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</si>
  <si>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</si>
  <si>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</si>
  <si>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</si>
  <si>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</si>
  <si>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</si>
  <si>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</si>
  <si>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</si>
  <si>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</si>
  <si>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</si>
  <si>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</si>
  <si>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</si>
  <si>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</si>
  <si>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</si>
  <si>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</si>
  <si>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</si>
  <si>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</si>
  <si>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</si>
  <si>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</si>
  <si>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</si>
  <si>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</si>
  <si>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</si>
  <si>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</si>
  <si>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</si>
  <si>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</si>
  <si>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</si>
  <si>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</si>
  <si>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</si>
  <si>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</si>
  <si>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</si>
  <si>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</si>
  <si>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</si>
  <si>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</si>
  <si>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</si>
  <si>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</si>
  <si>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</si>
  <si>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</si>
  <si>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</si>
  <si>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</si>
  <si>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</si>
  <si>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</si>
  <si>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</si>
  <si>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</si>
  <si>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</si>
  <si>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</si>
  <si>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</si>
  <si>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</si>
  <si>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</si>
  <si>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</si>
  <si>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</si>
  <si>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</si>
  <si>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</si>
  <si>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</si>
  <si>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</si>
  <si>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</si>
  <si>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</si>
  <si>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</si>
  <si>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</si>
  <si>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</si>
  <si>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</si>
  <si>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</si>
  <si>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</si>
  <si>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</si>
  <si>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</si>
  <si>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</si>
  <si>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</si>
  <si>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</si>
  <si>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</si>
  <si>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</si>
  <si>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</si>
  <si>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</si>
  <si>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</si>
  <si>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</si>
  <si>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</si>
  <si>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</si>
  <si>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</si>
  <si>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</si>
  <si>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</si>
  <si>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</si>
  <si>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</si>
  <si>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</si>
  <si>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</si>
  <si>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</si>
  <si>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</si>
  <si>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</si>
  <si>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</si>
  <si>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</si>
  <si>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</si>
  <si>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</si>
  <si>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</si>
  <si>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</si>
  <si>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</si>
  <si>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</si>
  <si>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</si>
  <si>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</si>
  <si>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</si>
  <si>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</si>
  <si>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</si>
  <si>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</si>
  <si>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</si>
  <si>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</si>
  <si>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</si>
  <si>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</si>
  <si>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</si>
  <si>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</si>
  <si>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</si>
  <si>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</si>
  <si>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</si>
  <si>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</si>
  <si>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</si>
  <si>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</si>
  <si>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</si>
  <si>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</si>
  <si>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</si>
  <si>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</si>
  <si>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</si>
  <si>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</si>
  <si>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</si>
  <si>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</si>
  <si>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</si>
  <si>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</si>
  <si>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</si>
  <si>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</si>
  <si>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</si>
  <si>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</si>
  <si>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</si>
  <si>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</si>
  <si>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</si>
  <si>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</si>
  <si>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</si>
  <si>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</si>
  <si>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</si>
  <si>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</si>
  <si>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</si>
  <si>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</si>
  <si>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</si>
  <si>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</si>
  <si>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</si>
  <si>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</si>
  <si>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</si>
  <si>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</si>
  <si>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</si>
  <si>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</si>
  <si>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</si>
  <si>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</si>
  <si>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</si>
  <si>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</si>
  <si>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</si>
  <si>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</si>
  <si>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</si>
  <si>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</si>
  <si>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</si>
  <si>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</si>
  <si>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</si>
  <si>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</si>
  <si>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</si>
  <si>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</si>
  <si>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</si>
  <si>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</si>
  <si>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</si>
  <si>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</si>
  <si>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</si>
  <si>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</si>
  <si>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</si>
  <si>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</si>
  <si>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</si>
  <si>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</si>
  <si>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</si>
  <si>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</si>
  <si>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</si>
  <si>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</si>
  <si>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</si>
  <si>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</si>
  <si>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</si>
  <si>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</si>
  <si>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</si>
  <si>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</si>
  <si>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</si>
  <si>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</si>
  <si>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</si>
  <si>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</si>
  <si>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</si>
  <si>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</si>
  <si>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</si>
  <si>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</si>
  <si>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</si>
  <si>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</si>
  <si>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</si>
  <si>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</si>
  <si>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</si>
  <si>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</si>
  <si>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</si>
  <si>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</si>
  <si>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</si>
  <si>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</si>
  <si>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</si>
  <si>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</si>
  <si>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</si>
  <si>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</si>
  <si>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</si>
  <si>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</si>
  <si>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</si>
  <si>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</si>
  <si>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</si>
  <si>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</si>
  <si>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</si>
  <si>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</si>
  <si>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</si>
  <si>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</si>
  <si>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</si>
  <si>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</si>
  <si>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</si>
  <si>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</si>
  <si>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</si>
  <si>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</si>
  <si>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</si>
  <si>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</si>
  <si>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</si>
  <si>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</si>
  <si>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</si>
  <si>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</si>
  <si>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</si>
  <si>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</si>
  <si>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</si>
  <si>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</si>
  <si>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</si>
  <si>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</si>
  <si>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</si>
  <si>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</si>
  <si>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</si>
  <si>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</si>
  <si>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</si>
  <si>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</si>
  <si>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</si>
  <si>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</si>
  <si>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</si>
  <si>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</si>
  <si>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</si>
  <si>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</si>
  <si>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</si>
  <si>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</si>
  <si>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</si>
  <si>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</si>
  <si>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</si>
  <si>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</si>
  <si>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</si>
  <si>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</si>
  <si>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</si>
  <si>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</si>
  <si>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</si>
  <si>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</si>
  <si>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</si>
  <si>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</si>
  <si>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</si>
  <si>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</si>
  <si>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</si>
  <si>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</si>
  <si>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</si>
  <si>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</si>
  <si>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</si>
  <si>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</si>
  <si>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</si>
  <si>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</si>
  <si>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</si>
  <si>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</si>
  <si>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</si>
  <si>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</si>
  <si>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</si>
  <si>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</si>
  <si>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</si>
  <si>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</si>
  <si>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</si>
  <si>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</si>
  <si>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</si>
  <si>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</si>
  <si>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</si>
  <si>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</si>
  <si>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</si>
  <si>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</si>
  <si>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</si>
  <si>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</si>
  <si>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</si>
  <si>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</si>
  <si>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</si>
  <si>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</si>
  <si>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</si>
  <si>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</si>
  <si>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</si>
  <si>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</si>
  <si>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</si>
  <si>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</si>
  <si>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</si>
  <si>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</si>
  <si>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</si>
  <si>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</si>
  <si>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</si>
  <si>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</si>
  <si>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</si>
  <si>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</si>
  <si>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</si>
  <si>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</si>
  <si>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</si>
  <si>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</si>
  <si>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</si>
  <si>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</si>
  <si>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</si>
  <si>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</si>
  <si>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</si>
  <si>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</si>
  <si>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</si>
  <si>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</si>
  <si>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</si>
  <si>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</si>
  <si>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</si>
  <si>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</si>
  <si>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</si>
  <si>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</si>
  <si>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</si>
  <si>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</si>
  <si>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</si>
  <si>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</si>
  <si>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</si>
  <si>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</si>
  <si>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</si>
  <si>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</si>
  <si>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</si>
  <si>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</si>
  <si>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</si>
  <si>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</si>
  <si>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</si>
  <si>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</si>
  <si>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</si>
  <si>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</si>
  <si>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</si>
  <si>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</si>
  <si>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</si>
  <si>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</si>
  <si>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</si>
  <si>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</si>
  <si>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</si>
  <si>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</si>
  <si>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</si>
  <si>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</si>
  <si>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</si>
  <si>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</si>
  <si>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</si>
  <si>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</si>
  <si>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</si>
  <si>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</si>
  <si>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</si>
  <si>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</si>
  <si>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</si>
  <si>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</si>
  <si>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</si>
  <si>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</si>
  <si>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</si>
  <si>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</si>
  <si>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</si>
  <si>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</si>
  <si>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</si>
  <si>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</si>
  <si>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</si>
  <si>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</si>
  <si>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</si>
  <si>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</si>
  <si>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</si>
  <si>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</si>
  <si>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</si>
  <si>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</si>
  <si>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</si>
  <si>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</si>
  <si>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</si>
  <si>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</si>
  <si>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</si>
  <si>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</si>
  <si>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</si>
  <si>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</si>
  <si>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</si>
  <si>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</si>
  <si>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</si>
  <si>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</si>
  <si>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</si>
  <si>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</si>
  <si>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</si>
  <si>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</si>
  <si>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</si>
  <si>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</si>
  <si>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</si>
  <si>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</si>
  <si>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</si>
  <si>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</si>
  <si>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</si>
  <si>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</si>
  <si>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</si>
  <si>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</si>
  <si>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</si>
  <si>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</si>
  <si>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</si>
  <si>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</si>
  <si>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</si>
  <si>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</si>
  <si>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</si>
  <si>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</si>
  <si>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</si>
  <si>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</si>
  <si>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</si>
  <si>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</si>
  <si>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</si>
  <si>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</si>
  <si>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</si>
  <si>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</si>
  <si>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</si>
  <si>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</si>
  <si>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</si>
  <si>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</si>
  <si>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</si>
  <si>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</si>
  <si>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</si>
  <si>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</si>
  <si>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</si>
  <si>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</si>
  <si>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</si>
  <si>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</si>
  <si>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</si>
  <si>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</si>
  <si>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</si>
  <si>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</si>
  <si>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</si>
  <si>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</si>
  <si>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</si>
  <si>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</si>
  <si>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</si>
  <si>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</si>
  <si>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</si>
  <si>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</si>
  <si>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</si>
  <si>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</si>
  <si>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</si>
  <si>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</si>
  <si>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</si>
  <si>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</si>
  <si>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</si>
  <si>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</si>
  <si>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</si>
  <si>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</si>
  <si>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</si>
  <si>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</si>
  <si>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</si>
  <si>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</si>
  <si>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</si>
  <si>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</si>
  <si>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</si>
  <si>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</si>
  <si>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</si>
  <si>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</si>
  <si>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</si>
  <si>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</si>
  <si>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</si>
  <si>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</si>
  <si>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</si>
  <si>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</si>
  <si>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</si>
  <si>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</si>
  <si>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</si>
  <si>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</si>
  <si>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</si>
  <si>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</si>
  <si>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</si>
  <si>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</si>
  <si>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</si>
  <si>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</si>
  <si>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</si>
  <si>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</si>
  <si>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</si>
  <si>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</si>
  <si>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</si>
  <si>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</si>
  <si>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</si>
  <si>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</si>
  <si>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</si>
  <si>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</si>
  <si>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</si>
  <si>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</si>
  <si>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</si>
  <si>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</si>
  <si>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</si>
  <si>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</si>
  <si>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</si>
  <si>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</si>
  <si>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</si>
  <si>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</si>
  <si>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</si>
  <si>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</si>
  <si>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</si>
  <si>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</si>
  <si>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</si>
  <si>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</si>
  <si>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</si>
  <si>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</si>
  <si>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</si>
  <si>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</si>
  <si>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</si>
  <si>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</si>
  <si>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</si>
  <si>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</si>
  <si>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</si>
  <si>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</si>
  <si>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</si>
  <si>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</si>
  <si>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</si>
  <si>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</si>
  <si>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</si>
  <si>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</si>
  <si>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</si>
  <si>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</si>
  <si>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</si>
  <si>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</si>
  <si>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</si>
  <si>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</si>
  <si>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</si>
  <si>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</si>
  <si>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</si>
  <si>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</si>
  <si>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</si>
  <si>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</si>
  <si>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</si>
  <si>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</si>
  <si>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</si>
  <si>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</si>
  <si>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</si>
  <si>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</si>
  <si>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</si>
  <si>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</si>
  <si>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</si>
  <si>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</si>
  <si>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</si>
  <si>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</si>
  <si>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</si>
  <si>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</si>
  <si>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</si>
  <si>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</si>
  <si>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</si>
  <si>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</si>
  <si>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</si>
  <si>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</si>
  <si>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</si>
  <si>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</si>
  <si>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</si>
  <si>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</si>
  <si>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</si>
  <si>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</si>
  <si>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</si>
  <si>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</si>
  <si>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</si>
  <si>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</si>
  <si>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</si>
  <si>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</si>
  <si>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</si>
  <si>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</si>
  <si>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</si>
  <si>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</si>
  <si>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</si>
  <si>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</si>
  <si>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</si>
  <si>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</si>
  <si>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</si>
  <si>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</si>
  <si>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</si>
  <si>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</si>
  <si>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</si>
  <si>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</si>
  <si>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</si>
  <si>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</si>
  <si>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</si>
  <si>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</si>
  <si>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</si>
  <si>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</si>
  <si>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</si>
  <si>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</si>
  <si>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</si>
  <si>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</si>
  <si>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</si>
  <si>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</si>
  <si>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</si>
  <si>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</si>
  <si>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</si>
  <si>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</si>
  <si>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</si>
  <si>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</si>
  <si>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</si>
  <si>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</si>
  <si>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</si>
  <si>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</si>
  <si>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</si>
  <si>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</si>
  <si>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</si>
  <si>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</si>
  <si>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</si>
  <si>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</si>
  <si>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</si>
  <si>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</si>
  <si>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</si>
  <si>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</si>
  <si>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</si>
  <si>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</si>
  <si>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</si>
  <si>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</si>
  <si>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</si>
  <si>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</si>
  <si>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</si>
  <si>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</si>
  <si>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</si>
  <si>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</si>
  <si>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</si>
  <si>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</si>
  <si>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</si>
  <si>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</si>
  <si>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</si>
  <si>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</si>
  <si>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</si>
  <si>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</si>
  <si>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</si>
  <si>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</si>
  <si>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</si>
  <si>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</si>
  <si>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</si>
  <si>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</si>
  <si>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</si>
  <si>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</si>
  <si>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</si>
  <si>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</si>
  <si>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</si>
  <si>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</si>
  <si>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</si>
  <si>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</si>
  <si>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</si>
  <si>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</si>
  <si>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</si>
  <si>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</si>
  <si>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</si>
  <si>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</si>
  <si>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</si>
  <si>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</si>
  <si>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</si>
  <si>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</si>
  <si>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</si>
  <si>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</si>
  <si>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</si>
  <si>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</si>
  <si>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</si>
  <si>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</si>
  <si>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</si>
  <si>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</si>
  <si>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</si>
  <si>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</si>
  <si>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</si>
  <si>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</si>
  <si>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</si>
  <si>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</si>
  <si>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</si>
  <si>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</si>
  <si>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</si>
  <si>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</si>
  <si>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</si>
  <si>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</si>
  <si>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</si>
  <si>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</si>
  <si>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</si>
  <si>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</si>
  <si>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</si>
  <si>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</si>
  <si>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</si>
  <si>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</si>
  <si>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</si>
  <si>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</si>
  <si>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</si>
  <si>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</si>
  <si>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</si>
  <si>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</si>
  <si>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</si>
  <si>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</si>
  <si>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</si>
  <si>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</si>
  <si>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</si>
  <si>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</si>
  <si>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</si>
  <si>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</si>
  <si>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</si>
  <si>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</si>
  <si>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</si>
  <si>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</si>
  <si>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</si>
  <si>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</si>
  <si>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</si>
  <si>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</si>
  <si>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</si>
  <si>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</si>
  <si>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</si>
  <si>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</si>
  <si>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</si>
  <si>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</si>
  <si>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</si>
  <si>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</si>
  <si>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</si>
  <si>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</si>
  <si>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</si>
  <si>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</si>
  <si>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</si>
  <si>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</si>
  <si>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</si>
  <si>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</si>
  <si>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</si>
  <si>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</si>
  <si>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</si>
  <si>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</si>
  <si>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</si>
  <si>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</si>
  <si>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</si>
  <si>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</si>
  <si>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</si>
  <si>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</si>
  <si>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</si>
  <si>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</si>
  <si>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</si>
  <si>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</si>
  <si>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</si>
  <si>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</si>
  <si>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</si>
  <si>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</si>
  <si>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</si>
  <si>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</si>
  <si>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</si>
  <si>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</si>
  <si>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</si>
  <si>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</si>
  <si>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</si>
  <si>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</si>
  <si>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</si>
  <si>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</si>
  <si>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</si>
  <si>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</si>
  <si>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</si>
  <si>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</si>
  <si>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</si>
  <si>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</si>
  <si>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</si>
  <si>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</si>
  <si>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</si>
  <si>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</si>
  <si>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</si>
  <si>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</si>
  <si>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</si>
  <si>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</si>
  <si>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</si>
  <si>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</si>
  <si>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</si>
  <si>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</si>
  <si>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</si>
  <si>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</si>
  <si>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</si>
  <si>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</si>
  <si>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</si>
  <si>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</si>
  <si>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</si>
  <si>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</si>
  <si>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</si>
  <si>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</si>
  <si>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</si>
  <si>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</si>
  <si>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</si>
  <si>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</si>
  <si>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</si>
  <si>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</si>
  <si>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</si>
  <si>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</si>
  <si>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</si>
  <si>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</si>
  <si>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</si>
  <si>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</si>
  <si>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</si>
  <si>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</si>
  <si>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</si>
  <si>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</si>
  <si>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</si>
  <si>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</si>
  <si>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</si>
  <si>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</si>
  <si>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</si>
  <si>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</si>
  <si>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</si>
  <si>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</si>
  <si>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</si>
  <si>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</si>
  <si>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</si>
  <si>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</si>
  <si>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</si>
  <si>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</si>
  <si>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</si>
  <si>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</si>
  <si>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</si>
  <si>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</si>
  <si>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</si>
  <si>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</si>
  <si>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</si>
  <si>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</si>
  <si>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</si>
  <si>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</si>
  <si>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</si>
  <si>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</si>
  <si>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</si>
  <si>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</si>
  <si>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</si>
  <si>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</si>
  <si>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</si>
  <si>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</si>
  <si>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</si>
  <si>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</si>
  <si>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</si>
  <si>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</si>
  <si>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</si>
  <si>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</si>
  <si>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</si>
  <si>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</si>
  <si>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</si>
  <si>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</si>
  <si>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</si>
  <si>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</si>
  <si>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</si>
  <si>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</si>
  <si>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</si>
  <si>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</si>
  <si>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</si>
  <si>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</si>
  <si>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</si>
  <si>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</si>
  <si>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</si>
  <si>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</si>
  <si>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</si>
  <si>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</si>
  <si>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</si>
  <si>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</si>
  <si>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</si>
  <si>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</si>
  <si>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</si>
  <si>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</si>
  <si>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</si>
  <si>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</si>
  <si>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</si>
  <si>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</si>
  <si>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</si>
  <si>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</si>
  <si>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</si>
  <si>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</si>
  <si>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</si>
  <si>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</si>
  <si>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</si>
  <si>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</si>
  <si>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</si>
  <si>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</si>
  <si>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</si>
  <si>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</si>
  <si>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</si>
  <si>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</si>
  <si>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</si>
  <si>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</si>
  <si>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</si>
  <si>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</si>
  <si>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</si>
  <si>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</si>
  <si>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</si>
  <si>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</si>
  <si>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</si>
  <si>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</si>
  <si>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</si>
  <si>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</si>
  <si>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</si>
  <si>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</si>
  <si>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</si>
  <si>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</si>
  <si>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</si>
  <si>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</si>
  <si>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</si>
  <si>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</si>
  <si>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</si>
  <si>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</si>
  <si>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</si>
  <si>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</si>
  <si>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</si>
  <si>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</si>
  <si>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</si>
  <si>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</si>
  <si>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</si>
  <si>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</si>
  <si>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</si>
  <si>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</si>
  <si>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</si>
  <si>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</si>
  <si>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</si>
  <si>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</si>
  <si>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</si>
  <si>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</si>
  <si>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</si>
  <si>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</si>
  <si>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</si>
  <si>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</si>
  <si>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</si>
  <si>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</si>
  <si>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</si>
  <si>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</si>
  <si>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</si>
  <si>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</si>
  <si>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</si>
  <si>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</si>
  <si>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</si>
  <si>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</si>
  <si>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</si>
  <si>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</si>
  <si>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</si>
  <si>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</si>
  <si>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</si>
  <si>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</si>
  <si>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</si>
  <si>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</si>
  <si>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</si>
  <si>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</si>
  <si>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</si>
  <si>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</si>
  <si>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</si>
  <si>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</si>
  <si>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</si>
  <si>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</si>
  <si>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</si>
  <si>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</si>
  <si>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</si>
  <si>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</si>
  <si>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</si>
  <si>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</si>
  <si>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</si>
  <si>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</si>
  <si>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</si>
  <si>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</si>
  <si>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</si>
  <si>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</si>
  <si>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</si>
  <si>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</si>
  <si>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</si>
  <si>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</si>
  <si>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</si>
  <si>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</si>
  <si>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</si>
  <si>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</si>
  <si>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</si>
  <si>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</si>
  <si>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</si>
  <si>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</si>
  <si>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</si>
  <si>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</si>
  <si>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</si>
  <si>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</si>
  <si>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</si>
  <si>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</si>
  <si>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</si>
  <si>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</si>
  <si>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</si>
  <si>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</si>
  <si>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</si>
  <si>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</si>
  <si>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</si>
  <si>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</si>
  <si>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</si>
  <si>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</si>
  <si>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</si>
  <si>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</si>
  <si>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</si>
  <si>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</si>
  <si>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</si>
  <si>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</si>
  <si>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</si>
  <si>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</si>
  <si>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</si>
  <si>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</si>
  <si>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</si>
  <si>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</si>
  <si>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</si>
  <si>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</si>
  <si>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</si>
  <si>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</si>
  <si>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</si>
  <si>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</si>
  <si>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</si>
  <si>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</si>
  <si>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</si>
  <si>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</si>
  <si>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</si>
  <si>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</si>
  <si>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</si>
  <si>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</si>
  <si>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</si>
  <si>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</si>
  <si>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</si>
  <si>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</si>
  <si>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</si>
  <si>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</si>
  <si>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</si>
  <si>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</si>
  <si>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</si>
  <si>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</si>
  <si>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</si>
  <si>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</si>
  <si>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</si>
  <si>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</si>
  <si>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</si>
  <si>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</si>
  <si>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</si>
  <si>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</si>
  <si>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</si>
  <si>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</si>
  <si>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</si>
  <si>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</si>
  <si>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</si>
  <si>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</si>
  <si>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</si>
  <si>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</si>
  <si>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</si>
  <si>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</si>
  <si>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</si>
  <si>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</si>
  <si>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</si>
  <si>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</si>
  <si>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</si>
  <si>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</si>
  <si>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</si>
  <si>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</si>
  <si>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</si>
  <si>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</si>
  <si>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</si>
  <si>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</si>
  <si>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</si>
  <si>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</si>
  <si>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</si>
  <si>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</si>
  <si>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</si>
  <si>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</si>
  <si>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</si>
  <si>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</si>
  <si>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</si>
  <si>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</si>
  <si>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</si>
  <si>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</si>
  <si>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</si>
  <si>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</si>
  <si>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</si>
  <si>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</si>
  <si>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</si>
  <si>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</si>
  <si>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</si>
  <si>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</si>
  <si>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</si>
  <si>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</si>
  <si>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</si>
  <si>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</si>
  <si>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</si>
  <si>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</si>
  <si>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</si>
  <si>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</si>
  <si>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</si>
  <si>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</si>
  <si>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</si>
  <si>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</si>
  <si>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</si>
  <si>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</si>
  <si>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</si>
  <si>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</si>
  <si>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</si>
  <si>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</si>
  <si>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</si>
  <si>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</si>
  <si>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</si>
  <si>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</si>
  <si>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</si>
  <si>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</si>
  <si>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</si>
  <si>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</si>
  <si>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</si>
  <si>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</si>
  <si>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</si>
  <si>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</si>
  <si>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</si>
  <si>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</si>
  <si>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</si>
  <si>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</si>
  <si>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</si>
  <si>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</si>
  <si>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</si>
  <si>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</si>
  <si>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</si>
  <si>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</si>
  <si>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</si>
  <si>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</si>
  <si>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</si>
  <si>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</si>
  <si>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</si>
  <si>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</si>
  <si>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</si>
  <si>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</si>
  <si>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</si>
  <si>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</si>
  <si>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</si>
  <si>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</si>
  <si>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</si>
  <si>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</si>
  <si>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</si>
  <si>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</si>
  <si>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</si>
  <si>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</si>
  <si>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</si>
  <si>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</si>
  <si>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</si>
  <si>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</si>
  <si>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</si>
  <si>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</si>
  <si>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</si>
  <si>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</si>
  <si>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</si>
  <si>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</si>
  <si>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</si>
  <si>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</si>
  <si>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</si>
  <si>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</si>
  <si>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</si>
  <si>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</si>
  <si>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</si>
  <si>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</si>
  <si>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</si>
  <si>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</si>
  <si>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</si>
  <si>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</si>
  <si>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</si>
  <si>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</si>
  <si>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</si>
  <si>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</si>
  <si>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</si>
  <si>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</si>
  <si>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</si>
  <si>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</si>
  <si>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</si>
  <si>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</si>
  <si>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</si>
  <si>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</si>
  <si>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</si>
  <si>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</si>
  <si>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</si>
  <si>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</si>
  <si>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</si>
  <si>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</si>
  <si>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</si>
  <si>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</si>
  <si>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</si>
  <si>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</si>
  <si>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</si>
  <si>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</si>
  <si>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</si>
  <si>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</si>
  <si>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</si>
  <si>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</si>
  <si>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</si>
  <si>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</si>
  <si>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</si>
  <si>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</si>
  <si>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</si>
  <si>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</si>
  <si>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</si>
  <si>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</si>
  <si>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</si>
  <si>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</si>
  <si>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</si>
  <si>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</si>
  <si>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</si>
  <si>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</si>
  <si>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</si>
  <si>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</si>
  <si>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</si>
  <si>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</si>
  <si>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</si>
  <si>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</si>
  <si>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</si>
  <si>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</si>
  <si>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</si>
  <si>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</si>
  <si>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</si>
  <si>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</si>
  <si>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</si>
  <si>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</si>
  <si>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</si>
  <si>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</si>
  <si>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</si>
  <si>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</si>
  <si>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</si>
  <si>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</si>
  <si>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</si>
  <si>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</si>
  <si>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</si>
  <si>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</si>
  <si>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</si>
  <si>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</si>
  <si>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</si>
  <si>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</si>
  <si>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</si>
  <si>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</si>
  <si>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</si>
  <si>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</si>
  <si>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</si>
  <si>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</si>
  <si>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</si>
  <si>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</si>
  <si>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</si>
  <si>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</si>
  <si>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</si>
  <si>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</si>
  <si>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</si>
  <si>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</si>
  <si>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</si>
  <si>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</si>
  <si>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</si>
  <si>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</si>
  <si>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</si>
  <si>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</si>
  <si>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</si>
  <si>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</si>
  <si>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</si>
  <si>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</si>
  <si>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</si>
  <si>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</si>
  <si>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</si>
  <si>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</si>
  <si>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</si>
  <si>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</si>
  <si>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</si>
  <si>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</si>
  <si>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</si>
  <si>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</si>
  <si>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</si>
  <si>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</si>
  <si>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</si>
  <si>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</si>
  <si>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</si>
  <si>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</si>
  <si>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</si>
  <si>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</si>
  <si>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</si>
  <si>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</si>
  <si>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</si>
  <si>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</si>
  <si>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</si>
  <si>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</si>
  <si>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</si>
  <si>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</si>
  <si>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</si>
  <si>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</si>
  <si>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</si>
  <si>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</si>
  <si>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</si>
  <si>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</si>
  <si>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</si>
  <si>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</si>
  <si>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</si>
  <si>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</si>
  <si>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</si>
  <si>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</si>
  <si>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</si>
  <si>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</si>
  <si>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</si>
  <si>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</si>
  <si>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</si>
  <si>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</si>
  <si>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</si>
  <si>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</si>
  <si>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</si>
  <si>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</si>
  <si>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</si>
  <si>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</si>
  <si>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</si>
  <si>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</si>
  <si>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</si>
  <si>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</si>
  <si>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</si>
  <si>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</si>
  <si>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</si>
  <si>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</si>
  <si>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</si>
  <si>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</si>
  <si>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</si>
  <si>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</si>
  <si>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</si>
  <si>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</si>
  <si>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</si>
  <si>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</si>
  <si>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</si>
  <si>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</si>
  <si>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</si>
  <si>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</si>
  <si>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</si>
  <si>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</si>
  <si>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</si>
  <si>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</si>
  <si>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</si>
  <si>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</si>
  <si>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</si>
  <si>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</si>
  <si>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</si>
  <si>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</si>
  <si>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</si>
  <si>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</si>
  <si>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</si>
  <si>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</si>
  <si>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</si>
  <si>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</si>
  <si>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</si>
  <si>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</si>
  <si>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</si>
  <si>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</si>
  <si>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</si>
  <si>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</si>
  <si>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</si>
  <si>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</si>
  <si>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</si>
  <si>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</si>
  <si>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</si>
  <si>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</si>
  <si>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</si>
  <si>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</si>
  <si>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</si>
  <si>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</si>
  <si>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</si>
  <si>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</si>
  <si>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</si>
  <si>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</si>
  <si>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</si>
  <si>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</si>
  <si>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</si>
  <si>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</si>
  <si>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</si>
  <si>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</si>
  <si>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</si>
  <si>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</si>
  <si>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</si>
  <si>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</si>
  <si>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</si>
  <si>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</si>
  <si>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</si>
  <si>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</si>
  <si>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</si>
  <si>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</si>
  <si>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</si>
  <si>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</si>
  <si>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</si>
  <si>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</si>
  <si>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</si>
  <si>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</si>
  <si>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</si>
  <si>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</si>
  <si>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</si>
  <si>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</si>
  <si>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</si>
  <si>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</si>
  <si>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</si>
  <si>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</si>
  <si>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</si>
  <si>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</si>
  <si>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</si>
  <si>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</si>
  <si>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</si>
  <si>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</si>
  <si>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</si>
  <si>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</si>
  <si>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</si>
  <si>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</si>
  <si>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</si>
  <si>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</si>
  <si>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</si>
  <si>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</si>
  <si>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</si>
  <si>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</si>
  <si>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</si>
  <si>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</si>
  <si>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</si>
  <si>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</si>
  <si>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</si>
  <si>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</si>
  <si>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</si>
  <si>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</si>
  <si>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</si>
  <si>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</si>
  <si>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</si>
  <si>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</si>
  <si>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</si>
  <si>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</si>
  <si>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</si>
  <si>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</si>
  <si>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</si>
  <si>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</si>
  <si>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</si>
  <si>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</si>
  <si>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</si>
  <si>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</si>
  <si>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</si>
  <si>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</si>
  <si>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</si>
  <si>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</si>
  <si>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</si>
  <si>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</si>
  <si>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</si>
  <si>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</si>
  <si>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</si>
  <si>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</si>
  <si>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</si>
  <si>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</si>
  <si>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</si>
  <si>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</si>
  <si>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</si>
  <si>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</si>
  <si>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</si>
  <si>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</si>
  <si>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</si>
  <si>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</si>
  <si>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</si>
  <si>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</si>
  <si>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</si>
  <si>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</si>
  <si>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</si>
  <si>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</si>
  <si>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</si>
  <si>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</si>
  <si>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</si>
  <si>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</si>
  <si>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</si>
  <si>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</si>
  <si>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</si>
  <si>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</si>
  <si>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</si>
  <si>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</si>
  <si>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</si>
  <si>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</si>
  <si>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</si>
  <si>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</si>
  <si>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</si>
  <si>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</si>
  <si>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</si>
  <si>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</si>
  <si>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</si>
  <si>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</si>
  <si>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</si>
  <si>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</si>
  <si>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</si>
  <si>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</si>
  <si>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</si>
  <si>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</si>
  <si>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</si>
  <si>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</si>
  <si>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</si>
  <si>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</si>
  <si>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</si>
  <si>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</si>
  <si>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</si>
  <si>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</si>
  <si>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</si>
  <si>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</si>
  <si>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</si>
  <si>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</si>
  <si>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</si>
  <si>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</si>
  <si>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</si>
  <si>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</si>
  <si>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</si>
  <si>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</si>
  <si>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</si>
  <si>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</si>
  <si>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</si>
  <si>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</si>
  <si>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</si>
  <si>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</si>
  <si>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</si>
  <si>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</si>
  <si>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</si>
  <si>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</si>
  <si>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</si>
  <si>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</si>
  <si>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</si>
  <si>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</si>
  <si>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</si>
  <si>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</si>
  <si>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</si>
  <si>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</si>
  <si>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</si>
  <si>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</si>
  <si>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</si>
  <si>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</si>
  <si>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</si>
  <si>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</si>
  <si>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</si>
  <si>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</si>
  <si>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</si>
  <si>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</si>
  <si>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</si>
  <si>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</si>
  <si>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</si>
  <si>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</si>
  <si>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</si>
  <si>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</si>
  <si>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</si>
  <si>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</si>
  <si>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</si>
  <si>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</si>
  <si>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</si>
  <si>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</si>
  <si>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</si>
  <si>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</si>
  <si>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</si>
  <si>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</si>
  <si>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</si>
  <si>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</si>
  <si>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</si>
  <si>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</si>
  <si>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</si>
  <si>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</si>
  <si>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</si>
  <si>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</si>
  <si>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</si>
  <si>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</si>
  <si>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</si>
  <si>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</si>
  <si>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</si>
  <si>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</si>
  <si>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</si>
  <si>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</si>
  <si>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</si>
  <si>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</si>
  <si>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</si>
  <si>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</si>
  <si>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</si>
  <si>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</si>
  <si>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</si>
  <si>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</si>
  <si>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</si>
  <si>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</si>
  <si>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</si>
  <si>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</si>
  <si>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</si>
  <si>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</si>
  <si>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</si>
  <si>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</si>
  <si>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</si>
  <si>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</si>
  <si>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</si>
  <si>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</si>
  <si>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</si>
  <si>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</si>
  <si>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</si>
  <si>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</si>
  <si>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</si>
  <si>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</si>
  <si>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</si>
  <si>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</si>
  <si>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</si>
  <si>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</si>
  <si>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</si>
  <si>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</si>
  <si>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</si>
  <si>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</si>
  <si>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</si>
  <si>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</si>
  <si>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</si>
  <si>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</si>
  <si>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</si>
  <si>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</si>
  <si>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</si>
  <si>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</si>
  <si>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</si>
  <si>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</si>
  <si>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</si>
  <si>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</si>
  <si>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</si>
  <si>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</si>
  <si>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</si>
  <si>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</si>
  <si>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</si>
  <si>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</si>
  <si>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</si>
  <si>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</si>
  <si>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</si>
  <si>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</si>
  <si>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</si>
  <si>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</si>
  <si>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</si>
  <si>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</si>
  <si>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</si>
  <si>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</si>
  <si>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</si>
  <si>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</si>
  <si>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</si>
  <si>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</si>
  <si>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</si>
  <si>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</si>
  <si>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</si>
  <si>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</si>
  <si>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</si>
  <si>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</si>
  <si>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</si>
  <si>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</si>
  <si>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</si>
  <si>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</si>
  <si>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</si>
  <si>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</si>
  <si>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</si>
  <si>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</si>
  <si>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</si>
  <si>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</si>
  <si>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</si>
  <si>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</si>
  <si>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</si>
  <si>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</si>
  <si>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</si>
  <si>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</si>
  <si>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</si>
  <si>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</si>
  <si>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</si>
  <si>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</si>
  <si>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</si>
  <si>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</si>
  <si>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</si>
  <si>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</si>
  <si>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</si>
  <si>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</si>
  <si>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</si>
  <si>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</si>
  <si>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</si>
  <si>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</si>
  <si>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</si>
  <si>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</si>
  <si>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</si>
  <si>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</si>
  <si>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</si>
  <si>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</si>
  <si>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</si>
  <si>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</si>
  <si>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</si>
  <si>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</si>
  <si>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</si>
  <si>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</si>
  <si>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</si>
  <si>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</si>
  <si>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</si>
  <si>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</si>
  <si>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</si>
  <si>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</si>
  <si>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</si>
  <si>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</si>
  <si>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</si>
  <si>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</si>
  <si>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</si>
  <si>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</si>
  <si>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</si>
  <si>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</si>
  <si>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</si>
  <si>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</si>
  <si>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</si>
  <si>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</si>
  <si>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</si>
  <si>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</si>
  <si>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</si>
  <si>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</si>
  <si>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</si>
  <si>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</si>
  <si>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</si>
  <si>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</si>
  <si>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</si>
  <si>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</si>
  <si>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</si>
  <si>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</si>
  <si>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</si>
  <si>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</si>
  <si>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</si>
  <si>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</si>
  <si>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</si>
  <si>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</si>
  <si>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</si>
  <si>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</si>
  <si>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</si>
  <si>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</si>
  <si>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</si>
  <si>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</si>
  <si>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</si>
  <si>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</si>
  <si>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</si>
  <si>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</si>
  <si>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</si>
  <si>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</si>
  <si>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</si>
  <si>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</si>
  <si>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</si>
  <si>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</si>
  <si>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</si>
  <si>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</si>
  <si>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</si>
  <si>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</si>
  <si>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</si>
  <si>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</si>
  <si>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</si>
  <si>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</si>
  <si>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</si>
  <si>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</si>
  <si>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</si>
  <si>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</si>
  <si>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</si>
  <si>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</si>
  <si>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</si>
  <si>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</si>
  <si>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</si>
  <si>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</si>
  <si>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</si>
  <si>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</si>
  <si>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</si>
  <si>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</si>
  <si>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</si>
  <si>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</si>
  <si>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</si>
  <si>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</si>
  <si>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</si>
  <si>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</si>
  <si>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</si>
  <si>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</si>
  <si>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</si>
  <si>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</si>
  <si>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</si>
  <si>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</si>
  <si>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</si>
  <si>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</si>
  <si>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</si>
  <si>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</si>
  <si>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</si>
  <si>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</si>
  <si>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</si>
  <si>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</si>
  <si>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</si>
  <si>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</si>
  <si>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</si>
  <si>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</si>
  <si>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</si>
  <si>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</si>
  <si>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</si>
  <si>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</si>
  <si>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</si>
  <si>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</si>
  <si>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</si>
  <si>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</si>
  <si>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</si>
  <si>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</si>
  <si>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</si>
  <si>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</si>
  <si>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</si>
  <si>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</si>
  <si>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</si>
  <si>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</si>
  <si>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</si>
  <si>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</si>
  <si>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</si>
  <si>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</si>
  <si>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</si>
  <si>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</si>
  <si>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</si>
  <si>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</si>
  <si>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</si>
  <si>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</si>
  <si>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</si>
  <si>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</si>
  <si>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</si>
  <si>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</si>
  <si>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</si>
  <si>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</si>
  <si>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</si>
  <si>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</si>
  <si>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</si>
  <si>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</si>
  <si>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</si>
  <si>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</si>
  <si>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</si>
  <si>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</si>
  <si>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</si>
  <si>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</si>
  <si>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</si>
  <si>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</si>
  <si>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</si>
  <si>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</si>
  <si>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</si>
  <si>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</si>
  <si>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</si>
  <si>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</si>
  <si>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</si>
  <si>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</si>
  <si>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</si>
  <si>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</si>
  <si>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</si>
  <si>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</si>
  <si>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</si>
  <si>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</si>
  <si>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</si>
  <si>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</si>
  <si>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</si>
  <si>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</si>
  <si>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</si>
  <si>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</si>
  <si>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</si>
  <si>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</si>
  <si>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</si>
  <si>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</si>
  <si>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</si>
  <si>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</si>
  <si>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</si>
  <si>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</si>
  <si>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</si>
  <si>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</si>
  <si>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</si>
  <si>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</si>
  <si>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</si>
  <si>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</si>
  <si>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</si>
  <si>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</si>
  <si>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</si>
  <si>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</si>
  <si>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</si>
  <si>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</si>
  <si>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</si>
  <si>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</si>
  <si>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</si>
  <si>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</si>
  <si>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</si>
  <si>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</si>
  <si>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</si>
  <si>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</si>
  <si>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</si>
  <si>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</si>
  <si>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</si>
  <si>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</si>
  <si>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</si>
  <si>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</si>
  <si>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</si>
  <si>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</si>
  <si>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</si>
  <si>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</si>
  <si>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</si>
  <si>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</si>
  <si>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</si>
  <si>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</si>
  <si>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</si>
  <si>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</si>
  <si>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</si>
  <si>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</si>
  <si>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</si>
  <si>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</si>
  <si>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</si>
  <si>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</si>
  <si>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</si>
  <si>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</si>
  <si>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</si>
  <si>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</si>
  <si>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</si>
  <si>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</si>
  <si>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</si>
  <si>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</si>
  <si>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</si>
  <si>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</si>
  <si>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</si>
  <si>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</si>
  <si>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</si>
  <si>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</si>
  <si>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</si>
  <si>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</si>
  <si>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</si>
  <si>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</si>
  <si>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</si>
  <si>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</si>
  <si>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</si>
  <si>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</si>
  <si>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</si>
  <si>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</si>
  <si>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</si>
  <si>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</si>
  <si>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</si>
  <si>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</si>
  <si>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</si>
  <si>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</si>
  <si>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</si>
  <si>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</si>
  <si>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</si>
  <si>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</si>
  <si>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</si>
  <si>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</si>
  <si>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</si>
  <si>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</si>
  <si>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</si>
  <si>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</si>
  <si>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</si>
  <si>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</si>
  <si>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</si>
  <si>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</si>
  <si>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</si>
  <si>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</si>
  <si>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</si>
  <si>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</si>
  <si>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</si>
  <si>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</si>
  <si>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</si>
  <si>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</si>
  <si>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</si>
  <si>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</si>
  <si>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</si>
  <si>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</si>
  <si>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</si>
  <si>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</si>
  <si>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</si>
  <si>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</si>
  <si>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</si>
  <si>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</si>
  <si>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</si>
  <si>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</si>
  <si>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</si>
  <si>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</si>
  <si>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</si>
  <si>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</si>
  <si>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</si>
  <si>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</si>
  <si>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</si>
  <si>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</si>
  <si>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</si>
  <si>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</si>
  <si>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</si>
  <si>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</si>
  <si>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</si>
  <si>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</si>
  <si>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</si>
  <si>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</si>
  <si>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</si>
  <si>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</si>
  <si>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</si>
  <si>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</si>
  <si>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</si>
  <si>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</si>
  <si>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</si>
  <si>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</si>
  <si>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</si>
  <si>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</si>
  <si>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</si>
  <si>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</si>
  <si>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</si>
  <si>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</si>
  <si>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</si>
  <si>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</si>
  <si>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</si>
  <si>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</si>
  <si>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</si>
  <si>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</si>
  <si>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</si>
  <si>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</si>
  <si>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</si>
  <si>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</si>
  <si>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</si>
  <si>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</si>
  <si>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</si>
  <si>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</si>
  <si>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</si>
  <si>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</si>
  <si>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</si>
  <si>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</si>
  <si>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</si>
  <si>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</si>
  <si>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</si>
  <si>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</si>
  <si>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</si>
  <si>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</si>
  <si>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</si>
  <si>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</si>
  <si>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</si>
  <si>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</si>
  <si>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</si>
  <si>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</si>
  <si>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</si>
  <si>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</si>
  <si>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</si>
  <si>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</si>
  <si>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</si>
  <si>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</si>
  <si>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</si>
  <si>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</si>
  <si>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</si>
  <si>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</si>
  <si>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</si>
  <si>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</si>
  <si>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</si>
  <si>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</si>
  <si>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</si>
  <si>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</si>
  <si>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</si>
  <si>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</si>
  <si>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</si>
  <si>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</si>
  <si>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</si>
  <si>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</si>
  <si>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</si>
  <si>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</si>
  <si>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</si>
  <si>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</si>
  <si>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</si>
  <si>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</si>
  <si>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</si>
  <si>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</si>
  <si>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</si>
  <si>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</si>
  <si>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</si>
  <si>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</si>
  <si>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</si>
  <si>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</si>
  <si>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</si>
  <si>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</si>
  <si>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</si>
  <si>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</si>
  <si>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</si>
  <si>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</si>
  <si>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</si>
  <si>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</si>
  <si>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</si>
  <si>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</si>
  <si>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</si>
  <si>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</si>
  <si>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</si>
  <si>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</si>
  <si>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</si>
  <si>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</si>
  <si>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</si>
  <si>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</si>
  <si>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</si>
  <si>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</si>
  <si>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</si>
  <si>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</si>
  <si>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</si>
  <si>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</si>
  <si>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</si>
  <si>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</si>
  <si>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</si>
  <si>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</si>
  <si>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</si>
  <si>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</si>
  <si>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</si>
  <si>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</si>
  <si>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</si>
  <si>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</si>
  <si>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</si>
  <si>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</si>
  <si>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</si>
  <si>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</si>
  <si>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</si>
  <si>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</si>
  <si>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</si>
  <si>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</si>
  <si>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</si>
  <si>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</si>
  <si>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</si>
  <si>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</si>
  <si>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</si>
  <si>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</si>
  <si>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</si>
  <si>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</si>
  <si>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</si>
  <si>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</si>
  <si>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</si>
  <si>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</si>
  <si>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</si>
  <si>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</si>
  <si>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</si>
  <si>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</si>
  <si>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</si>
  <si>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</si>
  <si>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</si>
  <si>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</si>
  <si>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</si>
  <si>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</si>
  <si>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</si>
  <si>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</si>
  <si>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</si>
  <si>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</si>
  <si>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</si>
  <si>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</si>
  <si>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</si>
  <si>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</si>
  <si>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</si>
  <si>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</si>
  <si>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</si>
  <si>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</si>
  <si>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</si>
  <si>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</si>
  <si>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</si>
  <si>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</si>
  <si>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</si>
  <si>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</si>
  <si>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</si>
  <si>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</si>
  <si>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</si>
  <si>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</si>
  <si>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</si>
  <si>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</si>
  <si>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</si>
  <si>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</si>
  <si>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</si>
  <si>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</si>
  <si>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</si>
  <si>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</si>
  <si>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</si>
  <si>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</si>
  <si>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</si>
  <si>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</si>
  <si>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</si>
  <si>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</si>
  <si>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</si>
  <si>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</si>
  <si>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</si>
  <si>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</si>
  <si>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</si>
  <si>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</si>
  <si>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</si>
  <si>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</si>
  <si>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</si>
  <si>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</si>
  <si>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</si>
  <si>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</si>
  <si>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</si>
  <si>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</si>
  <si>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</si>
  <si>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</si>
  <si>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</si>
  <si>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</si>
  <si>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</si>
  <si>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</si>
  <si>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</si>
  <si>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</si>
  <si>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</si>
  <si>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</si>
  <si>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</si>
  <si>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</si>
  <si>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</si>
  <si>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</si>
  <si>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</si>
  <si>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</si>
  <si>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</si>
  <si>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</si>
  <si>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</si>
  <si>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</si>
  <si>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</si>
  <si>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</si>
  <si>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</si>
  <si>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</si>
  <si>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</si>
  <si>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</si>
  <si>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</si>
  <si>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</si>
  <si>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</si>
  <si>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</si>
  <si>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</si>
  <si>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</si>
  <si>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</si>
  <si>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</si>
  <si>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</si>
  <si>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</si>
  <si>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</si>
  <si>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</si>
  <si>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</si>
  <si>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</si>
  <si>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</si>
  <si>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</si>
  <si>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</si>
  <si>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</si>
  <si>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</si>
  <si>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</si>
  <si>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</si>
  <si>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</si>
  <si>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</si>
  <si>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</si>
  <si>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</si>
  <si>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</si>
  <si>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</si>
  <si>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</si>
  <si>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</si>
  <si>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</si>
  <si>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</si>
  <si>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</si>
  <si>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</si>
  <si>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</si>
  <si>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</si>
  <si>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</si>
  <si>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</si>
  <si>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</si>
  <si>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</si>
  <si>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</si>
  <si>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</si>
  <si>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</si>
  <si>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</si>
  <si>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</si>
  <si>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</si>
  <si>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</si>
  <si>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</si>
  <si>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</si>
  <si>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</si>
  <si>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</si>
  <si>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</si>
  <si>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</si>
  <si>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</si>
  <si>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</si>
  <si>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</si>
  <si>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</si>
  <si>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</si>
  <si>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</si>
  <si>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</si>
  <si>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</si>
  <si>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</si>
  <si>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</si>
  <si>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</si>
  <si>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</si>
  <si>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</si>
  <si>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</si>
  <si>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</si>
  <si>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</si>
  <si>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</si>
  <si>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</si>
  <si>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</si>
  <si>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</si>
  <si>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</si>
  <si>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</si>
  <si>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</si>
  <si>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</si>
  <si>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</si>
  <si>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</si>
  <si>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</si>
  <si>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</si>
  <si>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</si>
  <si>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</si>
  <si>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</si>
  <si>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</si>
  <si>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</si>
  <si>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</si>
  <si>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</si>
  <si>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</si>
  <si>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</si>
  <si>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</si>
  <si>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</si>
  <si>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</si>
  <si>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</si>
  <si>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</si>
  <si>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</si>
  <si>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</si>
  <si>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</si>
  <si>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</si>
  <si>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</si>
  <si>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</si>
  <si>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</si>
  <si>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</si>
  <si>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</si>
  <si>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</si>
  <si>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</si>
  <si>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</si>
  <si>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</si>
  <si>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</si>
  <si>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</si>
  <si>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</si>
  <si>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</si>
  <si>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</si>
  <si>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</si>
  <si>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</si>
  <si>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</si>
  <si>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</si>
  <si>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</si>
  <si>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</si>
  <si>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</si>
  <si>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</si>
  <si>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</si>
  <si>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</si>
  <si>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</si>
  <si>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</si>
  <si>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</si>
  <si>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</si>
  <si>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</si>
  <si>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</si>
  <si>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</si>
  <si>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</si>
  <si>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</si>
  <si>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</si>
  <si>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</si>
  <si>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</si>
  <si>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</si>
  <si>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</si>
  <si>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</si>
  <si>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</si>
  <si>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</si>
  <si>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</si>
  <si>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</si>
  <si>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</si>
  <si>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</si>
  <si>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</si>
  <si>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</si>
  <si>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</si>
  <si>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</si>
  <si>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</si>
  <si>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</si>
  <si>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</si>
  <si>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</si>
  <si>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</si>
  <si>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</si>
  <si>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</si>
  <si>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</si>
  <si>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</si>
  <si>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</si>
  <si>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</si>
  <si>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</si>
  <si>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</si>
  <si>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</si>
  <si>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</si>
  <si>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</si>
  <si>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</si>
  <si>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</si>
  <si>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</si>
  <si>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</si>
  <si>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</si>
  <si>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</si>
  <si>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</si>
  <si>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</si>
  <si>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</si>
  <si>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</si>
  <si>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</si>
  <si>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</si>
  <si>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</si>
  <si>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</si>
  <si>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</si>
  <si>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</si>
  <si>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</si>
  <si>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</si>
  <si>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</si>
  <si>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</si>
  <si>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</si>
  <si>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</si>
  <si>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</si>
  <si>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</si>
  <si>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</si>
  <si>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</si>
  <si>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</si>
  <si>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</si>
  <si>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</si>
  <si>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</si>
  <si>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</si>
  <si>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</si>
  <si>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</si>
  <si>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</si>
  <si>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</si>
  <si>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</si>
  <si>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</si>
  <si>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</si>
  <si>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</si>
  <si>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</si>
  <si>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</si>
  <si>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</si>
  <si>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</si>
  <si>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</si>
  <si>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</si>
  <si>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</si>
  <si>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</si>
  <si>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</si>
  <si>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</si>
  <si>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</si>
  <si>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</si>
  <si>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</si>
  <si>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</si>
  <si>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</si>
  <si>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</si>
  <si>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</si>
  <si>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</si>
  <si>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</si>
  <si>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</si>
  <si>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</si>
  <si>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</si>
  <si>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</si>
  <si>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</si>
  <si>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</si>
  <si>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</si>
  <si>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</si>
  <si>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</si>
  <si>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</si>
  <si>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</si>
  <si>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</si>
  <si>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</si>
  <si>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</si>
  <si>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</si>
  <si>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</si>
  <si>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</si>
  <si>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</si>
  <si>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</si>
  <si>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</si>
  <si>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</si>
  <si>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</si>
  <si>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</si>
  <si>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</si>
  <si>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</si>
  <si>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</si>
  <si>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</si>
  <si>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</si>
  <si>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</si>
  <si>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</si>
  <si>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</si>
  <si>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</si>
  <si>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</si>
  <si>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</si>
  <si>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</si>
  <si>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</si>
  <si>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</si>
  <si>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</si>
  <si>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</si>
  <si>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</si>
  <si>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</si>
  <si>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</si>
  <si>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</si>
  <si>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</si>
  <si>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</si>
  <si>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</si>
  <si>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</si>
  <si>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</si>
  <si>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</si>
  <si>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</si>
  <si>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</si>
  <si>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</si>
  <si>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</si>
  <si>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</si>
  <si>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</si>
  <si>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</si>
  <si>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</si>
  <si>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</si>
  <si>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</si>
  <si>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</si>
  <si>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</si>
  <si>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</si>
  <si>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</si>
  <si>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</si>
  <si>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</si>
  <si>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</si>
  <si>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</si>
  <si>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</si>
  <si>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</si>
  <si>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</si>
  <si>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</si>
  <si>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</si>
  <si>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</si>
  <si>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</si>
  <si>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</si>
  <si>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</si>
  <si>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</si>
  <si>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</si>
  <si>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</si>
  <si>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</si>
  <si>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</si>
  <si>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</si>
  <si>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</si>
  <si>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</si>
  <si>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</si>
  <si>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</si>
  <si>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</si>
  <si>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</si>
  <si>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</si>
  <si>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</si>
  <si>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</si>
  <si>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</si>
  <si>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</si>
  <si>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</si>
  <si>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</si>
  <si>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</si>
  <si>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</si>
  <si>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</si>
  <si>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</si>
  <si>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</si>
  <si>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</si>
  <si>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</si>
  <si>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</si>
  <si>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</si>
  <si>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</si>
  <si>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</si>
  <si>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</si>
  <si>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</si>
  <si>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</si>
  <si>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</si>
  <si>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</si>
  <si>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</si>
  <si>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</si>
  <si>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</si>
  <si>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</si>
  <si>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</si>
  <si>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</si>
  <si>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</si>
  <si>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</si>
  <si>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</si>
  <si>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</si>
  <si>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</si>
  <si>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</si>
  <si>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</si>
  <si>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</si>
  <si>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</si>
  <si>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</si>
  <si>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</si>
  <si>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</si>
  <si>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</si>
  <si>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</si>
  <si>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</si>
  <si>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</si>
  <si>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</si>
  <si>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</si>
  <si>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</si>
  <si>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</si>
  <si>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</si>
  <si>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</si>
  <si>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</si>
  <si>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</si>
  <si>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</si>
  <si>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</si>
  <si>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</si>
  <si>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</si>
  <si>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</si>
  <si>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</si>
  <si>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</si>
  <si>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</si>
  <si>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</si>
  <si>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</si>
  <si>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</si>
  <si>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</si>
  <si>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</si>
  <si>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</si>
  <si>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</si>
  <si>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</si>
  <si>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</si>
  <si>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</si>
  <si>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</si>
  <si>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</si>
  <si>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</si>
  <si>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</si>
  <si>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</si>
  <si>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</si>
  <si>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</si>
  <si>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</si>
  <si>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</si>
  <si>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</si>
  <si>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</si>
  <si>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</si>
  <si>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</si>
  <si>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</si>
  <si>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</si>
  <si>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</si>
  <si>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</si>
  <si>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</si>
  <si>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</si>
  <si>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</si>
  <si>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</si>
  <si>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</si>
  <si>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</si>
  <si>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</si>
  <si>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</si>
  <si>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</si>
  <si>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</si>
  <si>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</si>
  <si>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</si>
  <si>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</si>
  <si>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</si>
  <si>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</si>
  <si>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</si>
  <si>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</si>
  <si>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</si>
  <si>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</si>
  <si>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</si>
  <si>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</si>
  <si>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</si>
  <si>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</si>
  <si>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</si>
  <si>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</si>
  <si>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</si>
  <si>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</si>
  <si>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</si>
  <si>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</si>
  <si>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</si>
  <si>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</si>
  <si>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</si>
  <si>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</si>
  <si>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</si>
  <si>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</si>
  <si>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</si>
  <si>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</si>
  <si>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</si>
  <si>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</si>
  <si>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</si>
  <si>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</si>
  <si>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</si>
  <si>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</si>
  <si>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</si>
  <si>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</si>
  <si>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</si>
  <si>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</si>
  <si>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</si>
  <si>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</si>
  <si>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</si>
  <si>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</si>
  <si>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</si>
  <si>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</si>
  <si>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</si>
  <si>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</si>
  <si>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</si>
  <si>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</si>
  <si>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</si>
  <si>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</si>
  <si>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</si>
  <si>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</si>
  <si>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</si>
  <si>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</si>
  <si>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</si>
  <si>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</si>
  <si>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</si>
  <si>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</si>
  <si>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</si>
  <si>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</si>
  <si>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</si>
  <si>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</si>
  <si>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</si>
  <si>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</si>
  <si>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</si>
  <si>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</si>
  <si>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</si>
  <si>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</si>
  <si>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</si>
  <si>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</si>
  <si>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</si>
  <si>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</si>
  <si>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</si>
  <si>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</si>
  <si>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</si>
  <si>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</si>
  <si>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</si>
  <si>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</si>
  <si>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</si>
  <si>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</si>
  <si>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</si>
  <si>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</si>
  <si>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</si>
  <si>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</si>
  <si>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</si>
  <si>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</si>
  <si>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</si>
  <si>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</si>
  <si>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</si>
  <si>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</si>
  <si>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</si>
  <si>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</si>
  <si>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</si>
  <si>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</si>
  <si>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</si>
  <si>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</si>
  <si>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</si>
  <si>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</si>
  <si>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</si>
  <si>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</si>
  <si>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</si>
  <si>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</si>
  <si>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</si>
  <si>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</si>
  <si>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</si>
  <si>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</si>
  <si>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</si>
  <si>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</si>
  <si>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</si>
  <si>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</si>
  <si>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</si>
  <si>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</si>
  <si>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</si>
  <si>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</si>
  <si>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</si>
  <si>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</si>
  <si>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</si>
  <si>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</si>
  <si>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</si>
  <si>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</si>
  <si>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</si>
  <si>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</si>
  <si>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</si>
  <si>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</si>
  <si>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</si>
  <si>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</si>
  <si>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</si>
  <si>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</si>
  <si>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</si>
  <si>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</si>
  <si>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</si>
  <si>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</si>
  <si>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</si>
  <si>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</si>
  <si>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</si>
  <si>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</si>
  <si>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</si>
  <si>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</si>
  <si>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</si>
  <si>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</si>
  <si>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</si>
  <si>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</si>
  <si>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</si>
  <si>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</si>
  <si>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</si>
  <si>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</si>
  <si>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</si>
  <si>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</si>
  <si>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</si>
  <si>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</si>
  <si>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</si>
  <si>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</si>
  <si>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</si>
  <si>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</si>
  <si>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</si>
  <si>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</si>
  <si>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</si>
  <si>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</si>
  <si>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</si>
  <si>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</si>
  <si>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</si>
  <si>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</si>
  <si>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</si>
  <si>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</si>
  <si>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</si>
  <si>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</si>
  <si>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</si>
  <si>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</si>
  <si>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</si>
  <si>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</si>
  <si>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</si>
  <si>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</si>
  <si>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</si>
  <si>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</si>
  <si>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</si>
  <si>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</si>
  <si>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</si>
  <si>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</si>
  <si>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</si>
  <si>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</si>
  <si>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</si>
  <si>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</si>
  <si>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</si>
  <si>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</si>
  <si>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</si>
  <si>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</si>
  <si>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</si>
  <si>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</si>
  <si>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</si>
  <si>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</si>
  <si>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</si>
  <si>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</si>
  <si>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</si>
  <si>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</si>
  <si>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</si>
  <si>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</si>
  <si>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</si>
  <si>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</si>
  <si>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</si>
  <si>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</si>
  <si>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</si>
  <si>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</si>
  <si>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</si>
  <si>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</si>
  <si>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</si>
  <si>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</si>
  <si>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</si>
  <si>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</si>
  <si>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</si>
  <si>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</si>
  <si>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</si>
  <si>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</si>
  <si>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</si>
  <si>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</si>
  <si>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</si>
  <si>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</si>
  <si>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</si>
  <si>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</si>
  <si>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</si>
  <si>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</si>
  <si>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</si>
  <si>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</si>
  <si>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</si>
  <si>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</si>
  <si>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</si>
  <si>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</si>
  <si>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</si>
  <si>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</si>
  <si>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</si>
  <si>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</si>
  <si>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</si>
  <si>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</si>
  <si>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</si>
  <si>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</si>
  <si>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</si>
  <si>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</si>
  <si>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</si>
  <si>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</si>
  <si>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</si>
  <si>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</si>
  <si>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</si>
  <si>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</si>
  <si>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</si>
  <si>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</si>
  <si>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</si>
  <si>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</si>
  <si>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</si>
  <si>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</si>
  <si>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</si>
  <si>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</si>
  <si>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</si>
  <si>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</si>
  <si>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</si>
  <si>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</si>
  <si>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</si>
  <si>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</si>
  <si>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</si>
  <si>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</si>
  <si>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</si>
  <si>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</si>
  <si>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</si>
  <si>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</si>
  <si>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</si>
  <si>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</si>
  <si>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</si>
  <si>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</si>
  <si>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</si>
  <si>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</si>
  <si>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</si>
  <si>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</si>
  <si>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</si>
  <si>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</si>
  <si>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</si>
  <si>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</si>
  <si>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</si>
  <si>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</si>
  <si>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</si>
  <si>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</si>
  <si>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</si>
  <si>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</si>
  <si>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</si>
  <si>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</si>
  <si>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</si>
  <si>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</si>
  <si>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</si>
  <si>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</si>
  <si>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</si>
  <si>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</si>
  <si>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</si>
  <si>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</si>
  <si>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</si>
  <si>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</si>
  <si>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</si>
  <si>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</si>
  <si>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</si>
  <si>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</si>
  <si>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</si>
  <si>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</si>
  <si>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</si>
  <si>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</si>
  <si>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</si>
  <si>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</si>
  <si>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</si>
  <si>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</si>
  <si>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</si>
  <si>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</si>
  <si>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</si>
  <si>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</si>
  <si>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</si>
  <si>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</si>
  <si>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</si>
  <si>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</si>
  <si>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</si>
  <si>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</si>
  <si>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</si>
  <si>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</si>
  <si>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</si>
  <si>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</si>
  <si>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</si>
  <si>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</si>
  <si>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</si>
  <si>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</si>
  <si>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</si>
  <si>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</si>
  <si>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</si>
  <si>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</si>
  <si>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</si>
  <si>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</si>
  <si>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</si>
  <si>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</si>
  <si>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</si>
  <si>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</si>
  <si>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</si>
  <si>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</si>
  <si>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</si>
  <si>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</si>
  <si>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</si>
  <si>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</si>
  <si>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</si>
  <si>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</si>
  <si>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</si>
  <si>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</si>
  <si>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</si>
  <si>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</si>
  <si>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</si>
  <si>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</si>
  <si>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</si>
  <si>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</si>
  <si>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</si>
  <si>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</si>
  <si>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</si>
  <si>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</si>
  <si>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</si>
  <si>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</si>
  <si>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</si>
  <si>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</si>
  <si>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</si>
  <si>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</si>
  <si>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</si>
  <si>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</si>
  <si>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</si>
  <si>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</si>
  <si>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</si>
  <si>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</si>
  <si>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</si>
  <si>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</si>
  <si>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</si>
  <si>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</si>
  <si>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</si>
  <si>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</si>
  <si>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</si>
  <si>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</si>
  <si>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</si>
  <si>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</si>
  <si>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</si>
  <si>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</si>
  <si>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</si>
  <si>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</si>
  <si>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</si>
  <si>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</si>
  <si>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</si>
  <si>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</si>
  <si>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</si>
  <si>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</si>
  <si>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</si>
  <si>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</si>
  <si>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</si>
  <si>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</si>
  <si>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</si>
  <si>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</si>
  <si>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</si>
  <si>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</si>
  <si>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</si>
  <si>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</si>
  <si>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</si>
  <si>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</si>
  <si>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</si>
  <si>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</si>
  <si>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</si>
  <si>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</si>
  <si>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</si>
  <si>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</si>
  <si>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</si>
  <si>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</si>
  <si>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</si>
  <si>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</si>
  <si>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</si>
  <si>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</si>
  <si>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</si>
  <si>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</si>
  <si>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</si>
  <si>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</si>
  <si>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</si>
  <si>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</si>
  <si>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</si>
  <si>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</si>
  <si>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</si>
  <si>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</si>
  <si>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</si>
  <si>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</si>
  <si>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</si>
  <si>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</si>
  <si>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</si>
  <si>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</si>
  <si>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</si>
  <si>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</si>
  <si>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</si>
  <si>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</si>
  <si>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</si>
  <si>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</si>
  <si>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</si>
  <si>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</si>
  <si>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</si>
  <si>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</si>
  <si>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</si>
  <si>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</si>
  <si>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</si>
  <si>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</si>
  <si>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</si>
  <si>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</si>
  <si>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</si>
  <si>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</si>
  <si>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</si>
  <si>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</si>
  <si>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</si>
  <si>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</si>
  <si>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</si>
  <si>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</si>
  <si>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</si>
  <si>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</si>
  <si>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</si>
  <si>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</si>
  <si>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</si>
  <si>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</si>
  <si>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</si>
  <si>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</si>
  <si>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</si>
  <si>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</si>
  <si>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</si>
  <si>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</si>
  <si>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</si>
  <si>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</si>
  <si>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</si>
  <si>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</si>
  <si>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</si>
  <si>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</si>
  <si>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</si>
  <si>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</si>
  <si>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</si>
  <si>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</si>
  <si>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</si>
  <si>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</si>
  <si>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</si>
  <si>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</si>
  <si>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</si>
  <si>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</si>
  <si>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</si>
  <si>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</si>
  <si>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</si>
  <si>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</si>
  <si>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</si>
  <si>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</si>
  <si>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</si>
  <si>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</si>
  <si>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</si>
  <si>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</si>
  <si>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</si>
  <si>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</si>
  <si>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</si>
  <si>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</si>
  <si>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</si>
  <si>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</si>
  <si>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</si>
  <si>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</si>
  <si>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</si>
  <si>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</si>
  <si>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</si>
  <si>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</si>
  <si>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</si>
  <si>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</si>
  <si>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</si>
  <si>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</si>
  <si>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</si>
  <si>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</si>
  <si>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</si>
  <si>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</si>
  <si>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</si>
  <si>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</si>
  <si>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</si>
  <si>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</si>
  <si>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</si>
  <si>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</si>
  <si>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</si>
  <si>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</si>
  <si>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</si>
  <si>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</si>
  <si>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</si>
  <si>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</si>
  <si>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</si>
  <si>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</si>
  <si>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</si>
  <si>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</si>
  <si>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</si>
  <si>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</si>
  <si>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</si>
  <si>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</si>
  <si>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</si>
  <si>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</si>
  <si>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</si>
  <si>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</si>
  <si>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</si>
  <si>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</si>
  <si>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</si>
  <si>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</si>
  <si>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</si>
  <si>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</si>
  <si>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</si>
  <si>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</si>
  <si>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</si>
  <si>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</si>
  <si>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</si>
  <si>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</si>
  <si>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</si>
  <si>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</si>
  <si>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</si>
  <si>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</si>
  <si>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</si>
  <si>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</si>
  <si>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</si>
  <si>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</si>
  <si>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</si>
  <si>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</si>
  <si>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</si>
  <si>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</si>
  <si>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</si>
  <si>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</si>
  <si>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</si>
  <si>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</si>
  <si>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</si>
  <si>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</si>
  <si>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</si>
  <si>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</si>
  <si>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</si>
  <si>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</si>
  <si>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</si>
  <si>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</si>
  <si>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</si>
  <si>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</si>
  <si>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</si>
  <si>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</si>
  <si>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</si>
  <si>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</si>
  <si>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</si>
  <si>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</si>
  <si>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</si>
  <si>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</si>
  <si>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</si>
  <si>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</si>
  <si>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</si>
  <si>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</si>
  <si>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</si>
  <si>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</si>
  <si>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</si>
  <si>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</si>
  <si>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</si>
  <si>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</si>
  <si>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</si>
  <si>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</si>
  <si>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</si>
  <si>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</si>
  <si>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</si>
  <si>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</si>
  <si>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</si>
  <si>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</si>
  <si>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</si>
  <si>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</si>
  <si>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</si>
  <si>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</si>
  <si>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</si>
  <si>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</si>
  <si>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</si>
  <si>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</si>
  <si>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</si>
  <si>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</si>
  <si>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</si>
  <si>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</si>
  <si>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</si>
  <si>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</si>
  <si>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</si>
  <si>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</si>
  <si>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</si>
  <si>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</si>
  <si>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</si>
  <si>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</si>
  <si>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</si>
  <si>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</si>
  <si>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</si>
  <si>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</si>
  <si>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</si>
  <si>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</si>
  <si>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</si>
  <si>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</si>
  <si>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</si>
  <si>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</si>
  <si>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</si>
  <si>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</si>
  <si>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</si>
  <si>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</si>
  <si>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</si>
  <si>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</si>
  <si>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</si>
  <si>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</si>
  <si>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</si>
  <si>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</si>
  <si>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</si>
  <si>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</si>
  <si>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</si>
  <si>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</si>
  <si>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</si>
  <si>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</si>
  <si>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</si>
  <si>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</si>
  <si>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</si>
  <si>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</si>
  <si>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</si>
  <si>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</si>
  <si>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</si>
  <si>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</si>
  <si>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</si>
  <si>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</si>
  <si>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</si>
  <si>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</si>
  <si>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</si>
  <si>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</si>
  <si>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</si>
  <si>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</si>
  <si>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</si>
  <si>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</si>
  <si>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</si>
  <si>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</si>
  <si>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</si>
  <si>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</si>
  <si>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</si>
  <si>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</si>
  <si>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</si>
  <si>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</si>
  <si>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</si>
  <si>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</si>
  <si>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</si>
  <si>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</si>
  <si>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</si>
  <si>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</si>
  <si>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</si>
  <si>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</si>
  <si>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</si>
  <si>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</si>
  <si>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</si>
  <si>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</si>
  <si>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</si>
  <si>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</si>
  <si>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</si>
  <si>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</si>
  <si>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</si>
  <si>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</si>
  <si>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</si>
  <si>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</si>
  <si>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</si>
  <si>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</si>
  <si>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</si>
  <si>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</si>
  <si>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</si>
  <si>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</si>
  <si>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</si>
  <si>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</si>
  <si>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</si>
  <si>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</si>
  <si>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</si>
  <si>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</si>
  <si>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</si>
  <si>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</si>
  <si>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</si>
  <si>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</si>
  <si>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</si>
  <si>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</si>
  <si>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</si>
  <si>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</si>
  <si>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</si>
  <si>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</si>
  <si>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</si>
  <si>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</si>
  <si>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</si>
  <si>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</si>
  <si>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</si>
  <si>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</si>
  <si>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</si>
  <si>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</si>
  <si>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</si>
  <si>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</si>
  <si>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</si>
  <si>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</si>
  <si>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</si>
  <si>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</si>
  <si>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</si>
  <si>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</si>
  <si>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</si>
  <si>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</si>
  <si>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</si>
  <si>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</si>
  <si>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</si>
  <si>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</si>
  <si>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</si>
  <si>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</si>
  <si>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</si>
  <si>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</si>
  <si>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</si>
  <si>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</si>
  <si>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</si>
  <si>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</si>
  <si>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</si>
  <si>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</si>
  <si>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</si>
  <si>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</si>
  <si>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</si>
  <si>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</si>
  <si>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</si>
  <si>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</si>
  <si>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</si>
  <si>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</si>
  <si>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</si>
  <si>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</si>
  <si>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</si>
  <si>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</si>
  <si>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</si>
  <si>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</si>
  <si>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</si>
  <si>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</si>
  <si>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</si>
  <si>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</si>
  <si>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</si>
  <si>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</si>
  <si>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</si>
  <si>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</si>
  <si>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</si>
  <si>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</si>
  <si>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</si>
  <si>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</si>
  <si>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</si>
  <si>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</si>
  <si>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</si>
  <si>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</si>
  <si>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</si>
  <si>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</si>
  <si>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</si>
  <si>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</si>
  <si>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</si>
  <si>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</si>
  <si>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</si>
  <si>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</si>
  <si>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</si>
  <si>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</si>
  <si>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</si>
  <si>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</si>
  <si>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</si>
  <si>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</si>
  <si>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</si>
  <si>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</si>
  <si>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</si>
  <si>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</si>
  <si>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</si>
  <si>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</si>
  <si>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</si>
  <si>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</si>
  <si>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</si>
  <si>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</si>
  <si>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</si>
  <si>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</si>
  <si>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</si>
  <si>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</si>
  <si>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</si>
  <si>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</si>
  <si>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</si>
  <si>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</si>
  <si>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</si>
  <si>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</si>
  <si>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</si>
  <si>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</si>
  <si>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</si>
  <si>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</si>
  <si>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</si>
  <si>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</si>
  <si>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</si>
  <si>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</si>
  <si>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</si>
  <si>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</si>
  <si>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</si>
  <si>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</si>
  <si>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</si>
  <si>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</si>
  <si>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</si>
  <si>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</si>
  <si>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</si>
  <si>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</si>
  <si>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</si>
  <si>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</si>
  <si>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</si>
  <si>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</si>
  <si>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</si>
  <si>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</si>
  <si>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</si>
  <si>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</si>
  <si>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</si>
  <si>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</si>
  <si>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</si>
  <si>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</si>
  <si>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</si>
  <si>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</si>
  <si>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</si>
  <si>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</si>
  <si>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</si>
  <si>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</si>
  <si>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</si>
  <si>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</si>
  <si>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</si>
  <si>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</si>
  <si>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</si>
  <si>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</si>
  <si>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</si>
  <si>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</si>
  <si>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</si>
  <si>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</si>
  <si>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</si>
  <si>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</si>
  <si>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</si>
  <si>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</si>
  <si>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</si>
  <si>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</si>
  <si>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</si>
  <si>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</si>
  <si>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</si>
  <si>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</si>
  <si>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</si>
  <si>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</si>
  <si>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</si>
  <si>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</si>
  <si>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</si>
  <si>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</si>
  <si>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</si>
  <si>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</si>
  <si>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</si>
  <si>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</si>
  <si>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</si>
  <si>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</si>
  <si>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</si>
  <si>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</si>
  <si>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</si>
  <si>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</si>
  <si>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</si>
  <si>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</si>
  <si>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</si>
  <si>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</si>
  <si>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</si>
  <si>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</si>
  <si>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</si>
  <si>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</si>
  <si>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</si>
  <si>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</si>
  <si>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</si>
  <si>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</si>
  <si>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</si>
  <si>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</si>
  <si>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</si>
  <si>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</si>
  <si>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</si>
  <si>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</si>
  <si>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</si>
  <si>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</si>
  <si>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</si>
  <si>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</si>
  <si>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</si>
  <si>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</si>
  <si>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</si>
  <si>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</si>
  <si>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</si>
  <si>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</si>
  <si>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</si>
  <si>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</si>
  <si>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</si>
  <si>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</si>
  <si>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</si>
  <si>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</si>
  <si>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</si>
  <si>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</si>
  <si>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</si>
  <si>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</si>
  <si>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</si>
  <si>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</si>
  <si>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</si>
  <si>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</si>
  <si>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</si>
  <si>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</si>
  <si>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</si>
  <si>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</si>
  <si>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</si>
  <si>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</si>
  <si>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</si>
  <si>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</si>
  <si>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</si>
  <si>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</si>
  <si>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</si>
  <si>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</si>
  <si>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</si>
  <si>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</si>
  <si>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</si>
  <si>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</si>
  <si>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</si>
  <si>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</si>
  <si>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</si>
  <si>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</si>
  <si>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</si>
  <si>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</si>
  <si>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</si>
  <si>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</si>
  <si>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</si>
  <si>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</si>
  <si>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</si>
  <si>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</si>
  <si>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</si>
  <si>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</si>
  <si>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</si>
  <si>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</si>
  <si>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</si>
  <si>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</si>
  <si>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</si>
  <si>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</si>
  <si>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</si>
  <si>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</si>
  <si>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</si>
  <si>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</si>
  <si>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</si>
  <si>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</si>
  <si>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</si>
  <si>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</si>
  <si>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</si>
  <si>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</si>
  <si>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</si>
  <si>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</si>
  <si>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</si>
  <si>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</si>
  <si>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</si>
  <si>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</si>
  <si>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</si>
  <si>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</si>
  <si>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</si>
  <si>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</si>
  <si>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</si>
  <si>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</si>
  <si>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</si>
  <si>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</si>
  <si>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</si>
  <si>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</si>
  <si>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</si>
  <si>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</si>
  <si>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</si>
  <si>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</si>
  <si>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</si>
  <si>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</si>
  <si>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</si>
  <si>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</si>
  <si>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</si>
  <si>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</si>
  <si>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</si>
  <si>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</si>
  <si>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</si>
  <si>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</si>
  <si>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</si>
  <si>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</si>
  <si>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</si>
  <si>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</si>
  <si>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</si>
  <si>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</si>
  <si>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</si>
  <si>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</si>
  <si>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</si>
  <si>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</si>
  <si>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</si>
  <si>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</si>
  <si>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</si>
  <si>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</si>
  <si>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</si>
  <si>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</si>
  <si>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</si>
  <si>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</si>
  <si>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</si>
  <si>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</si>
  <si>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</si>
  <si>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</si>
  <si>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</si>
  <si>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</si>
  <si>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</si>
  <si>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</si>
  <si>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</si>
  <si>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</si>
  <si>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</si>
  <si>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</si>
  <si>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</si>
  <si>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</si>
  <si>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</si>
  <si>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</si>
  <si>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</si>
  <si>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</si>
  <si>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</si>
  <si>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</si>
  <si>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</si>
  <si>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</si>
  <si>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</si>
  <si>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</si>
  <si>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</si>
  <si>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</si>
  <si>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</si>
  <si>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</si>
  <si>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</si>
  <si>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</si>
  <si>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</si>
  <si>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</si>
  <si>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</si>
  <si>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</si>
  <si>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</si>
  <si>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</si>
  <si>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</si>
  <si>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</si>
  <si>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</si>
  <si>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</si>
  <si>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</si>
  <si>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</si>
  <si>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</si>
  <si>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</si>
  <si>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</si>
  <si>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</si>
  <si>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</si>
  <si>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</si>
  <si>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</si>
  <si>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</si>
  <si>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</si>
  <si>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</si>
  <si>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</si>
  <si>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</si>
  <si>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</si>
  <si>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</si>
  <si>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</si>
  <si>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</si>
  <si>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</si>
  <si>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</si>
  <si>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</si>
  <si>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</si>
  <si>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</si>
  <si>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</si>
  <si>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</si>
  <si>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</si>
  <si>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</si>
  <si>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</si>
  <si>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</si>
  <si>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</si>
  <si>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</si>
  <si>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</si>
  <si>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</si>
  <si>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</si>
  <si>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</si>
  <si>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</si>
  <si>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</si>
  <si>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</si>
  <si>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</si>
  <si>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</si>
  <si>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</si>
  <si>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</si>
  <si>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</si>
  <si>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</si>
  <si>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</si>
  <si>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</si>
  <si>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</si>
  <si>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</si>
  <si>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</si>
  <si>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</si>
  <si>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</si>
  <si>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</si>
  <si>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</si>
  <si>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</si>
  <si>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</si>
  <si>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</si>
  <si>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</si>
  <si>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</si>
  <si>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</si>
  <si>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</si>
  <si>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</si>
  <si>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</si>
  <si>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</si>
  <si>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</si>
  <si>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</si>
  <si>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</si>
  <si>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</si>
  <si>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</si>
  <si>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</si>
  <si>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</si>
  <si>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</si>
  <si>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</si>
  <si>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</si>
  <si>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</si>
  <si>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</si>
  <si>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</si>
  <si>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</si>
  <si>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</si>
  <si>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</si>
  <si>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</si>
  <si>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</si>
  <si>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</si>
  <si>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</si>
  <si>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</si>
  <si>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</si>
  <si>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</si>
  <si>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</si>
  <si>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</si>
  <si>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</si>
  <si>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</si>
  <si>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</si>
  <si>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</si>
  <si>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</si>
  <si>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</si>
  <si>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</si>
  <si>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</si>
  <si>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</si>
  <si>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</si>
  <si>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</si>
  <si>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</si>
  <si>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</si>
  <si>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</si>
  <si>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</si>
  <si>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</si>
  <si>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</si>
  <si>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</si>
  <si>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</si>
  <si>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</si>
  <si>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</si>
  <si>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</si>
  <si>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</si>
  <si>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</si>
  <si>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</si>
  <si>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</si>
  <si>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</si>
  <si>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</si>
  <si>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</si>
  <si>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</si>
  <si>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</si>
  <si>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</si>
  <si>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</si>
  <si>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</si>
  <si>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</si>
  <si>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</si>
  <si>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</si>
  <si>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</si>
  <si>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</si>
  <si>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</si>
  <si>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</si>
  <si>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</si>
  <si>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</si>
  <si>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</si>
  <si>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</si>
  <si>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</si>
  <si>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</si>
  <si>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</si>
  <si>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</si>
  <si>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</si>
  <si>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</si>
  <si>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</si>
  <si>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</si>
  <si>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</si>
  <si>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</si>
  <si>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</si>
  <si>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</si>
  <si>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</si>
  <si>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</si>
  <si>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</si>
  <si>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</si>
  <si>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</si>
  <si>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</si>
  <si>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</si>
  <si>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</si>
  <si>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</si>
  <si>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</si>
  <si>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</si>
  <si>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</si>
  <si>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</si>
  <si>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</si>
  <si>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</si>
  <si>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</si>
  <si>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</si>
  <si>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</si>
  <si>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</si>
  <si>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</si>
  <si>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</si>
  <si>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</si>
  <si>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</si>
  <si>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</si>
  <si>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</si>
  <si>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</si>
  <si>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</si>
  <si>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</si>
  <si>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</si>
  <si>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</si>
  <si>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</si>
  <si>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</si>
  <si>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</si>
  <si>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</si>
  <si>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</si>
  <si>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</si>
  <si>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</si>
  <si>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</si>
  <si>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</si>
  <si>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</si>
  <si>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</si>
  <si>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</si>
  <si>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</si>
  <si>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</si>
  <si>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</si>
  <si>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</si>
  <si>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</si>
  <si>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</si>
  <si>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</si>
  <si>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</si>
  <si>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</si>
  <si>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</si>
  <si>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</si>
  <si>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</si>
  <si>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</si>
  <si>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</si>
  <si>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</si>
  <si>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</si>
  <si>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</si>
  <si>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</si>
  <si>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</si>
  <si>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</si>
  <si>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</si>
  <si>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</si>
  <si>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</si>
  <si>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</si>
  <si>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</si>
  <si>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</si>
  <si>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</si>
  <si>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</si>
  <si>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</si>
  <si>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</si>
  <si>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</si>
  <si>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</si>
  <si>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</si>
  <si>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</si>
  <si>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</si>
  <si>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</si>
  <si>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</si>
  <si>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</si>
  <si>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</si>
  <si>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</si>
  <si>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</si>
  <si>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</si>
  <si>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</si>
  <si>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</si>
  <si>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</si>
  <si>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</si>
  <si>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</si>
  <si>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</si>
  <si>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</si>
  <si>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</si>
  <si>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</si>
  <si>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</si>
  <si>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</si>
  <si>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</si>
  <si>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</si>
  <si>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</si>
  <si>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</si>
  <si>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</si>
  <si>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</si>
  <si>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</si>
  <si>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</si>
  <si>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</si>
  <si>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</si>
  <si>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</si>
  <si>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</si>
  <si>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</si>
  <si>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</si>
  <si>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</si>
  <si>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</si>
  <si>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</si>
  <si>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</si>
  <si>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</si>
  <si>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</si>
  <si>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</si>
  <si>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</si>
  <si>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</si>
  <si>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</si>
  <si>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</si>
  <si>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</si>
  <si>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</si>
  <si>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</si>
  <si>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</si>
  <si>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</si>
  <si>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</si>
  <si>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</si>
  <si>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</si>
  <si>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</si>
  <si>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</si>
  <si>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</si>
  <si>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</si>
  <si>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</si>
  <si>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</si>
  <si>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</si>
  <si>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</si>
  <si>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</si>
  <si>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</si>
  <si>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</si>
  <si>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</si>
  <si>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</si>
  <si>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</si>
  <si>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</si>
  <si>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</si>
  <si>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</si>
  <si>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</si>
  <si>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</si>
  <si>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</si>
  <si>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</si>
  <si>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</si>
  <si>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</si>
  <si>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</si>
  <si>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</si>
  <si>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</si>
  <si>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</si>
  <si>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</si>
  <si>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</si>
  <si>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</si>
  <si>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</si>
  <si>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</si>
  <si>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</si>
  <si>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</si>
  <si>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</si>
  <si>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</si>
  <si>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</si>
  <si>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</si>
  <si>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</si>
  <si>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</si>
  <si>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</si>
  <si>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</si>
  <si>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</si>
  <si>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</si>
  <si>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</si>
  <si>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</si>
  <si>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</si>
  <si>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</si>
  <si>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</si>
  <si>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</si>
  <si>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</si>
  <si>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</si>
  <si>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</si>
  <si>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</si>
  <si>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</si>
  <si>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</si>
  <si>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</si>
  <si>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</si>
  <si>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</si>
  <si>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</si>
  <si>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</si>
  <si>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</si>
  <si>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</si>
  <si>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</si>
  <si>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</si>
  <si>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</si>
  <si>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</si>
  <si>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</si>
  <si>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</si>
  <si>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</si>
  <si>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</si>
  <si>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</si>
  <si>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</si>
  <si>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</si>
  <si>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</si>
  <si>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</si>
  <si>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</si>
  <si>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</si>
  <si>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</si>
  <si>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</si>
  <si>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</si>
  <si>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</si>
  <si>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</si>
  <si>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</si>
  <si>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</si>
  <si>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</si>
  <si>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</si>
  <si>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</si>
  <si>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</si>
  <si>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</si>
  <si>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</si>
  <si>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</si>
  <si>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</si>
  <si>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</si>
  <si>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</si>
  <si>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</si>
  <si>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</si>
  <si>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</si>
  <si>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</si>
  <si>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</si>
  <si>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</si>
  <si>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</si>
  <si>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</si>
  <si>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</si>
  <si>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</si>
  <si>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</si>
  <si>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</si>
  <si>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</si>
  <si>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</si>
  <si>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</si>
  <si>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</si>
  <si>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</si>
  <si>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</si>
  <si>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</si>
  <si>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</si>
  <si>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</si>
  <si>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</si>
  <si>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</si>
  <si>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</si>
  <si>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</si>
  <si>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</si>
  <si>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</si>
  <si>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</si>
  <si>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</si>
  <si>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</si>
  <si>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</si>
  <si>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</si>
  <si>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</si>
  <si>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</si>
  <si>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</si>
  <si>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</si>
  <si>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</si>
  <si>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</si>
  <si>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</si>
  <si>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</si>
  <si>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</si>
  <si>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</si>
  <si>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</si>
  <si>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</si>
  <si>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</si>
  <si>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</si>
  <si>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</si>
  <si>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</si>
  <si>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</si>
  <si>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</si>
  <si>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</si>
  <si>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</si>
  <si>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</si>
  <si>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</si>
  <si>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</si>
  <si>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</si>
  <si>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</si>
  <si>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</si>
  <si>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</si>
  <si>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</si>
  <si>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</si>
  <si>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</si>
  <si>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</si>
  <si>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</si>
  <si>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</si>
  <si>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</si>
  <si>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</si>
  <si>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</si>
  <si>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</si>
  <si>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</si>
  <si>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</si>
  <si>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</si>
  <si>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</si>
  <si>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</si>
  <si>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</si>
  <si>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</si>
  <si>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</si>
  <si>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</si>
  <si>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</si>
  <si>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</si>
  <si>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</si>
  <si>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</si>
  <si>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</si>
  <si>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</si>
  <si>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</si>
  <si>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</si>
  <si>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</si>
  <si>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</si>
  <si>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</si>
  <si>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</si>
  <si>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</si>
  <si>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</si>
  <si>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</si>
  <si>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</si>
  <si>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</si>
  <si>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</si>
  <si>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</si>
  <si>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</si>
  <si>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</si>
  <si>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</si>
  <si>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</si>
  <si>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</si>
  <si>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</si>
  <si>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</si>
  <si>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</si>
  <si>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</si>
  <si>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</si>
  <si>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</si>
  <si>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</si>
  <si>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</si>
  <si>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</si>
  <si>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</si>
  <si>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</si>
  <si>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</si>
  <si>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</si>
  <si>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</si>
  <si>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</si>
  <si>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</si>
  <si>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</si>
  <si>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</si>
  <si>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</si>
  <si>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</si>
  <si>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</si>
  <si>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</si>
  <si>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</si>
  <si>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</si>
  <si>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</si>
  <si>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</si>
  <si>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</si>
  <si>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</si>
  <si>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</si>
  <si>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</si>
  <si>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</si>
  <si>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</si>
  <si>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</si>
  <si>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</si>
  <si>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</si>
  <si>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</si>
  <si>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</si>
  <si>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</si>
  <si>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</si>
  <si>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</si>
  <si>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</si>
  <si>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</si>
  <si>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</si>
  <si>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</si>
  <si>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</si>
  <si>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</si>
  <si>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</si>
  <si>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</si>
  <si>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</si>
  <si>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</si>
  <si>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</si>
  <si>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</si>
  <si>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</si>
  <si>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</si>
  <si>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</si>
  <si>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</si>
  <si>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</si>
  <si>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</si>
  <si>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</si>
  <si>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</si>
  <si>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</si>
  <si>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</si>
  <si>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</si>
  <si>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</si>
  <si>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</si>
  <si>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</si>
  <si>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</si>
  <si>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</si>
  <si>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</si>
  <si>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</si>
  <si>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</si>
  <si>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</si>
  <si>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</si>
  <si>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</si>
  <si>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</si>
  <si>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</si>
  <si>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</si>
  <si>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</si>
  <si>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</si>
  <si>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</si>
  <si>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</si>
  <si>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</si>
  <si>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</si>
  <si>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</si>
  <si>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</si>
  <si>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</si>
  <si>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</si>
  <si>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</si>
  <si>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</si>
  <si>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</si>
  <si>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</si>
  <si>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</si>
  <si>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</si>
  <si>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</si>
  <si>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</si>
  <si>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</si>
  <si>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</si>
  <si>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</si>
  <si>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</si>
  <si>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</si>
  <si>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</si>
  <si>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</si>
  <si>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</si>
  <si>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</si>
  <si>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</si>
  <si>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</si>
  <si>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</si>
  <si>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</si>
  <si>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</si>
  <si>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</si>
  <si>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</si>
  <si>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</si>
  <si>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</si>
  <si>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</si>
  <si>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</si>
  <si>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</si>
  <si>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</si>
  <si>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</si>
  <si>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</si>
  <si>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</si>
  <si>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</si>
  <si>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</si>
  <si>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</si>
  <si>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</si>
  <si>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</si>
  <si>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</si>
  <si>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</si>
  <si>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</si>
  <si>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</si>
  <si>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</si>
  <si>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</si>
  <si>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</si>
  <si>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</si>
  <si>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</si>
  <si>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</si>
  <si>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</si>
  <si>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</si>
  <si>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</si>
  <si>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</si>
  <si>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</si>
  <si>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</si>
  <si>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</si>
  <si>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</si>
  <si>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</si>
  <si>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</si>
  <si>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</si>
  <si>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</si>
  <si>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</si>
  <si>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</si>
  <si>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</si>
  <si>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</si>
  <si>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</si>
  <si>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</si>
  <si>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</si>
  <si>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</si>
  <si>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</si>
  <si>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</si>
  <si>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</si>
  <si>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</si>
  <si>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</si>
  <si>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</si>
  <si>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</si>
  <si>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</si>
  <si>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</si>
  <si>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</si>
  <si>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</si>
  <si>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</si>
  <si>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</si>
  <si>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</si>
  <si>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</si>
  <si>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</si>
  <si>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</si>
  <si>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</si>
  <si>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</si>
  <si>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</si>
  <si>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</si>
  <si>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</si>
  <si>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</si>
  <si>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</si>
  <si>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</si>
  <si>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</si>
  <si>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</si>
  <si>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</si>
  <si>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</si>
  <si>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</si>
  <si>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</si>
  <si>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</si>
  <si>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</si>
  <si>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</si>
  <si>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</si>
  <si>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</si>
  <si>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</si>
  <si>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</si>
  <si>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</si>
  <si>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</si>
  <si>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</si>
  <si>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</si>
  <si>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</si>
  <si>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</si>
  <si>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</si>
  <si>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</si>
  <si>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</si>
  <si>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</si>
  <si>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</si>
  <si>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</si>
  <si>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</si>
  <si>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</si>
  <si>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</si>
  <si>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</si>
  <si>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</si>
  <si>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</si>
  <si>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</si>
  <si>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</si>
  <si>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</si>
  <si>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</si>
  <si>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</si>
  <si>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</si>
  <si>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</si>
  <si>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</si>
  <si>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</si>
  <si>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</si>
  <si>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</si>
  <si>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</si>
  <si>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</si>
  <si>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</si>
  <si>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</si>
  <si>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</si>
  <si>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</si>
  <si>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</si>
  <si>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</si>
  <si>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</si>
  <si>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</si>
  <si>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</si>
  <si>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</si>
  <si>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</si>
  <si>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</si>
  <si>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</si>
  <si>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</si>
  <si>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</si>
  <si>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</si>
  <si>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</si>
  <si>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</si>
  <si>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</si>
  <si>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</si>
  <si>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</si>
  <si>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</si>
  <si>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</si>
  <si>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</si>
  <si>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</si>
  <si>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</si>
  <si>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</si>
  <si>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</si>
  <si>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</si>
  <si>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</si>
  <si>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</si>
  <si>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</si>
  <si>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</si>
  <si>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</si>
  <si>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</si>
  <si>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</si>
  <si>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</si>
  <si>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</si>
  <si>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</si>
  <si>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</si>
  <si>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</si>
  <si>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</si>
  <si>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</si>
  <si>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</si>
  <si>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</si>
  <si>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</si>
  <si>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</si>
  <si>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</si>
  <si>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</si>
  <si>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</si>
  <si>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</si>
  <si>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</si>
  <si>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</si>
  <si>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</si>
  <si>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</si>
  <si>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</si>
  <si>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</si>
  <si>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</si>
  <si>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</si>
  <si>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</si>
  <si>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</si>
  <si>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</si>
  <si>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</si>
  <si>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</si>
  <si>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</si>
  <si>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</si>
  <si>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</si>
  <si>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</si>
  <si>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</si>
  <si>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</si>
  <si>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</si>
  <si>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</si>
  <si>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</si>
  <si>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</si>
  <si>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</si>
  <si>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</si>
  <si>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</si>
  <si>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</si>
  <si>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</si>
  <si>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</si>
  <si>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</si>
  <si>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</si>
  <si>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</si>
  <si>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</si>
  <si>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</si>
  <si>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</si>
  <si>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</si>
  <si>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</si>
  <si>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</si>
  <si>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</si>
  <si>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</si>
  <si>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</si>
  <si>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</si>
  <si>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</si>
  <si>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</si>
  <si>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</si>
  <si>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</si>
  <si>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</si>
  <si>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</si>
  <si>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</si>
  <si>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</si>
  <si>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</si>
  <si>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</si>
  <si>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</si>
  <si>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</si>
  <si>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</si>
  <si>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</si>
  <si>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</si>
  <si>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</si>
  <si>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</si>
  <si>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</si>
  <si>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</si>
  <si>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</si>
  <si>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</si>
  <si>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</si>
  <si>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</si>
  <si>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</si>
  <si>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</si>
  <si>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</si>
  <si>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</si>
  <si>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</si>
  <si>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</si>
  <si>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</si>
  <si>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</si>
  <si>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</si>
  <si>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</si>
  <si>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</si>
  <si>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</si>
  <si>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</si>
  <si>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</si>
  <si>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</si>
  <si>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</si>
  <si>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</si>
  <si>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</si>
  <si>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</si>
  <si>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</si>
  <si>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</si>
  <si>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</si>
  <si>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</si>
  <si>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</si>
  <si>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</si>
  <si>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</si>
  <si>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</si>
  <si>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</si>
  <si>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</si>
  <si>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</si>
  <si>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</si>
  <si>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</si>
  <si>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</si>
  <si>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</si>
  <si>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</si>
  <si>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</si>
  <si>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</si>
  <si>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</si>
  <si>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</si>
  <si>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</si>
  <si>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</si>
  <si>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</si>
  <si>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</si>
  <si>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</si>
  <si>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</si>
  <si>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</si>
  <si>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</si>
  <si>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</si>
  <si>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</si>
  <si>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</si>
  <si>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</si>
  <si>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</si>
  <si>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</si>
  <si>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</si>
  <si>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</si>
  <si>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</si>
  <si>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</si>
  <si>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</si>
  <si>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</si>
  <si>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</si>
  <si>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</si>
  <si>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</si>
  <si>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</si>
  <si>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</si>
  <si>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</si>
  <si>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</si>
  <si>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</si>
  <si>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</si>
  <si>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</si>
  <si>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</si>
  <si>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</si>
  <si>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</si>
  <si>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</si>
  <si>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</si>
  <si>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</si>
  <si>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</si>
  <si>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</si>
  <si>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</si>
  <si>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</si>
  <si>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</si>
  <si>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</si>
  <si>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</si>
  <si>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</si>
  <si>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</si>
  <si>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</si>
  <si>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</si>
  <si>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</si>
  <si>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</si>
  <si>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</si>
  <si>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</si>
  <si>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</si>
  <si>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</si>
  <si>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</si>
  <si>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</si>
  <si>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</si>
  <si>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</si>
  <si>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</si>
  <si>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</si>
  <si>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</si>
  <si>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</si>
  <si>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</si>
  <si>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</si>
  <si>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</si>
  <si>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</si>
  <si>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</si>
  <si>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</si>
  <si>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</si>
  <si>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</si>
  <si>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</si>
  <si>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</si>
  <si>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</si>
  <si>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</si>
  <si>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</si>
  <si>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</si>
  <si>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</si>
  <si>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</si>
  <si>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</si>
  <si>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</si>
  <si>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</si>
  <si>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</si>
  <si>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</si>
  <si>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</si>
  <si>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</si>
  <si>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</si>
  <si>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</si>
  <si>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</si>
  <si>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</si>
  <si>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</si>
  <si>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</si>
  <si>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</si>
  <si>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</si>
  <si>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</si>
  <si>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</si>
  <si>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</si>
  <si>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</si>
  <si>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</si>
  <si>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</si>
  <si>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</si>
  <si>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</si>
  <si>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</si>
  <si>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</si>
  <si>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</si>
  <si>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</si>
  <si>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</si>
  <si>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</si>
  <si>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</si>
  <si>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</si>
  <si>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</si>
  <si>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</si>
  <si>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</si>
  <si>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</si>
  <si>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</si>
  <si>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</si>
  <si>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</si>
  <si>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</si>
  <si>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</si>
  <si>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</si>
  <si>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</si>
  <si>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</si>
  <si>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</si>
  <si>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</si>
  <si>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</si>
  <si>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</si>
  <si>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</si>
  <si>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</si>
  <si>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</si>
  <si>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</si>
  <si>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</si>
  <si>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</si>
  <si>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</si>
  <si>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</si>
  <si>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</si>
  <si>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</si>
  <si>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</si>
  <si>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</si>
  <si>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</si>
  <si>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</si>
  <si>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</si>
  <si>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</si>
  <si>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</si>
  <si>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</si>
  <si>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</si>
  <si>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</si>
  <si>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</si>
  <si>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</si>
  <si>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</si>
  <si>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</si>
  <si>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</si>
  <si>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</si>
  <si>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</si>
  <si>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</si>
  <si>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</si>
  <si>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</si>
  <si>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</si>
  <si>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</si>
  <si>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</si>
  <si>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</si>
  <si>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</si>
  <si>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</si>
  <si>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</si>
  <si>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</si>
  <si>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</si>
  <si>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</si>
  <si>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</si>
  <si>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</si>
  <si>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</si>
  <si>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</si>
  <si>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</si>
  <si>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</si>
  <si>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</si>
  <si>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</si>
  <si>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</si>
  <si>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</si>
  <si>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</si>
  <si>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</si>
  <si>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</si>
  <si>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</si>
  <si>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</si>
  <si>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</si>
  <si>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</si>
  <si>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</si>
  <si>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</si>
  <si>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</si>
  <si>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</si>
  <si>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</si>
  <si>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</si>
  <si>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</si>
  <si>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</si>
  <si>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</si>
  <si>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</si>
  <si>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</si>
  <si>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</si>
  <si>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</si>
  <si>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</si>
  <si>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</si>
  <si>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</si>
  <si>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</si>
  <si>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</si>
  <si>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</si>
  <si>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</si>
  <si>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</si>
  <si>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</si>
  <si>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</si>
  <si>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</si>
  <si>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</si>
  <si>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</si>
  <si>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</si>
  <si>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</si>
  <si>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</si>
  <si>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</si>
  <si>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</si>
  <si>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</si>
  <si>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</si>
  <si>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</si>
  <si>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</si>
  <si>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</si>
  <si>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</si>
  <si>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</si>
  <si>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</si>
  <si>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</si>
  <si>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</si>
  <si>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</si>
  <si>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</si>
  <si>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</si>
  <si>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</si>
  <si>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</si>
  <si>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</si>
  <si>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</si>
  <si>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</si>
  <si>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</si>
  <si>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</si>
  <si>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</si>
  <si>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</si>
  <si>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</si>
  <si>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</si>
  <si>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</si>
  <si>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</si>
  <si>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</si>
  <si>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</si>
  <si>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</si>
  <si>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</si>
  <si>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</si>
  <si>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</si>
  <si>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</si>
  <si>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</si>
  <si>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</si>
  <si>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</si>
  <si>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</si>
  <si>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</si>
  <si>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</si>
  <si>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</si>
  <si>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</si>
  <si>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</si>
  <si>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</si>
  <si>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</si>
  <si>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</si>
  <si>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</si>
  <si>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</si>
  <si>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</si>
  <si>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</si>
  <si>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</si>
  <si>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</si>
  <si>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</si>
  <si>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</si>
  <si>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</si>
  <si>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</si>
  <si>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</si>
  <si>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</si>
  <si>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</si>
  <si>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</si>
  <si>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</si>
  <si>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</si>
  <si>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</si>
  <si>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</si>
  <si>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</si>
  <si>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</si>
  <si>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</si>
  <si>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</si>
  <si>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</si>
  <si>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</si>
  <si>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</si>
  <si>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</si>
  <si>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</si>
  <si>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</si>
  <si>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</si>
  <si>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</si>
  <si>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</si>
  <si>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</si>
  <si>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</si>
  <si>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</si>
  <si>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</si>
  <si>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</si>
  <si>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</si>
  <si>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</si>
  <si>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</si>
  <si>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</si>
  <si>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</si>
  <si>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</si>
  <si>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</si>
  <si>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</si>
  <si>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</si>
  <si>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</si>
  <si>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</si>
  <si>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</si>
  <si>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</si>
  <si>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</si>
  <si>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</si>
  <si>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</si>
  <si>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</si>
  <si>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</si>
  <si>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</si>
  <si>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</si>
  <si>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</si>
  <si>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</si>
  <si>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</si>
  <si>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</si>
  <si>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</si>
  <si>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</si>
  <si>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</si>
  <si>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</si>
  <si>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</si>
  <si>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</si>
  <si>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</si>
  <si>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</si>
  <si>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</si>
  <si>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</si>
  <si>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</si>
  <si>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</si>
  <si>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</si>
  <si>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</si>
  <si>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</si>
  <si>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</si>
  <si>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</si>
  <si>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</si>
  <si>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</si>
  <si>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</si>
  <si>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</si>
  <si>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</si>
  <si>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</si>
  <si>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</si>
  <si>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</si>
  <si>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</si>
  <si>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</si>
  <si>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</si>
  <si>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</si>
  <si>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</si>
  <si>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</si>
  <si>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</si>
  <si>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</si>
  <si>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</si>
  <si>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</si>
  <si>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</si>
  <si>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</si>
  <si>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</si>
  <si>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</si>
  <si>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</si>
  <si>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</si>
  <si>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</si>
  <si>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</si>
  <si>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</si>
  <si>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</si>
  <si>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</si>
  <si>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</si>
  <si>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</si>
  <si>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</si>
  <si>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</si>
  <si>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</si>
  <si>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</si>
  <si>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</si>
  <si>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</si>
  <si>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</si>
  <si>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</si>
  <si>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</si>
  <si>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</si>
  <si>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</si>
  <si>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</si>
  <si>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</si>
  <si>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</si>
  <si>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</si>
  <si>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</si>
  <si>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</si>
  <si>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</si>
  <si>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</si>
  <si>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</si>
  <si>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</si>
  <si>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</si>
  <si>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</si>
  <si>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</si>
  <si>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</si>
  <si>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</si>
  <si>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</si>
  <si>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</si>
  <si>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</si>
  <si>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</si>
  <si>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</si>
  <si>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</si>
  <si>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</si>
  <si>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</si>
  <si>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</si>
  <si>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</si>
  <si>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</si>
  <si>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</si>
  <si>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</si>
  <si>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</si>
  <si>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</si>
  <si>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</si>
  <si>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</si>
  <si>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</si>
  <si>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</si>
  <si>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</si>
  <si>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</si>
  <si>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</si>
  <si>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</si>
  <si>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</si>
  <si>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</si>
  <si>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</si>
  <si>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</si>
  <si>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</si>
  <si>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</si>
  <si>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</si>
  <si>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</si>
  <si>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</si>
  <si>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</si>
  <si>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</si>
  <si>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</si>
  <si>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</si>
  <si>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</si>
  <si>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</si>
  <si>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</si>
  <si>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</si>
  <si>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</si>
  <si>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</si>
  <si>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</si>
  <si>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</si>
  <si>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</si>
  <si>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</si>
  <si>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</si>
  <si>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</si>
  <si>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</si>
  <si>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</si>
  <si>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</si>
  <si>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</si>
  <si>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</si>
  <si>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</si>
  <si>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</si>
  <si>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</si>
  <si>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</si>
  <si>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</si>
  <si>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</si>
  <si>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</si>
  <si>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</si>
  <si>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</si>
  <si>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</si>
  <si>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</si>
  <si>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</si>
  <si>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</si>
  <si>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</si>
  <si>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</si>
  <si>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</si>
  <si>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</si>
  <si>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</si>
  <si>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</si>
  <si>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</si>
  <si>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</si>
  <si>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</si>
  <si>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</si>
  <si>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</si>
  <si>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</si>
  <si>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</si>
  <si>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</si>
  <si>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</si>
  <si>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</si>
  <si>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</si>
  <si>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</si>
  <si>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</si>
  <si>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</si>
  <si>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</si>
  <si>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</si>
  <si>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</si>
  <si>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</si>
  <si>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</si>
  <si>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</si>
  <si>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</si>
  <si>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</si>
  <si>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</si>
  <si>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</si>
  <si>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</si>
  <si>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</si>
  <si>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</si>
  <si>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</si>
  <si>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</si>
  <si>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</si>
  <si>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</si>
  <si>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</si>
  <si>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</si>
  <si>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</si>
  <si>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</si>
  <si>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</si>
  <si>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</si>
  <si>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</si>
  <si>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</si>
  <si>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</si>
  <si>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</si>
  <si>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</si>
  <si>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</si>
  <si>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</si>
  <si>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</si>
  <si>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</si>
  <si>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</si>
  <si>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</si>
  <si>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</si>
  <si>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</si>
  <si>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</si>
  <si>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</si>
  <si>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</si>
  <si>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</si>
  <si>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</si>
  <si>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</si>
  <si>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</si>
  <si>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</si>
  <si>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</si>
  <si>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</si>
  <si>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</si>
  <si>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</si>
  <si>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</si>
  <si>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</si>
  <si>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</si>
  <si>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</si>
  <si>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</si>
  <si>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</si>
  <si>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</si>
  <si>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</si>
  <si>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</si>
  <si>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</si>
  <si>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</si>
  <si>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</si>
  <si>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</si>
  <si>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</si>
  <si>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</si>
  <si>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</si>
  <si>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</si>
  <si>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</si>
  <si>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</si>
  <si>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</si>
  <si>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</si>
  <si>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</si>
  <si>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</si>
  <si>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</si>
  <si>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</si>
  <si>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</si>
  <si>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</si>
  <si>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</si>
  <si>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</si>
  <si>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</si>
  <si>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</si>
  <si>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</si>
  <si>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</si>
  <si>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</si>
  <si>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</si>
  <si>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</si>
  <si>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</si>
  <si>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</si>
  <si>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</si>
  <si>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</si>
  <si>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</si>
  <si>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</si>
  <si>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</si>
  <si>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</si>
  <si>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</si>
  <si>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</si>
  <si>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</si>
  <si>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</si>
  <si>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</si>
  <si>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</si>
  <si>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</si>
  <si>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</si>
  <si>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</si>
  <si>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</si>
  <si>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</si>
  <si>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</si>
  <si>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</si>
  <si>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</si>
  <si>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</si>
  <si>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</si>
  <si>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</si>
  <si>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</si>
  <si>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</si>
  <si>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</si>
  <si>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</si>
  <si>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</si>
  <si>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</si>
  <si>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</si>
  <si>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</si>
  <si>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</si>
  <si>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</si>
  <si>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</si>
  <si>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</si>
  <si>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</si>
  <si>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</si>
  <si>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</si>
  <si>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</si>
  <si>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</si>
  <si>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</si>
  <si>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</si>
  <si>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</si>
  <si>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</si>
  <si>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</si>
  <si>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</si>
  <si>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</si>
  <si>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</si>
  <si>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</si>
  <si>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</si>
  <si>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</si>
  <si>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</si>
  <si>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</si>
  <si>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</si>
  <si>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</si>
  <si>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</si>
  <si>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</si>
  <si>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</si>
  <si>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</si>
  <si>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</si>
  <si>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</si>
  <si>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</si>
  <si>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</si>
  <si>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</si>
  <si>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</si>
  <si>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</si>
  <si>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</si>
  <si>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</si>
  <si>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</si>
  <si>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</si>
  <si>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</si>
  <si>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</si>
  <si>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</si>
  <si>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</si>
  <si>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</si>
  <si>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</si>
  <si>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</si>
  <si>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</si>
  <si>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</si>
  <si>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</si>
  <si>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</si>
  <si>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</si>
  <si>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</si>
  <si>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</si>
  <si>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</si>
  <si>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</si>
  <si>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</si>
  <si>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</si>
  <si>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</si>
  <si>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</si>
  <si>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</si>
  <si>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</si>
  <si>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</si>
  <si>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</si>
  <si>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</si>
  <si>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</si>
  <si>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</si>
  <si>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</si>
  <si>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</si>
  <si>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</si>
  <si>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</si>
  <si>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</si>
  <si>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</si>
  <si>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</si>
  <si>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</si>
  <si>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</si>
  <si>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</si>
  <si>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</si>
  <si>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</si>
  <si>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</si>
  <si>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</si>
  <si>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</si>
  <si>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</si>
  <si>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</si>
  <si>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</si>
  <si>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</si>
  <si>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</si>
  <si>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</si>
  <si>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</si>
  <si>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</si>
  <si>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</si>
  <si>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</si>
  <si>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</si>
  <si>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</si>
  <si>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</si>
  <si>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</si>
  <si>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</si>
  <si>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</si>
  <si>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</si>
  <si>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</si>
  <si>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</si>
  <si>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</si>
  <si>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</si>
  <si>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</si>
  <si>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</si>
  <si>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</si>
  <si>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</si>
  <si>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</si>
  <si>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</si>
  <si>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</si>
  <si>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</si>
  <si>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</si>
  <si>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</si>
  <si>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</si>
  <si>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</si>
  <si>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</si>
  <si>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</si>
  <si>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</si>
  <si>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</si>
  <si>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</si>
  <si>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</si>
  <si>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</si>
  <si>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</si>
  <si>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</si>
  <si>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</si>
  <si>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</si>
  <si>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</si>
  <si>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</si>
  <si>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</si>
  <si>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</si>
  <si>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</si>
  <si>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</si>
  <si>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</si>
  <si>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</si>
  <si>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</si>
  <si>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</si>
  <si>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</si>
  <si>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</si>
  <si>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</si>
  <si>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</si>
  <si>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</si>
  <si>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</si>
  <si>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</si>
  <si>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</si>
  <si>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</si>
  <si>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</si>
  <si>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</si>
  <si>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</si>
  <si>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</si>
  <si>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</si>
  <si>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</si>
  <si>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</si>
  <si>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</si>
  <si>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</si>
  <si>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</si>
  <si>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</si>
  <si>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</si>
  <si>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</si>
  <si>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</si>
  <si>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</si>
  <si>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</si>
  <si>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</si>
  <si>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</si>
  <si>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</si>
  <si>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</si>
  <si>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</si>
  <si>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</si>
  <si>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</si>
  <si>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</si>
  <si>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</si>
  <si>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</si>
  <si>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</si>
  <si>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</si>
  <si>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</si>
  <si>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</si>
  <si>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</si>
  <si>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</si>
  <si>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</si>
  <si>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</si>
  <si>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</si>
  <si>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</si>
  <si>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</si>
  <si>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</si>
  <si>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</si>
  <si>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</si>
  <si>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</si>
  <si>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</si>
  <si>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</si>
  <si>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</si>
  <si>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</si>
  <si>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</si>
  <si>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</si>
  <si>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</si>
  <si>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</si>
  <si>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</si>
  <si>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</si>
  <si>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</si>
  <si>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</si>
  <si>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</si>
  <si>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</si>
  <si>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</si>
  <si>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</si>
  <si>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</si>
  <si>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</si>
  <si>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</si>
  <si>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</si>
  <si>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</si>
  <si>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</si>
  <si>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</si>
  <si>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</si>
  <si>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</si>
  <si>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</si>
  <si>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</si>
  <si>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</si>
  <si>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</si>
  <si>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</si>
  <si>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</si>
  <si>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</si>
  <si>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</si>
  <si>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</si>
  <si>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</si>
  <si>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</si>
  <si>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</si>
  <si>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</si>
  <si>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</si>
  <si>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</si>
  <si>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</si>
  <si>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</si>
  <si>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</si>
  <si>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</si>
  <si>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</si>
  <si>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</si>
  <si>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</si>
  <si>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</si>
  <si>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</si>
  <si>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</si>
  <si>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</si>
  <si>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</si>
  <si>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</si>
  <si>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</si>
  <si>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</si>
  <si>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</si>
  <si>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</si>
  <si>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</si>
  <si>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</si>
  <si>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</si>
  <si>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</si>
  <si>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</si>
  <si>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</si>
  <si>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</si>
  <si>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</si>
  <si>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</si>
  <si>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</si>
  <si>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</si>
  <si>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</si>
  <si>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</si>
  <si>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</si>
  <si>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</si>
  <si>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</si>
  <si>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</si>
  <si>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</si>
  <si>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</si>
  <si>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</si>
  <si>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</si>
  <si>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</si>
  <si>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</si>
  <si>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</si>
  <si>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</si>
  <si>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</si>
  <si>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</si>
  <si>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</si>
  <si>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</si>
  <si>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</si>
  <si>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</si>
  <si>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</si>
  <si>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</si>
  <si>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</si>
  <si>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</si>
  <si>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</si>
  <si>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</si>
  <si>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</si>
  <si>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</si>
  <si>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</si>
  <si>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</si>
  <si>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</si>
  <si>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</si>
  <si>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</si>
  <si>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</si>
  <si>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</si>
  <si>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</si>
  <si>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</si>
  <si>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</si>
  <si>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</si>
  <si>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</si>
  <si>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</si>
  <si>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</si>
  <si>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</si>
  <si>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</si>
  <si>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</si>
  <si>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</si>
  <si>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</si>
  <si>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</si>
  <si>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</si>
  <si>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</si>
  <si>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</si>
  <si>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</si>
  <si>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</si>
  <si>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</si>
  <si>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</si>
  <si>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</si>
  <si>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</si>
  <si>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</si>
  <si>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</si>
  <si>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</si>
  <si>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</si>
  <si>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</si>
  <si>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</si>
  <si>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</si>
  <si>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</si>
  <si>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</si>
  <si>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</si>
  <si>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</si>
  <si>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</si>
  <si>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</si>
  <si>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</si>
  <si>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</si>
  <si>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</si>
  <si>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</si>
  <si>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</si>
  <si>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</si>
  <si>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</si>
  <si>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</si>
  <si>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</si>
  <si>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</si>
  <si>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</si>
  <si>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</si>
  <si>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</si>
  <si>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</si>
  <si>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</si>
  <si>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</si>
  <si>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</si>
  <si>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</si>
  <si>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</si>
  <si>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</si>
  <si>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</si>
  <si>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</si>
  <si>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</si>
  <si>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</si>
  <si>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</si>
  <si>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</si>
  <si>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</si>
  <si>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</si>
  <si>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</si>
  <si>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</si>
  <si>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</si>
  <si>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</si>
  <si>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</si>
  <si>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</si>
  <si>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</si>
  <si>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</si>
  <si>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</si>
  <si>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</si>
  <si>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</si>
  <si>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</si>
  <si>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</si>
  <si>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</si>
  <si>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</si>
  <si>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</si>
  <si>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</si>
  <si>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</si>
  <si>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</si>
  <si>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</si>
  <si>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</si>
  <si>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</si>
  <si>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</si>
  <si>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</si>
  <si>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</si>
  <si>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</si>
  <si>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</si>
  <si>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</si>
  <si>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</si>
  <si>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</si>
  <si>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</si>
  <si>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</si>
  <si>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</si>
  <si>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</si>
  <si>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</si>
  <si>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Libercia</t>
  </si>
  <si>
    <t>Robusta</t>
  </si>
  <si>
    <t>Sum of Sales</t>
  </si>
  <si>
    <t xml:space="preserve">Loyalty Cards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</si>
</sst>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dd\-mmm\-yyyy"/>
    <numFmt numFmtId="166" formatCode="_([$$-409]* #,##0.00_);_([$$-409]* \(#,##0.00\);_([$$-409]* &quot;-&quot;??_);_(@_)"/>
    <numFmt numFmtId="167" formatCode="_([$$-409]* #,##0_);_([$$-409]* \(#,##0\);_([$$-409]* &quot;-&quot;_);_(@_)"/>
  </numFmts>
  <fonts count="2" x14ac:knownFonts="1">
    <font>
      <sz val="11"/>
      <color theme="1"/>
      <name val="Calibri"/>
      <family val="2"/>
      <scheme val="minor"/>
    </font>
    <font>
      <sz val="11"/>
      <color indexed="8"/>
      <name val="Calibri"/>
      <family val="2"/>
    </font>
  </fonts>
  <fills count="4">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0" fillId="2" borderId="0" xfId="0" applyFill="1"/>
    <xf numFmtId="0" fontId="0" fillId="3" borderId="0" xfId="0" applyFill="1"/>
  </cellXfs>
  <cellStyles count="1">
    <cellStyle name="Normal" xfId="0" builtinId="0"/>
  </cellStyles>
  <dxfs count="11">
    <dxf>
      <numFmt numFmtId="0" formatCode="General"/>
    </dxf>
    <dxf>
      <numFmt numFmtId="166" formatCode="_([$$-409]* #,##0.00_);_([$$-409]* \(#,##0.00\);_([$$-409]* &quot;-&quot;??_);_(@_)"/>
    </dxf>
    <dxf>
      <numFmt numFmtId="166" formatCode="_([$$-409]* #,##0.00_);_([$$-409]* \(#,##0.00\);_([$$-409]* &quot;-&quot;??_);_(@_)"/>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E0CA00"/>
      <color rgb="FFF0D9FD"/>
      <color rgb="FF945200"/>
      <color rgb="FFE6B6FF"/>
      <color rgb="FFE3B4FF"/>
      <color rgb="FFFFD2D3"/>
      <color rgb="FFFFC9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Dashboard.xlsx]Pivot Tables!Total 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9452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9452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9452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Tables'!$C$3:$C$4</c:f>
              <c:strCache>
                <c:ptCount val="1"/>
                <c:pt idx="0">
                  <c:v>Arabica</c:v>
                </c:pt>
              </c:strCache>
            </c:strRef>
          </c:tx>
          <c:spPr>
            <a:ln w="28575" cap="rnd">
              <a:solidFill>
                <a:schemeClr val="accent6">
                  <a:lumMod val="75000"/>
                </a:schemeClr>
              </a:solidFill>
              <a:round/>
            </a:ln>
            <a:effectLst/>
          </c:spPr>
          <c:marker>
            <c:symbol val="none"/>
          </c:marker>
          <c:cat>
            <c:multiLvlStrRef>
              <c:f>'Pivot 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Tables'!$C$5:$C$48</c:f>
              <c:numCache>
                <c:formatCode>_([$$-409]* #,##0_);_([$$-409]* \(#,##0\);_([$$-409]*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4F8-6145-BA2E-0AC5D4EE88F2}"/>
            </c:ext>
          </c:extLst>
        </c:ser>
        <c:ser>
          <c:idx val="1"/>
          <c:order val="1"/>
          <c:tx>
            <c:strRef>
              <c:f>'Pivot Tables'!$D$3:$D$4</c:f>
              <c:strCache>
                <c:ptCount val="1"/>
                <c:pt idx="0">
                  <c:v>Excelsa</c:v>
                </c:pt>
              </c:strCache>
            </c:strRef>
          </c:tx>
          <c:spPr>
            <a:ln w="28575" cap="rnd">
              <a:solidFill>
                <a:srgbClr val="945200"/>
              </a:solidFill>
              <a:round/>
            </a:ln>
            <a:effectLst/>
          </c:spPr>
          <c:marker>
            <c:symbol val="none"/>
          </c:marker>
          <c:cat>
            <c:multiLvlStrRef>
              <c:f>'Pivot 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Tables'!$D$5:$D$48</c:f>
              <c:numCache>
                <c:formatCode>_([$$-409]* #,##0_);_([$$-409]* \(#,##0\);_([$$-409]*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4F8-6145-BA2E-0AC5D4EE88F2}"/>
            </c:ext>
          </c:extLst>
        </c:ser>
        <c:ser>
          <c:idx val="2"/>
          <c:order val="2"/>
          <c:tx>
            <c:strRef>
              <c:f>'Pivot Tables'!$E$3:$E$4</c:f>
              <c:strCache>
                <c:ptCount val="1"/>
                <c:pt idx="0">
                  <c:v>Libercia</c:v>
                </c:pt>
              </c:strCache>
            </c:strRef>
          </c:tx>
          <c:spPr>
            <a:ln w="28575" cap="rnd">
              <a:solidFill>
                <a:srgbClr val="FFFF00"/>
              </a:solidFill>
              <a:round/>
            </a:ln>
            <a:effectLst/>
          </c:spPr>
          <c:marker>
            <c:symbol val="none"/>
          </c:marker>
          <c:cat>
            <c:multiLvlStrRef>
              <c:f>'Pivot 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Tables'!$E$5:$E$48</c:f>
              <c:numCache>
                <c:formatCode>_([$$-409]* #,##0_);_([$$-409]* \(#,##0\);_([$$-409]*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4F8-6145-BA2E-0AC5D4EE88F2}"/>
            </c:ext>
          </c:extLst>
        </c:ser>
        <c:ser>
          <c:idx val="3"/>
          <c:order val="3"/>
          <c:tx>
            <c:strRef>
              <c:f>'Pivot Tables'!$F$3:$F$4</c:f>
              <c:strCache>
                <c:ptCount val="1"/>
                <c:pt idx="0">
                  <c:v>Robusta</c:v>
                </c:pt>
              </c:strCache>
            </c:strRef>
          </c:tx>
          <c:spPr>
            <a:ln w="28575" cap="rnd">
              <a:solidFill>
                <a:srgbClr val="FF0000"/>
              </a:solidFill>
              <a:round/>
            </a:ln>
            <a:effectLst/>
          </c:spPr>
          <c:marker>
            <c:symbol val="none"/>
          </c:marker>
          <c:cat>
            <c:multiLvlStrRef>
              <c:f>'Pivot 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Tables'!$F$5:$F$48</c:f>
              <c:numCache>
                <c:formatCode>_([$$-409]* #,##0_);_([$$-409]* \(#,##0\);_([$$-409]*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4F8-6145-BA2E-0AC5D4EE88F2}"/>
            </c:ext>
          </c:extLst>
        </c:ser>
        <c:dLbls>
          <c:showLegendKey val="0"/>
          <c:showVal val="0"/>
          <c:showCatName val="0"/>
          <c:showSerName val="0"/>
          <c:showPercent val="0"/>
          <c:showBubbleSize val="0"/>
        </c:dLbls>
        <c:smooth val="0"/>
        <c:axId val="239417391"/>
        <c:axId val="321835807"/>
      </c:lineChart>
      <c:catAx>
        <c:axId val="239417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835807"/>
        <c:crosses val="autoZero"/>
        <c:auto val="1"/>
        <c:lblAlgn val="ctr"/>
        <c:lblOffset val="100"/>
        <c:noMultiLvlLbl val="0"/>
      </c:catAx>
      <c:valAx>
        <c:axId val="32183580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417391"/>
        <c:crosses val="autoZero"/>
        <c:crossBetween val="between"/>
      </c:valAx>
      <c:spPr>
        <a:solidFill>
          <a:schemeClr val="accent1">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Dashboard.xlsx]Pivot Tables!PivotTable2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c:spPr>
      </c:pivotFmt>
      <c:pivotFmt>
        <c:idx val="4"/>
        <c:spPr>
          <a:solidFill>
            <a:srgbClr val="00B050"/>
          </a:solidFill>
          <a:ln>
            <a:noFill/>
          </a:ln>
          <a:effectLst/>
        </c:spPr>
      </c:pivotFmt>
      <c:pivotFmt>
        <c:idx val="5"/>
        <c:spPr>
          <a:solidFill>
            <a:schemeClr val="accent6">
              <a:lumMod val="60000"/>
              <a:lumOff val="40000"/>
            </a:schemeClr>
          </a:solidFill>
          <a:ln>
            <a:noFill/>
          </a:ln>
          <a:effectLst/>
        </c:spPr>
      </c:pivotFmt>
      <c:pivotFmt>
        <c:idx val="6"/>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a:noFill/>
          </a:ln>
          <a:effectLst/>
        </c:spPr>
      </c:pivotFmt>
      <c:pivotFmt>
        <c:idx val="8"/>
        <c:spPr>
          <a:solidFill>
            <a:srgbClr val="00B050"/>
          </a:solidFill>
          <a:ln>
            <a:noFill/>
          </a:ln>
          <a:effectLst/>
        </c:spPr>
      </c:pivotFmt>
      <c:pivotFmt>
        <c:idx val="9"/>
        <c:spPr>
          <a:solidFill>
            <a:schemeClr val="accent6">
              <a:lumMod val="50000"/>
            </a:schemeClr>
          </a:solidFill>
          <a:ln>
            <a:noFill/>
          </a:ln>
          <a:effectLst/>
        </c:spPr>
      </c:pivotFmt>
      <c:pivotFmt>
        <c:idx val="1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lumMod val="40000"/>
              <a:lumOff val="60000"/>
            </a:schemeClr>
          </a:solidFill>
          <a:ln>
            <a:noFill/>
          </a:ln>
          <a:effectLst/>
        </c:spPr>
      </c:pivotFmt>
      <c:pivotFmt>
        <c:idx val="12"/>
        <c:spPr>
          <a:solidFill>
            <a:schemeClr val="accent2">
              <a:lumMod val="60000"/>
              <a:lumOff val="40000"/>
            </a:schemeClr>
          </a:solidFill>
          <a:ln>
            <a:noFill/>
          </a:ln>
          <a:effectLst/>
        </c:spPr>
      </c:pivotFmt>
      <c:pivotFmt>
        <c:idx val="13"/>
        <c:spPr>
          <a:solidFill>
            <a:schemeClr val="accent2">
              <a:lumMod val="75000"/>
            </a:schemeClr>
          </a:solidFill>
          <a:ln>
            <a:noFill/>
          </a:ln>
          <a:effectLst/>
        </c:spPr>
      </c:pivotFmt>
    </c:pivotFmts>
    <c:plotArea>
      <c:layout/>
      <c:barChart>
        <c:barDir val="bar"/>
        <c:grouping val="clustered"/>
        <c:varyColors val="0"/>
        <c:ser>
          <c:idx val="0"/>
          <c:order val="0"/>
          <c:tx>
            <c:strRef>
              <c:f>'Pivot Tables'!$I$3</c:f>
              <c:strCache>
                <c:ptCount val="1"/>
                <c:pt idx="0">
                  <c:v>Total</c:v>
                </c:pt>
              </c:strCache>
            </c:strRef>
          </c:tx>
          <c:spPr>
            <a:solidFill>
              <a:srgbClr val="92D050"/>
            </a:solidFill>
            <a:ln>
              <a:noFill/>
            </a:ln>
            <a:effectLst/>
          </c:spPr>
          <c:invertIfNegative val="0"/>
          <c:dPt>
            <c:idx val="0"/>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1-082B-AF49-9D50-9E79311E25F1}"/>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082B-AF49-9D50-9E79311E25F1}"/>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5-082B-AF49-9D50-9E79311E25F1}"/>
              </c:ext>
            </c:extLst>
          </c:dPt>
          <c:cat>
            <c:strRef>
              <c:f>'Pivot Tables'!$H$4:$H$7</c:f>
              <c:strCache>
                <c:ptCount val="3"/>
                <c:pt idx="0">
                  <c:v>United Kingdom</c:v>
                </c:pt>
                <c:pt idx="1">
                  <c:v>Ireland</c:v>
                </c:pt>
                <c:pt idx="2">
                  <c:v>United States</c:v>
                </c:pt>
              </c:strCache>
            </c:strRef>
          </c:cat>
          <c:val>
            <c:numRef>
              <c:f>'Pivot Tables'!$I$4:$I$7</c:f>
              <c:numCache>
                <c:formatCode>_([$$-409]* #,##0.00_);_([$$-409]* \(#,##0.00\);_([$$-409]*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6-082B-AF49-9D50-9E79311E25F1}"/>
            </c:ext>
          </c:extLst>
        </c:ser>
        <c:dLbls>
          <c:showLegendKey val="0"/>
          <c:showVal val="0"/>
          <c:showCatName val="0"/>
          <c:showSerName val="0"/>
          <c:showPercent val="0"/>
          <c:showBubbleSize val="0"/>
        </c:dLbls>
        <c:gapWidth val="219"/>
        <c:axId val="745362063"/>
        <c:axId val="745410479"/>
      </c:barChart>
      <c:catAx>
        <c:axId val="745362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410479"/>
        <c:crosses val="autoZero"/>
        <c:auto val="1"/>
        <c:lblAlgn val="ctr"/>
        <c:lblOffset val="100"/>
        <c:noMultiLvlLbl val="0"/>
      </c:catAx>
      <c:valAx>
        <c:axId val="745410479"/>
        <c:scaling>
          <c:orientation val="minMax"/>
        </c:scaling>
        <c:delete val="0"/>
        <c:axPos val="b"/>
        <c:majorGridlines>
          <c:spPr>
            <a:ln w="9525" cap="flat" cmpd="sng" algn="ctr">
              <a:solidFill>
                <a:schemeClr val="bg1"/>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362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Dashboard.xlsx]Pivot Tables!PivotTable1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Tables'!$I$11</c:f>
              <c:strCache>
                <c:ptCount val="1"/>
                <c:pt idx="0">
                  <c:v>Total</c:v>
                </c:pt>
              </c:strCache>
            </c:strRef>
          </c:tx>
          <c:spPr>
            <a:solidFill>
              <a:schemeClr val="accent2"/>
            </a:solidFill>
            <a:ln>
              <a:noFill/>
            </a:ln>
            <a:effectLst/>
          </c:spPr>
          <c:invertIfNegative val="0"/>
          <c:cat>
            <c:strRef>
              <c:f>'Pivot Tables'!$H$12:$H$17</c:f>
              <c:strCache>
                <c:ptCount val="5"/>
                <c:pt idx="0">
                  <c:v>Don Flintiff</c:v>
                </c:pt>
                <c:pt idx="1">
                  <c:v>Nealson Cuttler</c:v>
                </c:pt>
                <c:pt idx="2">
                  <c:v>Terri Farra</c:v>
                </c:pt>
                <c:pt idx="3">
                  <c:v>Brenn Dundredge</c:v>
                </c:pt>
                <c:pt idx="4">
                  <c:v>Allis Wilmore</c:v>
                </c:pt>
              </c:strCache>
            </c:strRef>
          </c:cat>
          <c:val>
            <c:numRef>
              <c:f>'Pivot Tables'!$I$12:$I$17</c:f>
              <c:numCache>
                <c:formatCode>_([$$-409]* #,##0.00_);_([$$-409]* \(#,##0.00\);_([$$-409]*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38D-F64C-BFC5-B24528D00E28}"/>
            </c:ext>
          </c:extLst>
        </c:ser>
        <c:dLbls>
          <c:showLegendKey val="0"/>
          <c:showVal val="0"/>
          <c:showCatName val="0"/>
          <c:showSerName val="0"/>
          <c:showPercent val="0"/>
          <c:showBubbleSize val="0"/>
        </c:dLbls>
        <c:gapWidth val="182"/>
        <c:axId val="1067469199"/>
        <c:axId val="1067473055"/>
      </c:barChart>
      <c:catAx>
        <c:axId val="1067469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473055"/>
        <c:crosses val="autoZero"/>
        <c:auto val="1"/>
        <c:lblAlgn val="ctr"/>
        <c:lblOffset val="100"/>
        <c:noMultiLvlLbl val="0"/>
      </c:catAx>
      <c:valAx>
        <c:axId val="1067473055"/>
        <c:scaling>
          <c:orientation val="minMax"/>
        </c:scaling>
        <c:delete val="0"/>
        <c:axPos val="b"/>
        <c:majorGridlines>
          <c:spPr>
            <a:ln w="9525" cap="flat" cmpd="sng" algn="ctr">
              <a:solidFill>
                <a:schemeClr val="bg1"/>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469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12700</xdr:colOff>
      <xdr:row>1</xdr:row>
      <xdr:rowOff>12700</xdr:rowOff>
    </xdr:from>
    <xdr:to>
      <xdr:col>21</xdr:col>
      <xdr:colOff>571500</xdr:colOff>
      <xdr:row>5</xdr:row>
      <xdr:rowOff>165100</xdr:rowOff>
    </xdr:to>
    <xdr:sp macro="" textlink="">
      <xdr:nvSpPr>
        <xdr:cNvPr id="2" name="Rectangle 1">
          <a:extLst>
            <a:ext uri="{FF2B5EF4-FFF2-40B4-BE49-F238E27FC236}">
              <a16:creationId xmlns:a16="http://schemas.microsoft.com/office/drawing/2014/main" id="{EA0076C5-1F0D-52CA-22DB-AAF828D6D15D}"/>
            </a:ext>
          </a:extLst>
        </xdr:cNvPr>
        <xdr:cNvSpPr/>
      </xdr:nvSpPr>
      <xdr:spPr>
        <a:xfrm>
          <a:off x="152400" y="76200"/>
          <a:ext cx="17068800" cy="914400"/>
        </a:xfrm>
        <a:prstGeom prst="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800">
              <a:solidFill>
                <a:srgbClr val="002060"/>
              </a:solidFill>
              <a:latin typeface="Arial Rounded MT Bold" panose="020F0704030504030204" pitchFamily="34" charset="77"/>
            </a:rPr>
            <a:t>    Coffee Sales Dashboard</a:t>
          </a:r>
        </a:p>
      </xdr:txBody>
    </xdr:sp>
    <xdr:clientData/>
  </xdr:twoCellAnchor>
  <xdr:twoCellAnchor editAs="oneCell">
    <xdr:from>
      <xdr:col>1</xdr:col>
      <xdr:colOff>0</xdr:colOff>
      <xdr:row>7</xdr:row>
      <xdr:rowOff>0</xdr:rowOff>
    </xdr:from>
    <xdr:to>
      <xdr:col>16</xdr:col>
      <xdr:colOff>139700</xdr:colOff>
      <xdr:row>15</xdr:row>
      <xdr:rowOff>165100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55D56955-821A-1D47-922C-27B4B4AC55D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9700" y="1206500"/>
              <a:ext cx="12522200" cy="16891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16</xdr:col>
      <xdr:colOff>241300</xdr:colOff>
      <xdr:row>7</xdr:row>
      <xdr:rowOff>12700</xdr:rowOff>
    </xdr:from>
    <xdr:to>
      <xdr:col>21</xdr:col>
      <xdr:colOff>647700</xdr:colOff>
      <xdr:row>10</xdr:row>
      <xdr:rowOff>50799</xdr:rowOff>
    </xdr:to>
    <mc:AlternateContent xmlns:mc="http://schemas.openxmlformats.org/markup-compatibility/2006">
      <mc:Choice xmlns:a14="http://schemas.microsoft.com/office/drawing/2010/main" Requires="a14">
        <xdr:graphicFrame macro="">
          <xdr:nvGraphicFramePr>
            <xdr:cNvPr id="4" name="Roast type name">
              <a:extLst>
                <a:ext uri="{FF2B5EF4-FFF2-40B4-BE49-F238E27FC236}">
                  <a16:creationId xmlns:a16="http://schemas.microsoft.com/office/drawing/2014/main" id="{6AD7F187-4C87-D64E-8A53-788C9AD1D33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763500" y="1219200"/>
              <a:ext cx="4533900" cy="6095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228600</xdr:colOff>
      <xdr:row>10</xdr:row>
      <xdr:rowOff>88900</xdr:rowOff>
    </xdr:from>
    <xdr:to>
      <xdr:col>19</xdr:col>
      <xdr:colOff>101600</xdr:colOff>
      <xdr:row>15</xdr:row>
      <xdr:rowOff>152400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EB468D56-6517-6243-92D1-EA529F30C2A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750800" y="1866900"/>
              <a:ext cx="2349500" cy="1016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177800</xdr:colOff>
      <xdr:row>10</xdr:row>
      <xdr:rowOff>76200</xdr:rowOff>
    </xdr:from>
    <xdr:to>
      <xdr:col>21</xdr:col>
      <xdr:colOff>647700</xdr:colOff>
      <xdr:row>15</xdr:row>
      <xdr:rowOff>114300</xdr:rowOff>
    </xdr:to>
    <mc:AlternateContent xmlns:mc="http://schemas.openxmlformats.org/markup-compatibility/2006">
      <mc:Choice xmlns:a14="http://schemas.microsoft.com/office/drawing/2010/main" Requires="a14">
        <xdr:graphicFrame macro="">
          <xdr:nvGraphicFramePr>
            <xdr:cNvPr id="6" name="Loyalty Cards ">
              <a:extLst>
                <a:ext uri="{FF2B5EF4-FFF2-40B4-BE49-F238E27FC236}">
                  <a16:creationId xmlns:a16="http://schemas.microsoft.com/office/drawing/2014/main" id="{BBD997A3-6B4D-4348-BE39-545B2EA83EB3}"/>
                </a:ext>
              </a:extLst>
            </xdr:cNvPr>
            <xdr:cNvGraphicFramePr/>
          </xdr:nvGraphicFramePr>
          <xdr:xfrm>
            <a:off x="0" y="0"/>
            <a:ext cx="0" cy="0"/>
          </xdr:xfrm>
          <a:graphic>
            <a:graphicData uri="http://schemas.microsoft.com/office/drawing/2010/slicer">
              <sle:slicer xmlns:sle="http://schemas.microsoft.com/office/drawing/2010/slicer" name="Loyalty Cards "/>
            </a:graphicData>
          </a:graphic>
        </xdr:graphicFrame>
      </mc:Choice>
      <mc:Fallback>
        <xdr:sp macro="" textlink="">
          <xdr:nvSpPr>
            <xdr:cNvPr id="0" name=""/>
            <xdr:cNvSpPr>
              <a:spLocks noTextEdit="1"/>
            </xdr:cNvSpPr>
          </xdr:nvSpPr>
          <xdr:spPr>
            <a:xfrm>
              <a:off x="15176500" y="1854200"/>
              <a:ext cx="2120900" cy="990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17</xdr:row>
      <xdr:rowOff>0</xdr:rowOff>
    </xdr:from>
    <xdr:to>
      <xdr:col>12</xdr:col>
      <xdr:colOff>660400</xdr:colOff>
      <xdr:row>42</xdr:row>
      <xdr:rowOff>177800</xdr:rowOff>
    </xdr:to>
    <xdr:graphicFrame macro="">
      <xdr:nvGraphicFramePr>
        <xdr:cNvPr id="7" name="Chart 6">
          <a:extLst>
            <a:ext uri="{FF2B5EF4-FFF2-40B4-BE49-F238E27FC236}">
              <a16:creationId xmlns:a16="http://schemas.microsoft.com/office/drawing/2014/main" id="{C75D53AB-2998-5047-B367-840971FEA5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16</xdr:row>
      <xdr:rowOff>188783</xdr:rowOff>
    </xdr:from>
    <xdr:to>
      <xdr:col>21</xdr:col>
      <xdr:colOff>697928</xdr:colOff>
      <xdr:row>29</xdr:row>
      <xdr:rowOff>62928</xdr:rowOff>
    </xdr:to>
    <xdr:graphicFrame macro="">
      <xdr:nvGraphicFramePr>
        <xdr:cNvPr id="8" name="Chart 7">
          <a:extLst>
            <a:ext uri="{FF2B5EF4-FFF2-40B4-BE49-F238E27FC236}">
              <a16:creationId xmlns:a16="http://schemas.microsoft.com/office/drawing/2014/main" id="{04F1BAB9-F7DA-ED46-9D09-ED04E769D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30</xdr:row>
      <xdr:rowOff>17162</xdr:rowOff>
    </xdr:from>
    <xdr:to>
      <xdr:col>21</xdr:col>
      <xdr:colOff>732252</xdr:colOff>
      <xdr:row>42</xdr:row>
      <xdr:rowOff>177800</xdr:rowOff>
    </xdr:to>
    <xdr:graphicFrame macro="">
      <xdr:nvGraphicFramePr>
        <xdr:cNvPr id="9" name="Chart 8">
          <a:extLst>
            <a:ext uri="{FF2B5EF4-FFF2-40B4-BE49-F238E27FC236}">
              <a16:creationId xmlns:a16="http://schemas.microsoft.com/office/drawing/2014/main" id="{B4D8F4E3-F423-E842-99DC-62639B21D8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18.858666666667" createdVersion="8" refreshedVersion="8" minRefreshableVersion="3" recordCount="1000" xr:uid="{3D7D9CCA-E388-1F45-A68A-9882B480934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cia"/>
      </sharedItems>
    </cacheField>
    <cacheField name="Roast type name" numFmtId="0">
      <sharedItems count="3">
        <s v="Medium"/>
        <s v="Light"/>
        <s v="Dark"/>
      </sharedItems>
    </cacheField>
    <cacheField name="Loyalty Cards " numFmtId="0">
      <sharedItems count="2">
        <s v="Yes"/>
        <s v="No"/>
      </sharedItems>
    </cacheField>
    <cacheField name="Months (Order Date)" numFmtId="0" databaseField="0">
      <fieldGroup base="1">
        <rangePr groupBy="months" startDate="2019-01-02T00:00:00" endDate="2022-08-20T00:00:00"/>
        <groupItems count="14">
          <s v="&lt;02/01/19"/>
          <s v="Jan"/>
          <s v="Feb"/>
          <s v="Mar"/>
          <s v="Apr"/>
          <s v="May"/>
          <s v="Jun"/>
          <s v="Jul"/>
          <s v="Aug"/>
          <s v="Sep"/>
          <s v="Oct"/>
          <s v="Nov"/>
          <s v="Dec"/>
          <s v="&gt;20/08/22"/>
        </groupItems>
      </fieldGroup>
    </cacheField>
    <cacheField name="Years (Order Date)"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1906666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0"/>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0"/>
  </r>
  <r>
    <s v="NOP-21394-646"/>
    <x v="170"/>
    <s v="16982-35708-BZ"/>
    <s v="E-M-1"/>
    <n v="3"/>
    <x v="185"/>
    <s v="ncuttler5g@parallels.com"/>
    <x v="0"/>
    <s v="Exc"/>
    <s v="M"/>
    <x v="0"/>
    <n v="13.75"/>
    <n v="41.25"/>
    <x v="1"/>
    <x v="0"/>
    <x v="0"/>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0"/>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0"/>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0"/>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1"/>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0"/>
  </r>
  <r>
    <s v="CTE-31437-326"/>
    <x v="6"/>
    <s v="22721-63196-UJ"/>
    <s v="L-L-0.2"/>
    <n v="3"/>
    <x v="467"/>
    <s v="gduckerdx@patch.com"/>
    <x v="2"/>
    <s v="Lib"/>
    <s v="L"/>
    <x v="3"/>
    <n v="4.7549999999999999"/>
    <n v="14.265000000000001"/>
    <x v="3"/>
    <x v="1"/>
    <x v="0"/>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1"/>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1"/>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1"/>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0"/>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0"/>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0"/>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0"/>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0"/>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1"/>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0"/>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0"/>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1"/>
  </r>
  <r>
    <s v="HEL-86709-449"/>
    <x v="667"/>
    <s v="86579-92122-OC"/>
    <s v="E-D-2.5"/>
    <n v="1"/>
    <x v="857"/>
    <s v=""/>
    <x v="0"/>
    <s v="Exc"/>
    <s v="D"/>
    <x v="2"/>
    <n v="27.945"/>
    <n v="27.945"/>
    <x v="1"/>
    <x v="2"/>
    <x v="1"/>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1"/>
  </r>
  <r>
    <s v="NCH-55389-562"/>
    <x v="110"/>
    <s v="86579-92122-OC"/>
    <s v="A-L-0.2"/>
    <n v="2"/>
    <x v="857"/>
    <s v=""/>
    <x v="0"/>
    <s v="Ara"/>
    <s v="L"/>
    <x v="3"/>
    <n v="3.8849999999999998"/>
    <n v="7.77"/>
    <x v="2"/>
    <x v="1"/>
    <x v="1"/>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0"/>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079F32-4182-F849-839C-F30BC6018908}"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H11:I17"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6" showAll="0"/>
    <pivotField dataField="1" numFmtId="166" showAll="0"/>
    <pivotField showAll="0"/>
    <pivotField showAll="0"/>
    <pivotField showAll="0"/>
    <pivotField showAll="0" defaultSubtotal="0"/>
    <pivotField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numFmtId="166"/>
  </dataField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1D91E6-87FA-0D4D-8FCE-1C78891178A6}" name="Total 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67"/>
  </dataFields>
  <chartFormats count="8">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6" format="16" series="1">
      <pivotArea type="data" outline="0" fieldPosition="0">
        <references count="2">
          <reference field="4294967294" count="1" selected="0">
            <x v="0"/>
          </reference>
          <reference field="13" count="1" selected="0">
            <x v="0"/>
          </reference>
        </references>
      </pivotArea>
    </chartFormat>
    <chartFormat chart="6" format="17" series="1">
      <pivotArea type="data" outline="0" fieldPosition="0">
        <references count="2">
          <reference field="4294967294" count="1" selected="0">
            <x v="0"/>
          </reference>
          <reference field="13" count="1" selected="0">
            <x v="1"/>
          </reference>
        </references>
      </pivotArea>
    </chartFormat>
    <chartFormat chart="6" format="18" series="1">
      <pivotArea type="data" outline="0" fieldPosition="0">
        <references count="2">
          <reference field="4294967294" count="1" selected="0">
            <x v="0"/>
          </reference>
          <reference field="13" count="1" selected="0">
            <x v="2"/>
          </reference>
        </references>
      </pivotArea>
    </chartFormat>
    <chartFormat chart="6" format="1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07B062-34B7-A643-8E5D-C97534B43E63}"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H3:I7"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6" showAll="0"/>
    <pivotField dataField="1" numFmtId="166" showAll="0"/>
    <pivotField showAll="0"/>
    <pivotField showAll="0"/>
    <pivotField showAll="0"/>
    <pivotField showAll="0" defaultSubtotal="0"/>
    <pivotField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numFmtId="166"/>
  </dataFields>
  <chartFormats count="9">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7" count="1" selected="0">
            <x v="2"/>
          </reference>
        </references>
      </pivotArea>
    </chartFormat>
    <chartFormat chart="2" format="4">
      <pivotArea type="data" outline="0" fieldPosition="0">
        <references count="2">
          <reference field="4294967294" count="1" selected="0">
            <x v="0"/>
          </reference>
          <reference field="7" count="1" selected="0">
            <x v="0"/>
          </reference>
        </references>
      </pivotArea>
    </chartFormat>
    <chartFormat chart="2" format="5">
      <pivotArea type="data" outline="0" fieldPosition="0">
        <references count="2">
          <reference field="4294967294" count="1" selected="0">
            <x v="0"/>
          </reference>
          <reference field="7" count="1" selected="0">
            <x v="1"/>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7" count="1" selected="0">
            <x v="1"/>
          </reference>
        </references>
      </pivotArea>
    </chartFormat>
    <chartFormat chart="6" format="12">
      <pivotArea type="data" outline="0" fieldPosition="0">
        <references count="2">
          <reference field="4294967294" count="1" selected="0">
            <x v="0"/>
          </reference>
          <reference field="7" count="1" selected="0">
            <x v="0"/>
          </reference>
        </references>
      </pivotArea>
    </chartFormat>
    <chartFormat chart="6" format="13">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5126095-69B3-B247-B8E0-24D9D541A4F5}" sourceName="Roast type name">
  <pivotTables>
    <pivotTable tabId="18" name="Total Sales"/>
  </pivotTables>
  <data>
    <tabular pivotCacheId="190666629">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14CAA7C-3F9E-7146-98F0-DB4D404B280E}" sourceName="Size">
  <pivotTables>
    <pivotTable tabId="18" name="Total Sales"/>
  </pivotTables>
  <data>
    <tabular pivotCacheId="190666629">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s" xr10:uid="{80D97A6D-65A8-2A4C-9DA8-73B96994DC2E}" sourceName="Loyalty Cards ">
  <pivotTables>
    <pivotTable tabId="18" name="Total Sales"/>
  </pivotTables>
  <data>
    <tabular pivotCacheId="19066662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43900D07-EE8D-4E4F-8BD6-A727AB65CE0F}" cache="Slicer_Roast_type_name" caption="Roast type name" columnCount="3" style="SlicerStyleDark5" rowHeight="230716"/>
  <slicer name="Size" xr10:uid="{AEFFDD84-21CC-7946-BA6D-D2D2E6259B39}" cache="Slicer_Size" caption="Size" columnCount="2" style="SlicerStyleDark5" rowHeight="230716"/>
  <slicer name="Loyalty Cards " xr10:uid="{49DA21B6-DE0C-BF46-BD76-EF6DD290A881}" cache="Slicer_Loyalty_Cards" caption="Loyalty Cards " style="SlicerStyleDark5"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F2C6F9-9348-0E4C-A5DB-C19AE5B2B10B}" name="Orders" displayName="Orders" ref="A1:P1001" totalsRowShown="0" headerRowDxfId="10">
  <autoFilter ref="A1:P1001" xr:uid="{94F2C6F9-9348-0E4C-A5DB-C19AE5B2B10B}"/>
  <tableColumns count="16">
    <tableColumn id="1" xr3:uid="{3BFEDB9C-0518-E947-BE5E-53114EE78094}" name="Order ID" dataDxfId="9"/>
    <tableColumn id="2" xr3:uid="{D86EBC41-DA04-AB4C-B8E1-1D7ADA4898CE}" name="Order Date" dataDxfId="8"/>
    <tableColumn id="3" xr3:uid="{333E5459-BBB7-4846-8FD4-0A5E8511B1A2}" name="Customer ID" dataDxfId="7"/>
    <tableColumn id="4" xr3:uid="{8D8A906A-A2D3-A34B-99E6-8D2319C0254C}" name="Product ID"/>
    <tableColumn id="5" xr3:uid="{4930C4D6-9FA2-684C-BFFA-34058D61AECC}" name="Quantity" dataDxfId="6"/>
    <tableColumn id="6" xr3:uid="{2893A1D9-B7D4-0940-86CF-0E1C862314E1}" name="Customer Name" dataDxfId="5">
      <calculatedColumnFormula>_xlfn.XLOOKUP(C2,customers!$A$1:$A$1001,customers!$B$1:$B$1001,,0)</calculatedColumnFormula>
    </tableColumn>
    <tableColumn id="7" xr3:uid="{400F6B3C-19B8-AF46-839E-5B53A0991040}" name="Email" dataDxfId="4">
      <calculatedColumnFormula>IF(_xlfn.XLOOKUP(C2,customers!$A$1:$A$1001,customers!$C$1:$C$1001,,0) = 0,"",_xlfn.XLOOKUP(C2,customers!$A$1:$A$1001,customers!$C$1:$C$1001,,0) )</calculatedColumnFormula>
    </tableColumn>
    <tableColumn id="8" xr3:uid="{DA036368-C849-5A40-ADE1-DB3ECB61BE24}" name="Country" dataDxfId="3">
      <calculatedColumnFormula>_xlfn.XLOOKUP(C2,customers!$A$1:$A$1001,customers!$G$1:$G$1001,,0)</calculatedColumnFormula>
    </tableColumn>
    <tableColumn id="9" xr3:uid="{1F8CAFA7-CB15-1E40-888C-4C235DB3A2B4}" name="Coffee Type">
      <calculatedColumnFormula>INDEX(products!$A$1:$G$49,MATCH(orders!$D2,products!$A$1:$A$49,0),MATCH(orders!I$1,products!$A$1:$G$1,0))</calculatedColumnFormula>
    </tableColumn>
    <tableColumn id="10" xr3:uid="{52199B1B-6744-5849-A662-72FDA755B1A2}" name="Roast Type">
      <calculatedColumnFormula>INDEX(products!$A$1:$G$49,MATCH(orders!$D2,products!$A$1:$A$49,0),MATCH(orders!J$1,products!$A$1:$G$1,0))</calculatedColumnFormula>
    </tableColumn>
    <tableColumn id="11" xr3:uid="{E94013B8-CD5E-7A4A-BC51-E94DD1A4DE62}" name="Size">
      <calculatedColumnFormula>INDEX(products!$A$1:$G$49,MATCH(orders!$D2,products!$A$1:$A$49,0),MATCH(orders!K$1,products!$A$1:$G$1,0))</calculatedColumnFormula>
    </tableColumn>
    <tableColumn id="12" xr3:uid="{D0352BA4-FE2D-9146-A081-32FA44493EB6}" name="Unit Price" dataDxfId="2">
      <calculatedColumnFormula>INDEX(products!$A$1:$G$49,MATCH(orders!$D2,products!$A$1:$A$49,0),MATCH(orders!L$1,products!$A$1:$G$1,0))</calculatedColumnFormula>
    </tableColumn>
    <tableColumn id="13" xr3:uid="{8F8B4E8B-71CB-924F-A8BE-E49136F33FA8}" name="Sales" dataDxfId="1">
      <calculatedColumnFormula>PRODUCT(L2,E2)</calculatedColumnFormula>
    </tableColumn>
    <tableColumn id="14" xr3:uid="{95FD7E01-D874-DA40-ACB2-A906E4B41AD8}" name="Coffee type name">
      <calculatedColumnFormula>IF(I2="Rob","Robusta",IF(I2="Exc","Excelsa",IF(I2="Ara","Arabica",IF(I2="Lib","Libercia",""))))</calculatedColumnFormula>
    </tableColumn>
    <tableColumn id="15" xr3:uid="{F9052C8C-4172-AF40-A236-D951BFB9CC78}" name="Roast type name">
      <calculatedColumnFormula>IF(J2="M","Medium",IF(J2="L","Light",IF(J2="D","Dark")))</calculatedColumnFormula>
    </tableColumn>
    <tableColumn id="16" xr3:uid="{413315A3-2A2B-1740-B17E-A2B1CE204D2D}" name="Loyalty Cards "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669A7D0-E38B-A246-B5FA-9C54391E1333}" sourceName="Order Date">
  <pivotTables>
    <pivotTable tabId="18" name="Total Sales"/>
  </pivotTables>
  <state minimalRefreshVersion="6" lastRefreshVersion="6" pivotCacheId="19066662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612D3A4-BB9F-6C4A-A02A-E6574E5C23F7}" cache="NativeTimeline_Order_Date" caption="Order Date" level="2" selectionLevel="2" scrollPosition="2019-01-01T00:00:00" style="TimeSlicerStyleDark5"/>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3C6B5-AF29-1D4E-B3B0-55AFAF9BF2CD}">
  <dimension ref="A3:I48"/>
  <sheetViews>
    <sheetView zoomScaleNormal="100" workbookViewId="0">
      <selection activeCell="L22" sqref="L22"/>
    </sheetView>
  </sheetViews>
  <sheetFormatPr baseColWidth="10" defaultRowHeight="15" x14ac:dyDescent="0.2"/>
  <cols>
    <col min="1" max="1" width="12.1640625" bestFit="1" customWidth="1"/>
    <col min="2" max="2" width="19.6640625" bestFit="1" customWidth="1"/>
    <col min="3" max="3" width="17.1640625" bestFit="1" customWidth="1"/>
    <col min="4" max="4" width="6.6640625" bestFit="1" customWidth="1"/>
    <col min="5" max="6" width="7.33203125" bestFit="1" customWidth="1"/>
    <col min="7" max="7" width="10" bestFit="1" customWidth="1"/>
    <col min="8" max="8" width="14.33203125" bestFit="1" customWidth="1"/>
    <col min="9" max="9" width="10.5" bestFit="1" customWidth="1"/>
  </cols>
  <sheetData>
    <row r="3" spans="1:9" x14ac:dyDescent="0.2">
      <c r="A3" s="7" t="s">
        <v>6222</v>
      </c>
      <c r="C3" s="7" t="s">
        <v>6196</v>
      </c>
      <c r="H3" s="7" t="s">
        <v>6198</v>
      </c>
      <c r="I3" t="s">
        <v>6222</v>
      </c>
    </row>
    <row r="4" spans="1:9" x14ac:dyDescent="0.2">
      <c r="A4" s="7" t="s">
        <v>6216</v>
      </c>
      <c r="B4" s="7" t="s">
        <v>6217</v>
      </c>
      <c r="C4" t="s">
        <v>6218</v>
      </c>
      <c r="D4" t="s">
        <v>6219</v>
      </c>
      <c r="E4" t="s">
        <v>6220</v>
      </c>
      <c r="F4" t="s">
        <v>6221</v>
      </c>
      <c r="H4" s="8" t="s">
        <v>28</v>
      </c>
      <c r="I4" s="6">
        <v>2798.5050000000001</v>
      </c>
    </row>
    <row r="5" spans="1:9" x14ac:dyDescent="0.2">
      <c r="A5" t="s">
        <v>6200</v>
      </c>
      <c r="B5" t="s">
        <v>6204</v>
      </c>
      <c r="C5" s="9">
        <v>186.85499999999999</v>
      </c>
      <c r="D5" s="9">
        <v>305.97000000000003</v>
      </c>
      <c r="E5" s="9">
        <v>213.15999999999997</v>
      </c>
      <c r="F5" s="9">
        <v>123</v>
      </c>
      <c r="H5" s="8" t="s">
        <v>318</v>
      </c>
      <c r="I5" s="6">
        <v>6696.8649999999989</v>
      </c>
    </row>
    <row r="6" spans="1:9" x14ac:dyDescent="0.2">
      <c r="B6" t="s">
        <v>6205</v>
      </c>
      <c r="C6" s="9">
        <v>251.96499999999997</v>
      </c>
      <c r="D6" s="9">
        <v>129.46</v>
      </c>
      <c r="E6" s="9">
        <v>434.03999999999996</v>
      </c>
      <c r="F6" s="9">
        <v>171.93999999999997</v>
      </c>
      <c r="H6" s="8" t="s">
        <v>19</v>
      </c>
      <c r="I6" s="6">
        <v>35638.88499999998</v>
      </c>
    </row>
    <row r="7" spans="1:9" x14ac:dyDescent="0.2">
      <c r="B7" t="s">
        <v>6206</v>
      </c>
      <c r="C7" s="9">
        <v>224.94499999999999</v>
      </c>
      <c r="D7" s="9">
        <v>349.12</v>
      </c>
      <c r="E7" s="9">
        <v>321.04000000000002</v>
      </c>
      <c r="F7" s="9">
        <v>126.035</v>
      </c>
      <c r="H7" s="8" t="s">
        <v>6199</v>
      </c>
      <c r="I7" s="6">
        <v>45134.254999999976</v>
      </c>
    </row>
    <row r="8" spans="1:9" x14ac:dyDescent="0.2">
      <c r="B8" t="s">
        <v>6207</v>
      </c>
      <c r="C8" s="9">
        <v>307.12</v>
      </c>
      <c r="D8" s="9">
        <v>681.07499999999993</v>
      </c>
      <c r="E8" s="9">
        <v>533.70499999999993</v>
      </c>
      <c r="F8" s="9">
        <v>158.85</v>
      </c>
    </row>
    <row r="9" spans="1:9" x14ac:dyDescent="0.2">
      <c r="B9" t="s">
        <v>6208</v>
      </c>
      <c r="C9" s="9">
        <v>53.664999999999992</v>
      </c>
      <c r="D9" s="9">
        <v>83.025000000000006</v>
      </c>
      <c r="E9" s="9">
        <v>193.83499999999998</v>
      </c>
      <c r="F9" s="9">
        <v>68.039999999999992</v>
      </c>
    </row>
    <row r="10" spans="1:9" x14ac:dyDescent="0.2">
      <c r="B10" t="s">
        <v>6209</v>
      </c>
      <c r="C10" s="9">
        <v>163.01999999999998</v>
      </c>
      <c r="D10" s="9">
        <v>678.3599999999999</v>
      </c>
      <c r="E10" s="9">
        <v>171.04500000000002</v>
      </c>
      <c r="F10" s="9">
        <v>372.255</v>
      </c>
    </row>
    <row r="11" spans="1:9" x14ac:dyDescent="0.2">
      <c r="B11" t="s">
        <v>6210</v>
      </c>
      <c r="C11" s="9">
        <v>345.02</v>
      </c>
      <c r="D11" s="9">
        <v>273.86999999999995</v>
      </c>
      <c r="E11" s="9">
        <v>184.12999999999997</v>
      </c>
      <c r="F11" s="9">
        <v>201.11499999999998</v>
      </c>
      <c r="H11" s="7" t="s">
        <v>6198</v>
      </c>
      <c r="I11" t="s">
        <v>6222</v>
      </c>
    </row>
    <row r="12" spans="1:9" x14ac:dyDescent="0.2">
      <c r="B12" t="s">
        <v>6211</v>
      </c>
      <c r="C12" s="9">
        <v>334.89</v>
      </c>
      <c r="D12" s="9">
        <v>70.95</v>
      </c>
      <c r="E12" s="9">
        <v>134.23000000000002</v>
      </c>
      <c r="F12" s="9">
        <v>166.27499999999998</v>
      </c>
      <c r="H12" s="8" t="s">
        <v>3753</v>
      </c>
      <c r="I12" s="6">
        <v>278.01</v>
      </c>
    </row>
    <row r="13" spans="1:9" x14ac:dyDescent="0.2">
      <c r="B13" t="s">
        <v>6212</v>
      </c>
      <c r="C13" s="9">
        <v>178.70999999999998</v>
      </c>
      <c r="D13" s="9">
        <v>166.1</v>
      </c>
      <c r="E13" s="9">
        <v>439.30999999999995</v>
      </c>
      <c r="F13" s="9">
        <v>492.9</v>
      </c>
      <c r="H13" s="8" t="s">
        <v>1598</v>
      </c>
      <c r="I13" s="6">
        <v>281.67499999999995</v>
      </c>
    </row>
    <row r="14" spans="1:9" x14ac:dyDescent="0.2">
      <c r="B14" t="s">
        <v>6213</v>
      </c>
      <c r="C14" s="9">
        <v>301.98500000000001</v>
      </c>
      <c r="D14" s="9">
        <v>153.76499999999999</v>
      </c>
      <c r="E14" s="9">
        <v>215.55499999999998</v>
      </c>
      <c r="F14" s="9">
        <v>213.66499999999999</v>
      </c>
      <c r="H14" s="8" t="s">
        <v>2587</v>
      </c>
      <c r="I14" s="6">
        <v>289.11</v>
      </c>
    </row>
    <row r="15" spans="1:9" x14ac:dyDescent="0.2">
      <c r="B15" t="s">
        <v>6214</v>
      </c>
      <c r="C15" s="9">
        <v>312.83499999999998</v>
      </c>
      <c r="D15" s="9">
        <v>63.249999999999993</v>
      </c>
      <c r="E15" s="9">
        <v>350.89500000000004</v>
      </c>
      <c r="F15" s="9">
        <v>96.405000000000001</v>
      </c>
      <c r="H15" s="8" t="s">
        <v>5765</v>
      </c>
      <c r="I15" s="6">
        <v>307.04499999999996</v>
      </c>
    </row>
    <row r="16" spans="1:9" x14ac:dyDescent="0.2">
      <c r="B16" t="s">
        <v>6215</v>
      </c>
      <c r="C16" s="9">
        <v>265.62</v>
      </c>
      <c r="D16" s="9">
        <v>526.51499999999987</v>
      </c>
      <c r="E16" s="9">
        <v>187.06</v>
      </c>
      <c r="F16" s="9">
        <v>210.58999999999997</v>
      </c>
      <c r="H16" s="8" t="s">
        <v>5114</v>
      </c>
      <c r="I16" s="6">
        <v>317.06999999999994</v>
      </c>
    </row>
    <row r="17" spans="1:9" x14ac:dyDescent="0.2">
      <c r="A17" t="s">
        <v>6201</v>
      </c>
      <c r="B17" t="s">
        <v>6204</v>
      </c>
      <c r="C17" s="9">
        <v>47.25</v>
      </c>
      <c r="D17" s="9">
        <v>65.805000000000007</v>
      </c>
      <c r="E17" s="9">
        <v>274.67500000000001</v>
      </c>
      <c r="F17" s="9">
        <v>179.22</v>
      </c>
      <c r="H17" s="8" t="s">
        <v>6199</v>
      </c>
      <c r="I17" s="6">
        <v>1472.9099999999999</v>
      </c>
    </row>
    <row r="18" spans="1:9" x14ac:dyDescent="0.2">
      <c r="B18" t="s">
        <v>6205</v>
      </c>
      <c r="C18" s="9">
        <v>745.44999999999993</v>
      </c>
      <c r="D18" s="9">
        <v>428.88499999999999</v>
      </c>
      <c r="E18" s="9">
        <v>194.17499999999998</v>
      </c>
      <c r="F18" s="9">
        <v>429.82999999999993</v>
      </c>
    </row>
    <row r="19" spans="1:9" x14ac:dyDescent="0.2">
      <c r="B19" t="s">
        <v>6206</v>
      </c>
      <c r="C19" s="9">
        <v>130.47</v>
      </c>
      <c r="D19" s="9">
        <v>271.48500000000001</v>
      </c>
      <c r="E19" s="9">
        <v>281.20499999999998</v>
      </c>
      <c r="F19" s="9">
        <v>231.63000000000002</v>
      </c>
    </row>
    <row r="20" spans="1:9" x14ac:dyDescent="0.2">
      <c r="B20" t="s">
        <v>6207</v>
      </c>
      <c r="C20" s="9">
        <v>27</v>
      </c>
      <c r="D20" s="9">
        <v>347.26</v>
      </c>
      <c r="E20" s="9">
        <v>147.51</v>
      </c>
      <c r="F20" s="9">
        <v>240.04</v>
      </c>
    </row>
    <row r="21" spans="1:9" x14ac:dyDescent="0.2">
      <c r="B21" t="s">
        <v>6208</v>
      </c>
      <c r="C21" s="9">
        <v>255.11499999999995</v>
      </c>
      <c r="D21" s="9">
        <v>541.73</v>
      </c>
      <c r="E21" s="9">
        <v>83.43</v>
      </c>
      <c r="F21" s="9">
        <v>59.079999999999991</v>
      </c>
    </row>
    <row r="22" spans="1:9" x14ac:dyDescent="0.2">
      <c r="B22" t="s">
        <v>6209</v>
      </c>
      <c r="C22" s="9">
        <v>584.78999999999985</v>
      </c>
      <c r="D22" s="9">
        <v>357.42999999999995</v>
      </c>
      <c r="E22" s="9">
        <v>355.34</v>
      </c>
      <c r="F22" s="9">
        <v>140.88</v>
      </c>
    </row>
    <row r="23" spans="1:9" x14ac:dyDescent="0.2">
      <c r="B23" t="s">
        <v>6210</v>
      </c>
      <c r="C23" s="9">
        <v>430.62</v>
      </c>
      <c r="D23" s="9">
        <v>227.42500000000001</v>
      </c>
      <c r="E23" s="9">
        <v>236.315</v>
      </c>
      <c r="F23" s="9">
        <v>414.58499999999992</v>
      </c>
    </row>
    <row r="24" spans="1:9" x14ac:dyDescent="0.2">
      <c r="B24" t="s">
        <v>6211</v>
      </c>
      <c r="C24" s="9">
        <v>22.5</v>
      </c>
      <c r="D24" s="9">
        <v>77.72</v>
      </c>
      <c r="E24" s="9">
        <v>60.5</v>
      </c>
      <c r="F24" s="9">
        <v>139.67999999999998</v>
      </c>
    </row>
    <row r="25" spans="1:9" x14ac:dyDescent="0.2">
      <c r="B25" t="s">
        <v>6212</v>
      </c>
      <c r="C25" s="9">
        <v>126.14999999999999</v>
      </c>
      <c r="D25" s="9">
        <v>195.11</v>
      </c>
      <c r="E25" s="9">
        <v>89.13</v>
      </c>
      <c r="F25" s="9">
        <v>302.65999999999997</v>
      </c>
    </row>
    <row r="26" spans="1:9" x14ac:dyDescent="0.2">
      <c r="B26" t="s">
        <v>6213</v>
      </c>
      <c r="C26" s="9">
        <v>376.03</v>
      </c>
      <c r="D26" s="9">
        <v>523.24</v>
      </c>
      <c r="E26" s="9">
        <v>440.96499999999997</v>
      </c>
      <c r="F26" s="9">
        <v>174.46999999999997</v>
      </c>
    </row>
    <row r="27" spans="1:9" x14ac:dyDescent="0.2">
      <c r="B27" t="s">
        <v>6214</v>
      </c>
      <c r="C27" s="9">
        <v>515.17999999999995</v>
      </c>
      <c r="D27" s="9">
        <v>142.56</v>
      </c>
      <c r="E27" s="9">
        <v>347.03999999999996</v>
      </c>
      <c r="F27" s="9">
        <v>104.08499999999999</v>
      </c>
    </row>
    <row r="28" spans="1:9" x14ac:dyDescent="0.2">
      <c r="B28" t="s">
        <v>6215</v>
      </c>
      <c r="C28" s="9">
        <v>95.859999999999985</v>
      </c>
      <c r="D28" s="9">
        <v>484.76</v>
      </c>
      <c r="E28" s="9">
        <v>94.17</v>
      </c>
      <c r="F28" s="9">
        <v>77.10499999999999</v>
      </c>
    </row>
    <row r="29" spans="1:9" x14ac:dyDescent="0.2">
      <c r="A29" t="s">
        <v>6202</v>
      </c>
      <c r="B29" t="s">
        <v>6204</v>
      </c>
      <c r="C29" s="9">
        <v>258.34500000000003</v>
      </c>
      <c r="D29" s="9">
        <v>139.625</v>
      </c>
      <c r="E29" s="9">
        <v>279.52000000000004</v>
      </c>
      <c r="F29" s="9">
        <v>160.19499999999999</v>
      </c>
    </row>
    <row r="30" spans="1:9" x14ac:dyDescent="0.2">
      <c r="B30" t="s">
        <v>6205</v>
      </c>
      <c r="C30" s="9">
        <v>342.2</v>
      </c>
      <c r="D30" s="9">
        <v>284.24999999999994</v>
      </c>
      <c r="E30" s="9">
        <v>251.83</v>
      </c>
      <c r="F30" s="9">
        <v>80.550000000000011</v>
      </c>
    </row>
    <row r="31" spans="1:9" x14ac:dyDescent="0.2">
      <c r="B31" t="s">
        <v>6206</v>
      </c>
      <c r="C31" s="9">
        <v>418.30499999999989</v>
      </c>
      <c r="D31" s="9">
        <v>468.125</v>
      </c>
      <c r="E31" s="9">
        <v>405.05500000000006</v>
      </c>
      <c r="F31" s="9">
        <v>253.15499999999997</v>
      </c>
    </row>
    <row r="32" spans="1:9" x14ac:dyDescent="0.2">
      <c r="B32" t="s">
        <v>6207</v>
      </c>
      <c r="C32" s="9">
        <v>102.32999999999998</v>
      </c>
      <c r="D32" s="9">
        <v>242.14000000000001</v>
      </c>
      <c r="E32" s="9">
        <v>554.875</v>
      </c>
      <c r="F32" s="9">
        <v>106.23999999999998</v>
      </c>
    </row>
    <row r="33" spans="1:6" x14ac:dyDescent="0.2">
      <c r="B33" t="s">
        <v>6208</v>
      </c>
      <c r="C33" s="9">
        <v>234.71999999999997</v>
      </c>
      <c r="D33" s="9">
        <v>133.08000000000001</v>
      </c>
      <c r="E33" s="9">
        <v>267.2</v>
      </c>
      <c r="F33" s="9">
        <v>272.68999999999994</v>
      </c>
    </row>
    <row r="34" spans="1:6" x14ac:dyDescent="0.2">
      <c r="B34" t="s">
        <v>6209</v>
      </c>
      <c r="C34" s="9">
        <v>430.39</v>
      </c>
      <c r="D34" s="9">
        <v>136.20500000000001</v>
      </c>
      <c r="E34" s="9">
        <v>209.6</v>
      </c>
      <c r="F34" s="9">
        <v>88.334999999999994</v>
      </c>
    </row>
    <row r="35" spans="1:6" x14ac:dyDescent="0.2">
      <c r="B35" t="s">
        <v>6210</v>
      </c>
      <c r="C35" s="9">
        <v>109.005</v>
      </c>
      <c r="D35" s="9">
        <v>393.57499999999999</v>
      </c>
      <c r="E35" s="9">
        <v>61.034999999999997</v>
      </c>
      <c r="F35" s="9">
        <v>199.48999999999998</v>
      </c>
    </row>
    <row r="36" spans="1:6" x14ac:dyDescent="0.2">
      <c r="B36" t="s">
        <v>6211</v>
      </c>
      <c r="C36" s="9">
        <v>287.52499999999998</v>
      </c>
      <c r="D36" s="9">
        <v>288.67</v>
      </c>
      <c r="E36" s="9">
        <v>125.58</v>
      </c>
      <c r="F36" s="9">
        <v>374.13499999999999</v>
      </c>
    </row>
    <row r="37" spans="1:6" x14ac:dyDescent="0.2">
      <c r="B37" t="s">
        <v>6212</v>
      </c>
      <c r="C37" s="9">
        <v>840.92999999999984</v>
      </c>
      <c r="D37" s="9">
        <v>409.875</v>
      </c>
      <c r="E37" s="9">
        <v>171.32999999999998</v>
      </c>
      <c r="F37" s="9">
        <v>221.43999999999997</v>
      </c>
    </row>
    <row r="38" spans="1:6" x14ac:dyDescent="0.2">
      <c r="B38" t="s">
        <v>6213</v>
      </c>
      <c r="C38" s="9">
        <v>299.07</v>
      </c>
      <c r="D38" s="9">
        <v>260.32499999999999</v>
      </c>
      <c r="E38" s="9">
        <v>584.64</v>
      </c>
      <c r="F38" s="9">
        <v>256.36500000000001</v>
      </c>
    </row>
    <row r="39" spans="1:6" x14ac:dyDescent="0.2">
      <c r="B39" t="s">
        <v>6214</v>
      </c>
      <c r="C39" s="9">
        <v>323.32499999999999</v>
      </c>
      <c r="D39" s="9">
        <v>565.57000000000005</v>
      </c>
      <c r="E39" s="9">
        <v>537.80999999999995</v>
      </c>
      <c r="F39" s="9">
        <v>189.47499999999999</v>
      </c>
    </row>
    <row r="40" spans="1:6" x14ac:dyDescent="0.2">
      <c r="B40" t="s">
        <v>6215</v>
      </c>
      <c r="C40" s="9">
        <v>399.48499999999996</v>
      </c>
      <c r="D40" s="9">
        <v>148.19999999999999</v>
      </c>
      <c r="E40" s="9">
        <v>388.21999999999997</v>
      </c>
      <c r="F40" s="9">
        <v>212.07499999999999</v>
      </c>
    </row>
    <row r="41" spans="1:6" x14ac:dyDescent="0.2">
      <c r="A41" t="s">
        <v>6203</v>
      </c>
      <c r="B41" t="s">
        <v>6204</v>
      </c>
      <c r="C41" s="9">
        <v>112.69499999999999</v>
      </c>
      <c r="D41" s="9">
        <v>166.32</v>
      </c>
      <c r="E41" s="9">
        <v>843.71499999999992</v>
      </c>
      <c r="F41" s="9">
        <v>146.685</v>
      </c>
    </row>
    <row r="42" spans="1:6" x14ac:dyDescent="0.2">
      <c r="B42" t="s">
        <v>6205</v>
      </c>
      <c r="C42" s="9">
        <v>114.87999999999998</v>
      </c>
      <c r="D42" s="9">
        <v>133.815</v>
      </c>
      <c r="E42" s="9">
        <v>91.175000000000011</v>
      </c>
      <c r="F42" s="9">
        <v>53.759999999999991</v>
      </c>
    </row>
    <row r="43" spans="1:6" x14ac:dyDescent="0.2">
      <c r="B43" t="s">
        <v>6206</v>
      </c>
      <c r="C43" s="9">
        <v>277.76</v>
      </c>
      <c r="D43" s="9">
        <v>175.41</v>
      </c>
      <c r="E43" s="9">
        <v>462.50999999999993</v>
      </c>
      <c r="F43" s="9">
        <v>399.52499999999998</v>
      </c>
    </row>
    <row r="44" spans="1:6" x14ac:dyDescent="0.2">
      <c r="B44" t="s">
        <v>6207</v>
      </c>
      <c r="C44" s="9">
        <v>197.89499999999998</v>
      </c>
      <c r="D44" s="9">
        <v>289.755</v>
      </c>
      <c r="E44" s="9">
        <v>88.545000000000002</v>
      </c>
      <c r="F44" s="9">
        <v>200.25499999999997</v>
      </c>
    </row>
    <row r="45" spans="1:6" x14ac:dyDescent="0.2">
      <c r="B45" t="s">
        <v>6208</v>
      </c>
      <c r="C45" s="9">
        <v>193.11499999999998</v>
      </c>
      <c r="D45" s="9">
        <v>212.49499999999998</v>
      </c>
      <c r="E45" s="9">
        <v>292.29000000000002</v>
      </c>
      <c r="F45" s="9">
        <v>304.46999999999997</v>
      </c>
    </row>
    <row r="46" spans="1:6" x14ac:dyDescent="0.2">
      <c r="B46" t="s">
        <v>6209</v>
      </c>
      <c r="C46" s="9">
        <v>179.79</v>
      </c>
      <c r="D46" s="9">
        <v>426.2</v>
      </c>
      <c r="E46" s="9">
        <v>170.08999999999997</v>
      </c>
      <c r="F46" s="9">
        <v>379.31</v>
      </c>
    </row>
    <row r="47" spans="1:6" x14ac:dyDescent="0.2">
      <c r="B47" t="s">
        <v>6210</v>
      </c>
      <c r="C47" s="9">
        <v>247.28999999999996</v>
      </c>
      <c r="D47" s="9">
        <v>246.685</v>
      </c>
      <c r="E47" s="9">
        <v>271.05499999999995</v>
      </c>
      <c r="F47" s="9">
        <v>141.69999999999999</v>
      </c>
    </row>
    <row r="48" spans="1:6" x14ac:dyDescent="0.2">
      <c r="B48" t="s">
        <v>6211</v>
      </c>
      <c r="C48" s="9">
        <v>116.39499999999998</v>
      </c>
      <c r="D48" s="9">
        <v>41.25</v>
      </c>
      <c r="E48" s="9">
        <v>15.54</v>
      </c>
      <c r="F48" s="9">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9DD7D-2480-6440-B925-77997B216DA8}">
  <dimension ref="A1"/>
  <sheetViews>
    <sheetView topLeftCell="A6" workbookViewId="0">
      <selection activeCell="Q19" sqref="Q19"/>
    </sheetView>
  </sheetViews>
  <sheetFormatPr baseColWidth="10" defaultRowHeight="15" x14ac:dyDescent="0.2"/>
  <cols>
    <col min="1" max="16384" width="10.83203125" style="10"/>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DCE92-B648-D545-9F13-A44A434EC176}">
  <dimension ref="A1:A6"/>
  <sheetViews>
    <sheetView tabSelected="1" workbookViewId="0">
      <selection activeCell="W29" sqref="W29"/>
    </sheetView>
  </sheetViews>
  <sheetFormatPr baseColWidth="10" defaultRowHeight="15" x14ac:dyDescent="0.2"/>
  <cols>
    <col min="1" max="1" width="1.83203125" style="11" customWidth="1"/>
    <col min="2" max="16384" width="10.83203125" style="11"/>
  </cols>
  <sheetData>
    <row r="1" s="11" customFormat="1" ht="5" customHeight="1" x14ac:dyDescent="0.2"/>
    <row r="2" s="11" customFormat="1" x14ac:dyDescent="0.2"/>
    <row r="3" s="11" customFormat="1" x14ac:dyDescent="0.2"/>
    <row r="4" s="11" customFormat="1" x14ac:dyDescent="0.2"/>
    <row r="5" s="11" customFormat="1" x14ac:dyDescent="0.2"/>
    <row r="6" s="11" customForma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0FF93-152C-F244-A63C-4C9BB44D2BA2}">
  <dimension ref="A1"/>
  <sheetViews>
    <sheetView workbookViewId="0">
      <selection activeCell="A3" sqref="A3:B7"/>
    </sheetView>
  </sheetViews>
  <sheetFormatPr baseColWidth="10" defaultRowHeight="15" x14ac:dyDescent="0.2"/>
  <cols>
    <col min="1" max="1" width="13.5" bestFit="1" customWidth="1"/>
    <col min="2" max="2" width="11.164062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69" zoomScaleNormal="115" workbookViewId="0">
      <selection activeCell="P980" sqref="P980"/>
    </sheetView>
  </sheetViews>
  <sheetFormatPr baseColWidth="10" defaultColWidth="8.83203125" defaultRowHeight="15" x14ac:dyDescent="0.2"/>
  <cols>
    <col min="1" max="1" width="16.5" bestFit="1" customWidth="1"/>
    <col min="2" max="2" width="12" style="4" customWidth="1"/>
    <col min="3" max="3" width="17.5" bestFit="1" customWidth="1"/>
    <col min="4" max="4" width="11.33203125" customWidth="1"/>
    <col min="5" max="5" width="10" customWidth="1"/>
    <col min="6" max="6" width="18.5" customWidth="1"/>
    <col min="7" max="7" width="28.5" customWidth="1"/>
    <col min="8" max="8" width="14" customWidth="1"/>
    <col min="9" max="9" width="12.5" customWidth="1"/>
    <col min="10" max="10" width="11.6640625" customWidth="1"/>
    <col min="11" max="11" width="6.1640625" customWidth="1"/>
    <col min="12" max="12" width="11.83203125" customWidth="1"/>
    <col min="13" max="13" width="11.6640625" customWidth="1"/>
    <col min="14" max="14" width="19" customWidth="1"/>
    <col min="15" max="15" width="17.6640625" customWidth="1"/>
    <col min="16" max="16" width="12.6640625" customWidth="1"/>
  </cols>
  <sheetData>
    <row r="1" spans="1:16" x14ac:dyDescent="0.2">
      <c r="A1" s="2" t="s">
        <v>0</v>
      </c>
      <c r="B1" s="3" t="s">
        <v>1</v>
      </c>
      <c r="C1" s="2" t="s">
        <v>3</v>
      </c>
      <c r="D1" s="2" t="s">
        <v>11</v>
      </c>
      <c r="E1" s="2" t="s">
        <v>14</v>
      </c>
      <c r="F1" s="2" t="s">
        <v>4</v>
      </c>
      <c r="G1" s="2" t="s">
        <v>2</v>
      </c>
      <c r="H1" s="2" t="s">
        <v>7</v>
      </c>
      <c r="I1" s="2" t="s">
        <v>9</v>
      </c>
      <c r="J1" s="2" t="s">
        <v>10</v>
      </c>
      <c r="K1" s="2" t="s">
        <v>12</v>
      </c>
      <c r="L1" s="5" t="s">
        <v>13</v>
      </c>
      <c r="M1" s="5" t="s">
        <v>15</v>
      </c>
      <c r="N1" s="2" t="s">
        <v>6196</v>
      </c>
      <c r="O1" s="2" t="s">
        <v>6197</v>
      </c>
      <c r="P1" s="2" t="s">
        <v>6223</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 = 0,"",_xlfn.XLOOKUP(C2,customers!$A$1:$A$1001,customers!$C$1:$C$1001,,0) )</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f>INDEX(products!$A$1:$G$49,MATCH(orders!$D2,products!$A$1:$A$49,0),MATCH(orders!K$1,products!$A$1:$G$1,0))</f>
        <v>1</v>
      </c>
      <c r="L2" s="6">
        <f>INDEX(products!$A$1:$G$49,MATCH(orders!$D2,products!$A$1:$A$49,0),MATCH(orders!L$1,products!$A$1:$G$1,0))</f>
        <v>9.9499999999999993</v>
      </c>
      <c r="M2" s="6">
        <f>PRODUCT(L2,E2)</f>
        <v>19.899999999999999</v>
      </c>
      <c r="N2" t="str">
        <f>IF(I2="Rob","Robusta",IF(I2="Exc","Excelsa",IF(I2="Ara","Arabica",IF(I2="Lib","Libercia",""))))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 = 0,"",_xlfn.XLOOKUP(C3,customers!$A$1:$A$1001,customers!$C$1:$C$1001,,0) )</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f>INDEX(products!$A$1:$G$49,MATCH(orders!$D3,products!$A$1:$A$49,0),MATCH(orders!K$1,products!$A$1:$G$1,0))</f>
        <v>0.5</v>
      </c>
      <c r="L3" s="6">
        <f>INDEX(products!$A$1:$G$49,MATCH(orders!$D3,products!$A$1:$A$49,0),MATCH(orders!L$1,products!$A$1:$G$1,0))</f>
        <v>8.25</v>
      </c>
      <c r="M3" s="6">
        <f t="shared" ref="M3:M66" si="0">PRODUCT(L3,E3)</f>
        <v>41.25</v>
      </c>
      <c r="N3" t="str">
        <f t="shared" ref="N3:N66" si="1">IF(I3="Rob","Robusta",IF(I3="Exc","Excelsa",IF(I3="Ara","Arabica",IF(I3="Lib","Libercia",""))))</f>
        <v>Excelsa</v>
      </c>
      <c r="O3" t="str">
        <f t="shared" ref="O3:O66" si="2">IF(J3="M","Medium",IF(J3="L","Light",IF(J3="D","Dark")))</f>
        <v>Medium</v>
      </c>
      <c r="P3" t="str">
        <f>_xlfn.XLOOKUP(Orders[[#This Row],[Customer ID]],customers!A2:A1002,customers!I2:I1002,,0)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 = 0,"",_xlfn.XLOOKUP(C4,customers!$A$1:$A$1001,customers!$C$1:$C$1001,,0) )</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ID]],customers!A3:A1003,customers!I3:I1003,,0)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 = 0,"",_xlfn.XLOOKUP(C5,customers!$A$1:$A$1001,customers!$C$1:$C$1001,,0) )</f>
        <v/>
      </c>
      <c r="H5" s="2" t="str">
        <f>_xlfn.XLOOKUP(C5,customers!$A$1:$A$1001,customers!$G$1:$G$1001,,0)</f>
        <v>Ireland</v>
      </c>
      <c r="I5" t="str">
        <f>INDEX(products!$A$1:$G$49,MATCH(orders!$D5,products!$A$1:$A$49,0),MATCH(orders!I$1,products!$A$1:$G$1,0))</f>
        <v>Exc</v>
      </c>
      <c r="J5" t="str">
        <f>INDEX(products!$A$1:$G$49,MATCH(orders!$D5,products!$A$1:$A$49,0),MATCH(orders!J$1,products!$A$1:$G$1,0))</f>
        <v>M</v>
      </c>
      <c r="K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ID]],customers!A4:A1004,customers!I4:I1004,,0)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 = 0,"",_xlfn.XLOOKUP(C6,customers!$A$1:$A$1001,customers!$C$1:$C$1001,,0) )</f>
        <v/>
      </c>
      <c r="H6" s="2" t="str">
        <f>_xlfn.XLOOKUP(C6,customers!$A$1:$A$1001,customers!$G$1:$G$1001,,0)</f>
        <v>Ireland</v>
      </c>
      <c r="I6" t="str">
        <f>INDEX(products!$A$1:$G$49,MATCH(orders!$D6,products!$A$1:$A$49,0),MATCH(orders!I$1,products!$A$1:$G$1,0))</f>
        <v>Rob</v>
      </c>
      <c r="J6" t="str">
        <f>INDEX(products!$A$1:$G$49,MATCH(orders!$D6,products!$A$1:$A$49,0),MATCH(orders!J$1,products!$A$1:$G$1,0))</f>
        <v>L</v>
      </c>
      <c r="K6">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ID]],customers!A5:A1005,customers!I5:I1005,,0)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 = 0,"",_xlfn.XLOOKUP(C7,customers!$A$1:$A$1001,customers!$C$1:$C$1001,,0) )</f>
        <v/>
      </c>
      <c r="H7" s="2" t="str">
        <f>_xlfn.XLOOKUP(C7,customers!$A$1:$A$1001,customers!$G$1:$G$1001,,0)</f>
        <v>United States</v>
      </c>
      <c r="I7" t="str">
        <f>INDEX(products!$A$1:$G$49,MATCH(orders!$D7,products!$A$1:$A$49,0),MATCH(orders!I$1,products!$A$1:$G$1,0))</f>
        <v>Lib</v>
      </c>
      <c r="J7" t="str">
        <f>INDEX(products!$A$1:$G$49,MATCH(orders!$D7,products!$A$1:$A$49,0),MATCH(orders!J$1,products!$A$1:$G$1,0))</f>
        <v>D</v>
      </c>
      <c r="K7">
        <f>INDEX(products!$A$1:$G$49,MATCH(orders!$D7,products!$A$1:$A$49,0),MATCH(orders!K$1,products!$A$1:$G$1,0))</f>
        <v>1</v>
      </c>
      <c r="L7" s="6">
        <f>INDEX(products!$A$1:$G$49,MATCH(orders!$D7,products!$A$1:$A$49,0),MATCH(orders!L$1,products!$A$1:$G$1,0))</f>
        <v>12.95</v>
      </c>
      <c r="M7" s="6">
        <f t="shared" si="0"/>
        <v>38.849999999999994</v>
      </c>
      <c r="N7" t="str">
        <f t="shared" si="1"/>
        <v>Libercia</v>
      </c>
      <c r="O7" t="str">
        <f t="shared" si="2"/>
        <v>Dark</v>
      </c>
      <c r="P7" t="str">
        <f>_xlfn.XLOOKUP(Orders[[#This Row],[Customer ID]],customers!A6:A1006,customers!I6:I1006,,0)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 = 0,"",_xlfn.XLOOKUP(C8,customers!$A$1:$A$1001,customers!$C$1:$C$1001,,0) )</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ID]],customers!A7:A1007,customers!I7:I1007,,0)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 = 0,"",_xlfn.XLOOKUP(C9,customers!$A$1:$A$1001,customers!$C$1:$C$1001,,0) )</f>
        <v/>
      </c>
      <c r="H9" s="2" t="str">
        <f>_xlfn.XLOOKUP(C9,customers!$A$1:$A$1001,customers!$G$1:$G$1001,,0)</f>
        <v>Ireland</v>
      </c>
      <c r="I9" t="str">
        <f>INDEX(products!$A$1:$G$49,MATCH(orders!$D9,products!$A$1:$A$49,0),MATCH(orders!I$1,products!$A$1:$G$1,0))</f>
        <v>Lib</v>
      </c>
      <c r="J9" t="str">
        <f>INDEX(products!$A$1:$G$49,MATCH(orders!$D9,products!$A$1:$A$49,0),MATCH(orders!J$1,products!$A$1:$G$1,0))</f>
        <v>L</v>
      </c>
      <c r="K9">
        <f>INDEX(products!$A$1:$G$49,MATCH(orders!$D9,products!$A$1:$A$49,0),MATCH(orders!K$1,products!$A$1:$G$1,0))</f>
        <v>0.2</v>
      </c>
      <c r="L9" s="6">
        <f>INDEX(products!$A$1:$G$49,MATCH(orders!$D9,products!$A$1:$A$49,0),MATCH(orders!L$1,products!$A$1:$G$1,0))</f>
        <v>4.7549999999999999</v>
      </c>
      <c r="M9" s="6">
        <f t="shared" si="0"/>
        <v>4.7549999999999999</v>
      </c>
      <c r="N9" t="str">
        <f t="shared" si="1"/>
        <v>Libercia</v>
      </c>
      <c r="O9" t="str">
        <f t="shared" si="2"/>
        <v>Light</v>
      </c>
      <c r="P9" t="str">
        <f>_xlfn.XLOOKUP(Orders[[#This Row],[Customer ID]],customers!A8:A1008,customers!I8:I1008,,0)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 = 0,"",_xlfn.XLOOKUP(C10,customers!$A$1:$A$1001,customers!$C$1:$C$1001,,0) )</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ID]],customers!A9:A1009,customers!I9:I1009,,0)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 = 0,"",_xlfn.XLOOKUP(C11,customers!$A$1:$A$1001,customers!$C$1:$C$1001,,0) )</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ID]],customers!A10:A1010,customers!I10:I1010,,0)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 = 0,"",_xlfn.XLOOKUP(C12,customers!$A$1:$A$1001,customers!$C$1:$C$1001,,0) )</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ID]],customers!A11:A1011,customers!I11:I1011,,0)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 = 0,"",_xlfn.XLOOKUP(C13,customers!$A$1:$A$1001,customers!$C$1:$C$1001,,0) )</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ID]],customers!A12:A1012,customers!I12:I1012,,0)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 = 0,"",_xlfn.XLOOKUP(C14,customers!$A$1:$A$1001,customers!$C$1:$C$1001,,0) )</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ID]],customers!A13:A1013,customers!I13:I1013,,0)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 = 0,"",_xlfn.XLOOKUP(C15,customers!$A$1:$A$1001,customers!$C$1:$C$1001,,0) )</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ID]],customers!A14:A1014,customers!I14:I1014,,0)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 = 0,"",_xlfn.XLOOKUP(C16,customers!$A$1:$A$1001,customers!$C$1:$C$1001,,0) )</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f>INDEX(products!$A$1:$G$49,MATCH(orders!$D16,products!$A$1:$A$49,0),MATCH(orders!K$1,products!$A$1:$G$1,0))</f>
        <v>0.2</v>
      </c>
      <c r="L16" s="6">
        <f>INDEX(products!$A$1:$G$49,MATCH(orders!$D16,products!$A$1:$A$49,0),MATCH(orders!L$1,products!$A$1:$G$1,0))</f>
        <v>3.8849999999999998</v>
      </c>
      <c r="M16" s="6">
        <f t="shared" si="0"/>
        <v>11.654999999999999</v>
      </c>
      <c r="N16" t="str">
        <f t="shared" si="1"/>
        <v>Libercia</v>
      </c>
      <c r="O16" t="str">
        <f t="shared" si="2"/>
        <v>Dark</v>
      </c>
      <c r="P16" t="str">
        <f>_xlfn.XLOOKUP(Orders[[#This Row],[Customer ID]],customers!A15:A1015,customers!I15:I1015,,0)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 = 0,"",_xlfn.XLOOKUP(C17,customers!$A$1:$A$1001,customers!$C$1:$C$1001,,0) )</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ID]],customers!A16:A1016,customers!I16:I1016,,0)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 = 0,"",_xlfn.XLOOKUP(C18,customers!$A$1:$A$1001,customers!$C$1:$C$1001,,0) )</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ID]],customers!A17:A1017,customers!I17:I1017,,0)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 = 0,"",_xlfn.XLOOKUP(C19,customers!$A$1:$A$1001,customers!$C$1:$C$1001,,0) )</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ID]],customers!A18:A1018,customers!I18:I1018,,0)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 = 0,"",_xlfn.XLOOKUP(C20,customers!$A$1:$A$1001,customers!$C$1:$C$1001,,0) )</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ID]],customers!A19:A1019,customers!I19:I1019,,0)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 = 0,"",_xlfn.XLOOKUP(C21,customers!$A$1:$A$1001,customers!$C$1:$C$1001,,0) )</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ID]],customers!A20:A1020,customers!I20:I1020,,0)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 = 0,"",_xlfn.XLOOKUP(C22,customers!$A$1:$A$1001,customers!$C$1:$C$1001,,0) )</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ID]],customers!A21:A1021,customers!I21:I1021,,0)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 = 0,"",_xlfn.XLOOKUP(C23,customers!$A$1:$A$1001,customers!$C$1:$C$1001,,0) )</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ID]],customers!A22:A1022,customers!I22:I1022,,0)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 = 0,"",_xlfn.XLOOKUP(C24,customers!$A$1:$A$1001,customers!$C$1:$C$1001,,0) )</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ID]],customers!A23:A1023,customers!I23:I1023,,0)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 = 0,"",_xlfn.XLOOKUP(C25,customers!$A$1:$A$1001,customers!$C$1:$C$1001,,0) )</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ID]],customers!A24:A1024,customers!I24:I1024,,0)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 = 0,"",_xlfn.XLOOKUP(C26,customers!$A$1:$A$1001,customers!$C$1:$C$1001,,0) )</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ID]],customers!A25:A1025,customers!I25:I1025,,0)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 = 0,"",_xlfn.XLOOKUP(C27,customers!$A$1:$A$1001,customers!$C$1:$C$1001,,0) )</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ID]],customers!A26:A1026,customers!I26:I1026,,0)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 = 0,"",_xlfn.XLOOKUP(C28,customers!$A$1:$A$1001,customers!$C$1:$C$1001,,0) )</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ID]],customers!A27:A1027,customers!I27:I1027,,0)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 = 0,"",_xlfn.XLOOKUP(C29,customers!$A$1:$A$1001,customers!$C$1:$C$1001,,0) )</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ID]],customers!A28:A1028,customers!I28:I1028,,0)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 = 0,"",_xlfn.XLOOKUP(C30,customers!$A$1:$A$1001,customers!$C$1:$C$1001,,0) )</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ID]],customers!A29:A1029,customers!I29:I1029,,0)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 = 0,"",_xlfn.XLOOKUP(C31,customers!$A$1:$A$1001,customers!$C$1:$C$1001,,0) )</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ID]],customers!A30:A1030,customers!I30:I1030,,0)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 = 0,"",_xlfn.XLOOKUP(C32,customers!$A$1:$A$1001,customers!$C$1:$C$1001,,0) )</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f>INDEX(products!$A$1:$G$49,MATCH(orders!$D32,products!$A$1:$A$49,0),MATCH(orders!K$1,products!$A$1:$G$1,0))</f>
        <v>0.2</v>
      </c>
      <c r="L32" s="6">
        <f>INDEX(products!$A$1:$G$49,MATCH(orders!$D32,products!$A$1:$A$49,0),MATCH(orders!L$1,products!$A$1:$G$1,0))</f>
        <v>4.3650000000000002</v>
      </c>
      <c r="M32" s="6">
        <f t="shared" si="0"/>
        <v>21.825000000000003</v>
      </c>
      <c r="N32" t="str">
        <f t="shared" si="1"/>
        <v>Libercia</v>
      </c>
      <c r="O32" t="str">
        <f t="shared" si="2"/>
        <v>Medium</v>
      </c>
      <c r="P32" t="str">
        <f>_xlfn.XLOOKUP(Orders[[#This Row],[Customer ID]],customers!A31:A1031,customers!I31:I1031,,0)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 = 0,"",_xlfn.XLOOKUP(C33,customers!$A$1:$A$1001,customers!$C$1:$C$1001,,0) )</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ID]],customers!A32:A1032,customers!I32:I1032,,0)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 = 0,"",_xlfn.XLOOKUP(C34,customers!$A$1:$A$1001,customers!$C$1:$C$1001,,0) )</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f>INDEX(products!$A$1:$G$49,MATCH(orders!$D34,products!$A$1:$A$49,0),MATCH(orders!K$1,products!$A$1:$G$1,0))</f>
        <v>0.5</v>
      </c>
      <c r="L34" s="6">
        <f>INDEX(products!$A$1:$G$49,MATCH(orders!$D34,products!$A$1:$A$49,0),MATCH(orders!L$1,products!$A$1:$G$1,0))</f>
        <v>8.73</v>
      </c>
      <c r="M34" s="6">
        <f t="shared" si="0"/>
        <v>52.38</v>
      </c>
      <c r="N34" t="str">
        <f t="shared" si="1"/>
        <v>Libercia</v>
      </c>
      <c r="O34" t="str">
        <f t="shared" si="2"/>
        <v>Medium</v>
      </c>
      <c r="P34" t="s">
        <v>6190</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 = 0,"",_xlfn.XLOOKUP(C35,customers!$A$1:$A$1001,customers!$C$1:$C$1001,,0) )</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f>INDEX(products!$A$1:$G$49,MATCH(orders!$D35,products!$A$1:$A$49,0),MATCH(orders!K$1,products!$A$1:$G$1,0))</f>
        <v>0.2</v>
      </c>
      <c r="L35" s="6">
        <f>INDEX(products!$A$1:$G$49,MATCH(orders!$D35,products!$A$1:$A$49,0),MATCH(orders!L$1,products!$A$1:$G$1,0))</f>
        <v>4.7549999999999999</v>
      </c>
      <c r="M35" s="6">
        <f t="shared" si="0"/>
        <v>23.774999999999999</v>
      </c>
      <c r="N35" t="str">
        <f t="shared" si="1"/>
        <v>Libercia</v>
      </c>
      <c r="O35" t="str">
        <f t="shared" si="2"/>
        <v>Light</v>
      </c>
      <c r="P35" t="str">
        <f>_xlfn.XLOOKUP(Orders[[#This Row],[Customer ID]],customers!A34:A1034,customers!I34:I1034,,0)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 = 0,"",_xlfn.XLOOKUP(C36,customers!$A$1:$A$1001,customers!$C$1:$C$1001,,0) )</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f>INDEX(products!$A$1:$G$49,MATCH(orders!$D36,products!$A$1:$A$49,0),MATCH(orders!K$1,products!$A$1:$G$1,0))</f>
        <v>0.5</v>
      </c>
      <c r="L36" s="6">
        <f>INDEX(products!$A$1:$G$49,MATCH(orders!$D36,products!$A$1:$A$49,0),MATCH(orders!L$1,products!$A$1:$G$1,0))</f>
        <v>9.51</v>
      </c>
      <c r="M36" s="6">
        <f t="shared" si="0"/>
        <v>57.06</v>
      </c>
      <c r="N36" t="str">
        <f t="shared" si="1"/>
        <v>Libercia</v>
      </c>
      <c r="O36" t="str">
        <f t="shared" si="2"/>
        <v>Light</v>
      </c>
      <c r="P36" t="str">
        <f>_xlfn.XLOOKUP(Orders[[#This Row],[Customer ID]],customers!A35:A1035,customers!I35:I1035,,0)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 = 0,"",_xlfn.XLOOKUP(C37,customers!$A$1:$A$1001,customers!$C$1:$C$1001,,0) )</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ID]],customers!A36:A1036,customers!I36:I1036,,0)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 = 0,"",_xlfn.XLOOKUP(C38,customers!$A$1:$A$1001,customers!$C$1:$C$1001,,0) )</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f>INDEX(products!$A$1:$G$49,MATCH(orders!$D38,products!$A$1:$A$49,0),MATCH(orders!K$1,products!$A$1:$G$1,0))</f>
        <v>0.2</v>
      </c>
      <c r="L38" s="6">
        <f>INDEX(products!$A$1:$G$49,MATCH(orders!$D38,products!$A$1:$A$49,0),MATCH(orders!L$1,products!$A$1:$G$1,0))</f>
        <v>4.3650000000000002</v>
      </c>
      <c r="M38" s="6">
        <f t="shared" si="0"/>
        <v>8.73</v>
      </c>
      <c r="N38" t="str">
        <f t="shared" si="1"/>
        <v>Libercia</v>
      </c>
      <c r="O38" t="str">
        <f t="shared" si="2"/>
        <v>Medium</v>
      </c>
      <c r="P38" t="str">
        <f>_xlfn.XLOOKUP(Orders[[#This Row],[Customer ID]],customers!A37:A1037,customers!I37:I1037,,0)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 = 0,"",_xlfn.XLOOKUP(C39,customers!$A$1:$A$1001,customers!$C$1:$C$1001,,0) )</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f>INDEX(products!$A$1:$G$49,MATCH(orders!$D39,products!$A$1:$A$49,0),MATCH(orders!K$1,products!$A$1:$G$1,0))</f>
        <v>0.5</v>
      </c>
      <c r="L39" s="6">
        <f>INDEX(products!$A$1:$G$49,MATCH(orders!$D39,products!$A$1:$A$49,0),MATCH(orders!L$1,products!$A$1:$G$1,0))</f>
        <v>9.51</v>
      </c>
      <c r="M39" s="6">
        <f t="shared" si="0"/>
        <v>28.53</v>
      </c>
      <c r="N39" t="str">
        <f t="shared" si="1"/>
        <v>Libercia</v>
      </c>
      <c r="O39" t="str">
        <f t="shared" si="2"/>
        <v>Light</v>
      </c>
      <c r="P39" t="str">
        <f>_xlfn.XLOOKUP(Orders[[#This Row],[Customer ID]],customers!A38:A1038,customers!I38:I1038,,0)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 = 0,"",_xlfn.XLOOKUP(C40,customers!$A$1:$A$1001,customers!$C$1:$C$1001,,0) )</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ID]],customers!A39:A1039,customers!I39:I1039,,0)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 = 0,"",_xlfn.XLOOKUP(C41,customers!$A$1:$A$1001,customers!$C$1:$C$1001,,0) )</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ID]],customers!A40:A1040,customers!I40:I1040,,0)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 = 0,"",_xlfn.XLOOKUP(C42,customers!$A$1:$A$1001,customers!$C$1:$C$1001,,0) )</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f>INDEX(products!$A$1:$G$49,MATCH(orders!$D42,products!$A$1:$A$49,0),MATCH(orders!K$1,products!$A$1:$G$1,0))</f>
        <v>1</v>
      </c>
      <c r="L42" s="6">
        <f>INDEX(products!$A$1:$G$49,MATCH(orders!$D42,products!$A$1:$A$49,0),MATCH(orders!L$1,products!$A$1:$G$1,0))</f>
        <v>14.55</v>
      </c>
      <c r="M42" s="6">
        <f t="shared" si="0"/>
        <v>43.650000000000006</v>
      </c>
      <c r="N42" t="str">
        <f t="shared" si="1"/>
        <v>Libercia</v>
      </c>
      <c r="O42" t="str">
        <f t="shared" si="2"/>
        <v>Medium</v>
      </c>
      <c r="P42" t="str">
        <f>_xlfn.XLOOKUP(Orders[[#This Row],[Customer ID]],customers!A41:A1041,customers!I41:I1041,,0)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 = 0,"",_xlfn.XLOOKUP(C43,customers!$A$1:$A$1001,customers!$C$1:$C$1001,,0) )</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ID]],customers!A42:A1042,customers!I42:I1042,,0)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 = 0,"",_xlfn.XLOOKUP(C44,customers!$A$1:$A$1001,customers!$C$1:$C$1001,,0) )</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ID]],customers!A43:A1043,customers!I43:I1043,,0)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 = 0,"",_xlfn.XLOOKUP(C45,customers!$A$1:$A$1001,customers!$C$1:$C$1001,,0) )</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f>INDEX(products!$A$1:$G$49,MATCH(orders!$D45,products!$A$1:$A$49,0),MATCH(orders!K$1,products!$A$1:$G$1,0))</f>
        <v>2.5</v>
      </c>
      <c r="L45" s="6">
        <f>INDEX(products!$A$1:$G$49,MATCH(orders!$D45,products!$A$1:$A$49,0),MATCH(orders!L$1,products!$A$1:$G$1,0))</f>
        <v>36.454999999999998</v>
      </c>
      <c r="M45" s="6">
        <f t="shared" si="0"/>
        <v>72.91</v>
      </c>
      <c r="N45" t="str">
        <f t="shared" si="1"/>
        <v>Libercia</v>
      </c>
      <c r="O45" t="str">
        <f t="shared" si="2"/>
        <v>Light</v>
      </c>
      <c r="P45" t="str">
        <f>_xlfn.XLOOKUP(Orders[[#This Row],[Customer ID]],customers!A44:A1044,customers!I44:I1044,,0)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 = 0,"",_xlfn.XLOOKUP(C46,customers!$A$1:$A$1001,customers!$C$1:$C$1001,,0) )</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ID]],customers!A45:A1045,customers!I45:I1045,,0)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 = 0,"",_xlfn.XLOOKUP(C47,customers!$A$1:$A$1001,customers!$C$1:$C$1001,,0) )</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f>INDEX(products!$A$1:$G$49,MATCH(orders!$D47,products!$A$1:$A$49,0),MATCH(orders!K$1,products!$A$1:$G$1,0))</f>
        <v>2.5</v>
      </c>
      <c r="L47" s="6">
        <f>INDEX(products!$A$1:$G$49,MATCH(orders!$D47,products!$A$1:$A$49,0),MATCH(orders!L$1,products!$A$1:$G$1,0))</f>
        <v>29.784999999999997</v>
      </c>
      <c r="M47" s="6">
        <f t="shared" si="0"/>
        <v>178.70999999999998</v>
      </c>
      <c r="N47" t="str">
        <f t="shared" si="1"/>
        <v>Libercia</v>
      </c>
      <c r="O47" t="str">
        <f t="shared" si="2"/>
        <v>Dark</v>
      </c>
      <c r="P47" t="str">
        <f>_xlfn.XLOOKUP(Orders[[#This Row],[Customer ID]],customers!A46:A1046,customers!I46:I1046,,0)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 = 0,"",_xlfn.XLOOKUP(C48,customers!$A$1:$A$1001,customers!$C$1:$C$1001,,0) )</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ID]],customers!A47:A1047,customers!I47:I1047,,0)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 = 0,"",_xlfn.XLOOKUP(C49,customers!$A$1:$A$1001,customers!$C$1:$C$1001,,0) )</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ID]],customers!A48:A1048,customers!I48:I1048,,0)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 = 0,"",_xlfn.XLOOKUP(C50,customers!$A$1:$A$1001,customers!$C$1:$C$1001,,0) )</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ID]],customers!A49:A1049,customers!I49:I1049,,0)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 = 0,"",_xlfn.XLOOKUP(C51,customers!$A$1:$A$1001,customers!$C$1:$C$1001,,0) )</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ID]],customers!A50:A1050,customers!I50:I1050,,0)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 = 0,"",_xlfn.XLOOKUP(C52,customers!$A$1:$A$1001,customers!$C$1:$C$1001,,0) )</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f>INDEX(products!$A$1:$G$49,MATCH(orders!$D52,products!$A$1:$A$49,0),MATCH(orders!K$1,products!$A$1:$G$1,0))</f>
        <v>0.5</v>
      </c>
      <c r="L52" s="6">
        <f>INDEX(products!$A$1:$G$49,MATCH(orders!$D52,products!$A$1:$A$49,0),MATCH(orders!L$1,products!$A$1:$G$1,0))</f>
        <v>7.77</v>
      </c>
      <c r="M52" s="6">
        <f t="shared" si="0"/>
        <v>15.54</v>
      </c>
      <c r="N52" t="str">
        <f t="shared" si="1"/>
        <v>Libercia</v>
      </c>
      <c r="O52" t="str">
        <f t="shared" si="2"/>
        <v>Dark</v>
      </c>
      <c r="P52" t="str">
        <f>_xlfn.XLOOKUP(Orders[[#This Row],[Customer ID]],customers!A51:A1051,customers!I51:I1051,,0)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 = 0,"",_xlfn.XLOOKUP(C53,customers!$A$1:$A$1001,customers!$C$1:$C$1001,,0) )</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f>INDEX(products!$A$1:$G$49,MATCH(orders!$D53,products!$A$1:$A$49,0),MATCH(orders!K$1,products!$A$1:$G$1,0))</f>
        <v>2.5</v>
      </c>
      <c r="L53" s="6">
        <f>INDEX(products!$A$1:$G$49,MATCH(orders!$D53,products!$A$1:$A$49,0),MATCH(orders!L$1,products!$A$1:$G$1,0))</f>
        <v>36.454999999999998</v>
      </c>
      <c r="M53" s="6">
        <f t="shared" si="0"/>
        <v>145.82</v>
      </c>
      <c r="N53" t="str">
        <f t="shared" si="1"/>
        <v>Libercia</v>
      </c>
      <c r="O53" t="str">
        <f t="shared" si="2"/>
        <v>Light</v>
      </c>
      <c r="P53" t="str">
        <f>_xlfn.XLOOKUP(Orders[[#This Row],[Customer ID]],customers!A52:A1052,customers!I52:I1052,,0)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 = 0,"",_xlfn.XLOOKUP(C54,customers!$A$1:$A$1001,customers!$C$1:$C$1001,,0) )</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ID]],customers!A53:A1053,customers!I53:I1053,,0)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 = 0,"",_xlfn.XLOOKUP(C55,customers!$A$1:$A$1001,customers!$C$1:$C$1001,,0) )</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f>INDEX(products!$A$1:$G$49,MATCH(orders!$D55,products!$A$1:$A$49,0),MATCH(orders!K$1,products!$A$1:$G$1,0))</f>
        <v>2.5</v>
      </c>
      <c r="L55" s="6">
        <f>INDEX(products!$A$1:$G$49,MATCH(orders!$D55,products!$A$1:$A$49,0),MATCH(orders!L$1,products!$A$1:$G$1,0))</f>
        <v>36.454999999999998</v>
      </c>
      <c r="M55" s="6">
        <f t="shared" si="0"/>
        <v>72.91</v>
      </c>
      <c r="N55" t="str">
        <f t="shared" si="1"/>
        <v>Libercia</v>
      </c>
      <c r="O55" t="str">
        <f t="shared" si="2"/>
        <v>Light</v>
      </c>
      <c r="P55" t="str">
        <f>_xlfn.XLOOKUP(Orders[[#This Row],[Customer ID]],customers!A54:A1054,customers!I54:I1054,,0)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 = 0,"",_xlfn.XLOOKUP(C56,customers!$A$1:$A$1001,customers!$C$1:$C$1001,,0) )</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f>INDEX(products!$A$1:$G$49,MATCH(orders!$D56,products!$A$1:$A$49,0),MATCH(orders!K$1,products!$A$1:$G$1,0))</f>
        <v>1</v>
      </c>
      <c r="L56" s="6">
        <f>INDEX(products!$A$1:$G$49,MATCH(orders!$D56,products!$A$1:$A$49,0),MATCH(orders!L$1,products!$A$1:$G$1,0))</f>
        <v>14.55</v>
      </c>
      <c r="M56" s="6">
        <f t="shared" si="0"/>
        <v>72.75</v>
      </c>
      <c r="N56" t="str">
        <f t="shared" si="1"/>
        <v>Libercia</v>
      </c>
      <c r="O56" t="str">
        <f t="shared" si="2"/>
        <v>Medium</v>
      </c>
      <c r="P56" t="str">
        <f>_xlfn.XLOOKUP(Orders[[#This Row],[Customer ID]],customers!A55:A1055,customers!I55:I1055,,0)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 = 0,"",_xlfn.XLOOKUP(C57,customers!$A$1:$A$1001,customers!$C$1:$C$1001,,0) )</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f>INDEX(products!$A$1:$G$49,MATCH(orders!$D57,products!$A$1:$A$49,0),MATCH(orders!K$1,products!$A$1:$G$1,0))</f>
        <v>1</v>
      </c>
      <c r="L57" s="6">
        <f>INDEX(products!$A$1:$G$49,MATCH(orders!$D57,products!$A$1:$A$49,0),MATCH(orders!L$1,products!$A$1:$G$1,0))</f>
        <v>15.85</v>
      </c>
      <c r="M57" s="6">
        <f t="shared" si="0"/>
        <v>47.55</v>
      </c>
      <c r="N57" t="str">
        <f t="shared" si="1"/>
        <v>Libercia</v>
      </c>
      <c r="O57" t="str">
        <f t="shared" si="2"/>
        <v>Light</v>
      </c>
      <c r="P57" t="str">
        <f>_xlfn.XLOOKUP(Orders[[#This Row],[Customer ID]],customers!A56:A1056,customers!I56:I1056,,0)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 = 0,"",_xlfn.XLOOKUP(C58,customers!$A$1:$A$1001,customers!$C$1:$C$1001,,0) )</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ID]],customers!A57:A1057,customers!I57:I1057,,0)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 = 0,"",_xlfn.XLOOKUP(C59,customers!$A$1:$A$1001,customers!$C$1:$C$1001,,0) )</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ID]],customers!A58:A1058,customers!I58:I1058,,0)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 = 0,"",_xlfn.XLOOKUP(C60,customers!$A$1:$A$1001,customers!$C$1:$C$1001,,0) )</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f>INDEX(products!$A$1:$G$49,MATCH(orders!$D60,products!$A$1:$A$49,0),MATCH(orders!K$1,products!$A$1:$G$1,0))</f>
        <v>2.5</v>
      </c>
      <c r="L60" s="6">
        <f>INDEX(products!$A$1:$G$49,MATCH(orders!$D60,products!$A$1:$A$49,0),MATCH(orders!L$1,products!$A$1:$G$1,0))</f>
        <v>29.784999999999997</v>
      </c>
      <c r="M60" s="6">
        <f t="shared" si="0"/>
        <v>89.35499999999999</v>
      </c>
      <c r="N60" t="str">
        <f t="shared" si="1"/>
        <v>Libercia</v>
      </c>
      <c r="O60" t="str">
        <f t="shared" si="2"/>
        <v>Dark</v>
      </c>
      <c r="P60" t="str">
        <f>_xlfn.XLOOKUP(Orders[[#This Row],[Customer ID]],customers!A59:A1059,customers!I59:I1059,,0)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 = 0,"",_xlfn.XLOOKUP(C61,customers!$A$1:$A$1001,customers!$C$1:$C$1001,,0) )</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f>INDEX(products!$A$1:$G$49,MATCH(orders!$D61,products!$A$1:$A$49,0),MATCH(orders!K$1,products!$A$1:$G$1,0))</f>
        <v>0.5</v>
      </c>
      <c r="L61" s="6">
        <f>INDEX(products!$A$1:$G$49,MATCH(orders!$D61,products!$A$1:$A$49,0),MATCH(orders!L$1,products!$A$1:$G$1,0))</f>
        <v>8.73</v>
      </c>
      <c r="M61" s="6">
        <f t="shared" si="0"/>
        <v>26.19</v>
      </c>
      <c r="N61" t="str">
        <f t="shared" si="1"/>
        <v>Libercia</v>
      </c>
      <c r="O61" t="str">
        <f t="shared" si="2"/>
        <v>Medium</v>
      </c>
      <c r="P61" t="str">
        <f>_xlfn.XLOOKUP(Orders[[#This Row],[Customer ID]],customers!A60:A1060,customers!I60:I1060,,0)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 = 0,"",_xlfn.XLOOKUP(C62,customers!$A$1:$A$1001,customers!$C$1:$C$1001,,0) )</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ID]],customers!A61:A1061,customers!I61:I1061,,0)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 = 0,"",_xlfn.XLOOKUP(C63,customers!$A$1:$A$1001,customers!$C$1:$C$1001,,0) )</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ID]],customers!A62:A1062,customers!I62:I1062,,0)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 = 0,"",_xlfn.XLOOKUP(C64,customers!$A$1:$A$1001,customers!$C$1:$C$1001,,0) )</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f>INDEX(products!$A$1:$G$49,MATCH(orders!$D64,products!$A$1:$A$49,0),MATCH(orders!K$1,products!$A$1:$G$1,0))</f>
        <v>0.2</v>
      </c>
      <c r="L64" s="6">
        <f>INDEX(products!$A$1:$G$49,MATCH(orders!$D64,products!$A$1:$A$49,0),MATCH(orders!L$1,products!$A$1:$G$1,0))</f>
        <v>4.7549999999999999</v>
      </c>
      <c r="M64" s="6">
        <f t="shared" si="0"/>
        <v>23.774999999999999</v>
      </c>
      <c r="N64" t="str">
        <f t="shared" si="1"/>
        <v>Libercia</v>
      </c>
      <c r="O64" t="str">
        <f t="shared" si="2"/>
        <v>Light</v>
      </c>
      <c r="P64" t="str">
        <f>_xlfn.XLOOKUP(Orders[[#This Row],[Customer ID]],customers!A63:A1063,customers!I63:I1063,,0)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 = 0,"",_xlfn.XLOOKUP(C65,customers!$A$1:$A$1001,customers!$C$1:$C$1001,,0) )</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ID]],customers!A64:A1064,customers!I64:I1064,,0)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 = 0,"",_xlfn.XLOOKUP(C66,customers!$A$1:$A$1001,customers!$C$1:$C$1001,,0) )</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ID]],customers!A65:A1065,customers!I65:I1065,,0)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 = 0,"",_xlfn.XLOOKUP(C67,customers!$A$1:$A$1001,customers!$C$1:$C$1001,,0) )</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f>INDEX(products!$A$1:$G$49,MATCH(orders!$D67,products!$A$1:$A$49,0),MATCH(orders!K$1,products!$A$1:$G$1,0))</f>
        <v>2.5</v>
      </c>
      <c r="L67" s="6">
        <f>INDEX(products!$A$1:$G$49,MATCH(orders!$D67,products!$A$1:$A$49,0),MATCH(orders!L$1,products!$A$1:$G$1,0))</f>
        <v>20.584999999999997</v>
      </c>
      <c r="M67" s="6">
        <f t="shared" ref="M67:M130" si="3">PRODUCT(L67,E67)</f>
        <v>82.339999999999989</v>
      </c>
      <c r="N67" t="str">
        <f t="shared" ref="N67:N130" si="4">IF(I67="Rob","Robusta",IF(I67="Exc","Excelsa",IF(I67="Ara","Arabica",IF(I67="Lib","Libercia",""))))</f>
        <v>Robusta</v>
      </c>
      <c r="O67" t="str">
        <f t="shared" ref="O67:O130" si="5">IF(J67="M","Medium",IF(J67="L","Light",IF(J67="D","Dark")))</f>
        <v>Dark</v>
      </c>
      <c r="P67" t="str">
        <f>_xlfn.XLOOKUP(Orders[[#This Row],[Customer ID]],customers!A66:A1066,customers!I66:I1066,,0)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 = 0,"",_xlfn.XLOOKUP(C68,customers!$A$1:$A$1001,customers!$C$1:$C$1001,,0) )</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ID]],customers!A67:A1067,customers!I67:I1067,,0)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 = 0,"",_xlfn.XLOOKUP(C69,customers!$A$1:$A$1001,customers!$C$1:$C$1001,,0) )</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f>INDEX(products!$A$1:$G$49,MATCH(orders!$D69,products!$A$1:$A$49,0),MATCH(orders!K$1,products!$A$1:$G$1,0))</f>
        <v>0.2</v>
      </c>
      <c r="L69" s="6">
        <f>INDEX(products!$A$1:$G$49,MATCH(orders!$D69,products!$A$1:$A$49,0),MATCH(orders!L$1,products!$A$1:$G$1,0))</f>
        <v>4.7549999999999999</v>
      </c>
      <c r="M69" s="6">
        <f t="shared" si="3"/>
        <v>9.51</v>
      </c>
      <c r="N69" t="str">
        <f t="shared" si="4"/>
        <v>Libercia</v>
      </c>
      <c r="O69" t="str">
        <f t="shared" si="5"/>
        <v>Light</v>
      </c>
      <c r="P69" t="str">
        <f>_xlfn.XLOOKUP(Orders[[#This Row],[Customer ID]],customers!A68:A1068,customers!I68:I1068,,0)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 = 0,"",_xlfn.XLOOKUP(C70,customers!$A$1:$A$1001,customers!$C$1:$C$1001,,0) )</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ID]],customers!A69:A1069,customers!I69:I1069,,0)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 = 0,"",_xlfn.XLOOKUP(C71,customers!$A$1:$A$1001,customers!$C$1:$C$1001,,0) )</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ID]],customers!A70:A1070,customers!I70:I1070,,0)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 = 0,"",_xlfn.XLOOKUP(C72,customers!$A$1:$A$1001,customers!$C$1:$C$1001,,0) )</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ID]],customers!A71:A1071,customers!I71:I1071,,0)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 = 0,"",_xlfn.XLOOKUP(C73,customers!$A$1:$A$1001,customers!$C$1:$C$1001,,0) )</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f>INDEX(products!$A$1:$G$49,MATCH(orders!$D73,products!$A$1:$A$49,0),MATCH(orders!K$1,products!$A$1:$G$1,0))</f>
        <v>0.2</v>
      </c>
      <c r="L73" s="6">
        <f>INDEX(products!$A$1:$G$49,MATCH(orders!$D73,products!$A$1:$A$49,0),MATCH(orders!L$1,products!$A$1:$G$1,0))</f>
        <v>4.7549999999999999</v>
      </c>
      <c r="M73" s="6">
        <f t="shared" si="3"/>
        <v>9.51</v>
      </c>
      <c r="N73" t="str">
        <f t="shared" si="4"/>
        <v>Libercia</v>
      </c>
      <c r="O73" t="str">
        <f t="shared" si="5"/>
        <v>Light</v>
      </c>
      <c r="P73" t="str">
        <f>_xlfn.XLOOKUP(Orders[[#This Row],[Customer ID]],customers!A72:A1072,customers!I72:I1072,,0)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 = 0,"",_xlfn.XLOOKUP(C74,customers!$A$1:$A$1001,customers!$C$1:$C$1001,,0) )</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ID]],customers!A73:A1073,customers!I73:I1073,,0)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 = 0,"",_xlfn.XLOOKUP(C75,customers!$A$1:$A$1001,customers!$C$1:$C$1001,,0) )</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f>INDEX(products!$A$1:$G$49,MATCH(orders!$D75,products!$A$1:$A$49,0),MATCH(orders!K$1,products!$A$1:$G$1,0))</f>
        <v>0.2</v>
      </c>
      <c r="L75" s="6">
        <f>INDEX(products!$A$1:$G$49,MATCH(orders!$D75,products!$A$1:$A$49,0),MATCH(orders!L$1,products!$A$1:$G$1,0))</f>
        <v>4.3650000000000002</v>
      </c>
      <c r="M75" s="6">
        <f t="shared" si="3"/>
        <v>21.825000000000003</v>
      </c>
      <c r="N75" t="str">
        <f t="shared" si="4"/>
        <v>Libercia</v>
      </c>
      <c r="O75" t="str">
        <f t="shared" si="5"/>
        <v>Medium</v>
      </c>
      <c r="P75" t="str">
        <f>_xlfn.XLOOKUP(Orders[[#This Row],[Customer ID]],customers!A74:A1074,customers!I74:I1074,,0)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 = 0,"",_xlfn.XLOOKUP(C76,customers!$A$1:$A$1001,customers!$C$1:$C$1001,,0) )</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ID]],customers!A75:A1075,customers!I75:I1075,,0)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 = 0,"",_xlfn.XLOOKUP(C77,customers!$A$1:$A$1001,customers!$C$1:$C$1001,,0) )</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ID]],customers!A76:A1076,customers!I76:I1076,,0)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 = 0,"",_xlfn.XLOOKUP(C78,customers!$A$1:$A$1001,customers!$C$1:$C$1001,,0) )</f>
        <v/>
      </c>
      <c r="H78" s="2" t="str">
        <f>_xlfn.XLOOKUP(C78,customers!$A$1:$A$1001,customers!$G$1:$G$1001,,0)</f>
        <v>Ireland</v>
      </c>
      <c r="I78" t="str">
        <f>INDEX(products!$A$1:$G$49,MATCH(orders!$D78,products!$A$1:$A$49,0),MATCH(orders!I$1,products!$A$1:$G$1,0))</f>
        <v>Rob</v>
      </c>
      <c r="J78" t="str">
        <f>INDEX(products!$A$1:$G$49,MATCH(orders!$D78,products!$A$1:$A$49,0),MATCH(orders!J$1,products!$A$1:$G$1,0))</f>
        <v>L</v>
      </c>
      <c r="K78">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ID]],customers!A77:A1077,customers!I77:I1077,,0)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 = 0,"",_xlfn.XLOOKUP(C79,customers!$A$1:$A$1001,customers!$C$1:$C$1001,,0) )</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ID]],customers!A78:A1078,customers!I78:I1078,,0)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 = 0,"",_xlfn.XLOOKUP(C80,customers!$A$1:$A$1001,customers!$C$1:$C$1001,,0) )</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ID]],customers!A79:A1079,customers!I79:I1079,,0)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 = 0,"",_xlfn.XLOOKUP(C81,customers!$A$1:$A$1001,customers!$C$1:$C$1001,,0) )</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ID]],customers!A80:A1080,customers!I80:I1080,,0)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 = 0,"",_xlfn.XLOOKUP(C82,customers!$A$1:$A$1001,customers!$C$1:$C$1001,,0) )</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ID]],customers!A81:A1081,customers!I81:I1081,,0)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 = 0,"",_xlfn.XLOOKUP(C83,customers!$A$1:$A$1001,customers!$C$1:$C$1001,,0) )</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f>INDEX(products!$A$1:$G$49,MATCH(orders!$D83,products!$A$1:$A$49,0),MATCH(orders!K$1,products!$A$1:$G$1,0))</f>
        <v>2.5</v>
      </c>
      <c r="L83" s="6">
        <f>INDEX(products!$A$1:$G$49,MATCH(orders!$D83,products!$A$1:$A$49,0),MATCH(orders!L$1,products!$A$1:$G$1,0))</f>
        <v>36.454999999999998</v>
      </c>
      <c r="M83" s="6">
        <f t="shared" si="3"/>
        <v>109.36499999999999</v>
      </c>
      <c r="N83" t="str">
        <f t="shared" si="4"/>
        <v>Libercia</v>
      </c>
      <c r="O83" t="str">
        <f t="shared" si="5"/>
        <v>Light</v>
      </c>
      <c r="P83" t="str">
        <f>_xlfn.XLOOKUP(Orders[[#This Row],[Customer ID]],customers!A82:A1082,customers!I82:I1082,,0)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 = 0,"",_xlfn.XLOOKUP(C84,customers!$A$1:$A$1001,customers!$C$1:$C$1001,,0) )</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f>INDEX(products!$A$1:$G$49,MATCH(orders!$D84,products!$A$1:$A$49,0),MATCH(orders!K$1,products!$A$1:$G$1,0))</f>
        <v>2.5</v>
      </c>
      <c r="L84" s="6">
        <f>INDEX(products!$A$1:$G$49,MATCH(orders!$D84,products!$A$1:$A$49,0),MATCH(orders!L$1,products!$A$1:$G$1,0))</f>
        <v>33.464999999999996</v>
      </c>
      <c r="M84" s="6">
        <f t="shared" si="3"/>
        <v>100.39499999999998</v>
      </c>
      <c r="N84" t="str">
        <f t="shared" si="4"/>
        <v>Libercia</v>
      </c>
      <c r="O84" t="str">
        <f t="shared" si="5"/>
        <v>Medium</v>
      </c>
      <c r="P84" t="str">
        <f>_xlfn.XLOOKUP(Orders[[#This Row],[Customer ID]],customers!A83:A1083,customers!I83:I1083,,0)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 = 0,"",_xlfn.XLOOKUP(C85,customers!$A$1:$A$1001,customers!$C$1:$C$1001,,0) )</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ID]],customers!A84:A1084,customers!I84:I1084,,0)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 = 0,"",_xlfn.XLOOKUP(C86,customers!$A$1:$A$1001,customers!$C$1:$C$1001,,0) )</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f>INDEX(products!$A$1:$G$49,MATCH(orders!$D86,products!$A$1:$A$49,0),MATCH(orders!K$1,products!$A$1:$G$1,0))</f>
        <v>0.5</v>
      </c>
      <c r="L86" s="6">
        <f>INDEX(products!$A$1:$G$49,MATCH(orders!$D86,products!$A$1:$A$49,0),MATCH(orders!L$1,products!$A$1:$G$1,0))</f>
        <v>9.51</v>
      </c>
      <c r="M86" s="6">
        <f t="shared" si="3"/>
        <v>9.51</v>
      </c>
      <c r="N86" t="str">
        <f t="shared" si="4"/>
        <v>Libercia</v>
      </c>
      <c r="O86" t="str">
        <f t="shared" si="5"/>
        <v>Light</v>
      </c>
      <c r="P86" t="str">
        <f>_xlfn.XLOOKUP(Orders[[#This Row],[Customer ID]],customers!A85:A1085,customers!I85:I1085,,0)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 = 0,"",_xlfn.XLOOKUP(C87,customers!$A$1:$A$1001,customers!$C$1:$C$1001,,0) )</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ID]],customers!A86:A1086,customers!I86:I1086,,0)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 = 0,"",_xlfn.XLOOKUP(C88,customers!$A$1:$A$1001,customers!$C$1:$C$1001,,0) )</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ID]],customers!A87:A1087,customers!I87:I1087,,0)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 = 0,"",_xlfn.XLOOKUP(C89,customers!$A$1:$A$1001,customers!$C$1:$C$1001,,0) )</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ID]],customers!A88:A1088,customers!I88:I1088,,0)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 = 0,"",_xlfn.XLOOKUP(C90,customers!$A$1:$A$1001,customers!$C$1:$C$1001,,0) )</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ID]],customers!A89:A1089,customers!I89:I1089,,0)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 = 0,"",_xlfn.XLOOKUP(C91,customers!$A$1:$A$1001,customers!$C$1:$C$1001,,0) )</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ID]],customers!A90:A1090,customers!I90:I1090,,0)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 = 0,"",_xlfn.XLOOKUP(C92,customers!$A$1:$A$1001,customers!$C$1:$C$1001,,0) )</f>
        <v/>
      </c>
      <c r="H92" s="2" t="str">
        <f>_xlfn.XLOOKUP(C92,customers!$A$1:$A$1001,customers!$G$1:$G$1001,,0)</f>
        <v>Ireland</v>
      </c>
      <c r="I92" t="str">
        <f>INDEX(products!$A$1:$G$49,MATCH(orders!$D92,products!$A$1:$A$49,0),MATCH(orders!I$1,products!$A$1:$G$1,0))</f>
        <v>Ara</v>
      </c>
      <c r="J92" t="str">
        <f>INDEX(products!$A$1:$G$49,MATCH(orders!$D92,products!$A$1:$A$49,0),MATCH(orders!J$1,products!$A$1:$G$1,0))</f>
        <v>L</v>
      </c>
      <c r="K92">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ID]],customers!A91:A1091,customers!I91:I1091,,0)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 = 0,"",_xlfn.XLOOKUP(C93,customers!$A$1:$A$1001,customers!$C$1:$C$1001,,0) )</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ID]],customers!A92:A1092,customers!I92:I1092,,0)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 = 0,"",_xlfn.XLOOKUP(C94,customers!$A$1:$A$1001,customers!$C$1:$C$1001,,0) )</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ID]],customers!A93:A1093,customers!I93:I1093,,0)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 = 0,"",_xlfn.XLOOKUP(C95,customers!$A$1:$A$1001,customers!$C$1:$C$1001,,0) )</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ID]],customers!A94:A1094,customers!I94:I1094,,0)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 = 0,"",_xlfn.XLOOKUP(C96,customers!$A$1:$A$1001,customers!$C$1:$C$1001,,0) )</f>
        <v/>
      </c>
      <c r="H96" s="2" t="str">
        <f>_xlfn.XLOOKUP(C96,customers!$A$1:$A$1001,customers!$G$1:$G$1001,,0)</f>
        <v>Ireland</v>
      </c>
      <c r="I96" t="str">
        <f>INDEX(products!$A$1:$G$49,MATCH(orders!$D96,products!$A$1:$A$49,0),MATCH(orders!I$1,products!$A$1:$G$1,0))</f>
        <v>Ara</v>
      </c>
      <c r="J96" t="str">
        <f>INDEX(products!$A$1:$G$49,MATCH(orders!$D96,products!$A$1:$A$49,0),MATCH(orders!J$1,products!$A$1:$G$1,0))</f>
        <v>D</v>
      </c>
      <c r="K96">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ID]],customers!A95:A1095,customers!I95:I1095,,0)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 = 0,"",_xlfn.XLOOKUP(C97,customers!$A$1:$A$1001,customers!$C$1:$C$1001,,0) )</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ID]],customers!A96:A1096,customers!I96:I1096,,0)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 = 0,"",_xlfn.XLOOKUP(C98,customers!$A$1:$A$1001,customers!$C$1:$C$1001,,0) )</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ID]],customers!A97:A1097,customers!I97:I1097,,0)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 = 0,"",_xlfn.XLOOKUP(C99,customers!$A$1:$A$1001,customers!$C$1:$C$1001,,0) )</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ID]],customers!A98:A1098,customers!I98:I1098,,0)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 = 0,"",_xlfn.XLOOKUP(C100,customers!$A$1:$A$1001,customers!$C$1:$C$1001,,0) )</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ID]],customers!A99:A1099,customers!I99:I1099,,0)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 = 0,"",_xlfn.XLOOKUP(C101,customers!$A$1:$A$1001,customers!$C$1:$C$1001,,0) )</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f>INDEX(products!$A$1:$G$49,MATCH(orders!$D101,products!$A$1:$A$49,0),MATCH(orders!K$1,products!$A$1:$G$1,0))</f>
        <v>0.2</v>
      </c>
      <c r="L101" s="6">
        <f>INDEX(products!$A$1:$G$49,MATCH(orders!$D101,products!$A$1:$A$49,0),MATCH(orders!L$1,products!$A$1:$G$1,0))</f>
        <v>4.3650000000000002</v>
      </c>
      <c r="M101" s="6">
        <f t="shared" si="3"/>
        <v>13.095000000000001</v>
      </c>
      <c r="N101" t="str">
        <f t="shared" si="4"/>
        <v>Libercia</v>
      </c>
      <c r="O101" t="str">
        <f t="shared" si="5"/>
        <v>Medium</v>
      </c>
      <c r="P101" t="str">
        <f>_xlfn.XLOOKUP(Orders[[#This Row],[Customer ID]],customers!A100:A1100,customers!I100:I1100,,0)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 = 0,"",_xlfn.XLOOKUP(C102,customers!$A$1:$A$1001,customers!$C$1:$C$1001,,0) )</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ID]],customers!A101:A1101,customers!I101:I1101,,0)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 = 0,"",_xlfn.XLOOKUP(C103,customers!$A$1:$A$1001,customers!$C$1:$C$1001,,0) )</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f>INDEX(products!$A$1:$G$49,MATCH(orders!$D103,products!$A$1:$A$49,0),MATCH(orders!K$1,products!$A$1:$G$1,0))</f>
        <v>2.5</v>
      </c>
      <c r="L103" s="6">
        <f>INDEX(products!$A$1:$G$49,MATCH(orders!$D103,products!$A$1:$A$49,0),MATCH(orders!L$1,products!$A$1:$G$1,0))</f>
        <v>29.784999999999997</v>
      </c>
      <c r="M103" s="6">
        <f t="shared" si="3"/>
        <v>148.92499999999998</v>
      </c>
      <c r="N103" t="str">
        <f t="shared" si="4"/>
        <v>Libercia</v>
      </c>
      <c r="O103" t="str">
        <f t="shared" si="5"/>
        <v>Dark</v>
      </c>
      <c r="P103" t="str">
        <f>_xlfn.XLOOKUP(Orders[[#This Row],[Customer ID]],customers!A102:A1102,customers!I102:I1102,,0)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 = 0,"",_xlfn.XLOOKUP(C104,customers!$A$1:$A$1001,customers!$C$1:$C$1001,,0) )</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f>INDEX(products!$A$1:$G$49,MATCH(orders!$D104,products!$A$1:$A$49,0),MATCH(orders!K$1,products!$A$1:$G$1,0))</f>
        <v>1</v>
      </c>
      <c r="L104" s="6">
        <f>INDEX(products!$A$1:$G$49,MATCH(orders!$D104,products!$A$1:$A$49,0),MATCH(orders!L$1,products!$A$1:$G$1,0))</f>
        <v>12.95</v>
      </c>
      <c r="M104" s="6">
        <f t="shared" si="3"/>
        <v>38.849999999999994</v>
      </c>
      <c r="N104" t="str">
        <f t="shared" si="4"/>
        <v>Libercia</v>
      </c>
      <c r="O104" t="str">
        <f t="shared" si="5"/>
        <v>Dark</v>
      </c>
      <c r="P104" t="str">
        <f>_xlfn.XLOOKUP(Orders[[#This Row],[Customer ID]],customers!A103:A1103,customers!I103:I1103,,0)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 = 0,"",_xlfn.XLOOKUP(C105,customers!$A$1:$A$1001,customers!$C$1:$C$1001,,0) )</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ID]],customers!A104:A1104,customers!I104:I1104,,0)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 = 0,"",_xlfn.XLOOKUP(C106,customers!$A$1:$A$1001,customers!$C$1:$C$1001,,0) )</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f>INDEX(products!$A$1:$G$49,MATCH(orders!$D106,products!$A$1:$A$49,0),MATCH(orders!K$1,products!$A$1:$G$1,0))</f>
        <v>1</v>
      </c>
      <c r="L106" s="6">
        <f>INDEX(products!$A$1:$G$49,MATCH(orders!$D106,products!$A$1:$A$49,0),MATCH(orders!L$1,products!$A$1:$G$1,0))</f>
        <v>14.55</v>
      </c>
      <c r="M106" s="6">
        <f t="shared" si="3"/>
        <v>87.300000000000011</v>
      </c>
      <c r="N106" t="str">
        <f t="shared" si="4"/>
        <v>Libercia</v>
      </c>
      <c r="O106" t="str">
        <f t="shared" si="5"/>
        <v>Medium</v>
      </c>
      <c r="P106" t="str">
        <f>_xlfn.XLOOKUP(Orders[[#This Row],[Customer ID]],customers!A105:A1105,customers!I105:I1105,,0)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 = 0,"",_xlfn.XLOOKUP(C107,customers!$A$1:$A$1001,customers!$C$1:$C$1001,,0) )</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ID]],customers!A106:A1106,customers!I106:I1106,,0)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 = 0,"",_xlfn.XLOOKUP(C108,customers!$A$1:$A$1001,customers!$C$1:$C$1001,,0) )</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ID]],customers!A107:A1107,customers!I107:I1107,,0)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 = 0,"",_xlfn.XLOOKUP(C109,customers!$A$1:$A$1001,customers!$C$1:$C$1001,,0) )</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ID]],customers!A108:A1108,customers!I108:I1108,,0)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 = 0,"",_xlfn.XLOOKUP(C110,customers!$A$1:$A$1001,customers!$C$1:$C$1001,,0) )</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ID]],customers!A109:A1109,customers!I109:I1109,,0)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 = 0,"",_xlfn.XLOOKUP(C111,customers!$A$1:$A$1001,customers!$C$1:$C$1001,,0) )</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f>INDEX(products!$A$1:$G$49,MATCH(orders!$D111,products!$A$1:$A$49,0),MATCH(orders!K$1,products!$A$1:$G$1,0))</f>
        <v>0.5</v>
      </c>
      <c r="L111" s="6">
        <f>INDEX(products!$A$1:$G$49,MATCH(orders!$D111,products!$A$1:$A$49,0),MATCH(orders!L$1,products!$A$1:$G$1,0))</f>
        <v>7.77</v>
      </c>
      <c r="M111" s="6">
        <f t="shared" si="3"/>
        <v>7.77</v>
      </c>
      <c r="N111" t="str">
        <f t="shared" si="4"/>
        <v>Libercia</v>
      </c>
      <c r="O111" t="str">
        <f t="shared" si="5"/>
        <v>Dark</v>
      </c>
      <c r="P111" t="str">
        <f>_xlfn.XLOOKUP(Orders[[#This Row],[Customer ID]],customers!A110:A1110,customers!I110:I1110,,0)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 = 0,"",_xlfn.XLOOKUP(C112,customers!$A$1:$A$1001,customers!$C$1:$C$1001,,0) )</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ID]],customers!A111:A1111,customers!I111:I1111,,0)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 = 0,"",_xlfn.XLOOKUP(C113,customers!$A$1:$A$1001,customers!$C$1:$C$1001,,0) )</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ID]],customers!A112:A1112,customers!I112:I1112,,0)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 = 0,"",_xlfn.XLOOKUP(C114,customers!$A$1:$A$1001,customers!$C$1:$C$1001,,0) )</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ID]],customers!A113:A1113,customers!I113:I1113,,0)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 = 0,"",_xlfn.XLOOKUP(C115,customers!$A$1:$A$1001,customers!$C$1:$C$1001,,0) )</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f>INDEX(products!$A$1:$G$49,MATCH(orders!$D115,products!$A$1:$A$49,0),MATCH(orders!K$1,products!$A$1:$G$1,0))</f>
        <v>1</v>
      </c>
      <c r="L115" s="6">
        <f>INDEX(products!$A$1:$G$49,MATCH(orders!$D115,products!$A$1:$A$49,0),MATCH(orders!L$1,products!$A$1:$G$1,0))</f>
        <v>14.55</v>
      </c>
      <c r="M115" s="6">
        <f t="shared" si="3"/>
        <v>14.55</v>
      </c>
      <c r="N115" t="str">
        <f t="shared" si="4"/>
        <v>Libercia</v>
      </c>
      <c r="O115" t="str">
        <f t="shared" si="5"/>
        <v>Medium</v>
      </c>
      <c r="P115" t="str">
        <f>_xlfn.XLOOKUP(Orders[[#This Row],[Customer ID]],customers!A114:A1114,customers!I114:I1114,,0)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 = 0,"",_xlfn.XLOOKUP(C116,customers!$A$1:$A$1001,customers!$C$1:$C$1001,,0) )</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ID]],customers!A115:A1115,customers!I115:I1115,,0)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 = 0,"",_xlfn.XLOOKUP(C117,customers!$A$1:$A$1001,customers!$C$1:$C$1001,,0) )</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f>INDEX(products!$A$1:$G$49,MATCH(orders!$D117,products!$A$1:$A$49,0),MATCH(orders!K$1,products!$A$1:$G$1,0))</f>
        <v>1</v>
      </c>
      <c r="L117" s="6">
        <f>INDEX(products!$A$1:$G$49,MATCH(orders!$D117,products!$A$1:$A$49,0),MATCH(orders!L$1,products!$A$1:$G$1,0))</f>
        <v>15.85</v>
      </c>
      <c r="M117" s="6">
        <f t="shared" si="3"/>
        <v>15.85</v>
      </c>
      <c r="N117" t="str">
        <f t="shared" si="4"/>
        <v>Libercia</v>
      </c>
      <c r="O117" t="str">
        <f t="shared" si="5"/>
        <v>Light</v>
      </c>
      <c r="P117" t="str">
        <f>_xlfn.XLOOKUP(Orders[[#This Row],[Customer ID]],customers!A116:A1116,customers!I116:I1116,,0)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 = 0,"",_xlfn.XLOOKUP(C118,customers!$A$1:$A$1001,customers!$C$1:$C$1001,,0) )</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f>INDEX(products!$A$1:$G$49,MATCH(orders!$D118,products!$A$1:$A$49,0),MATCH(orders!K$1,products!$A$1:$G$1,0))</f>
        <v>0.2</v>
      </c>
      <c r="L118" s="6">
        <f>INDEX(products!$A$1:$G$49,MATCH(orders!$D118,products!$A$1:$A$49,0),MATCH(orders!L$1,products!$A$1:$G$1,0))</f>
        <v>4.7549999999999999</v>
      </c>
      <c r="M118" s="6">
        <f t="shared" si="3"/>
        <v>19.02</v>
      </c>
      <c r="N118" t="str">
        <f t="shared" si="4"/>
        <v>Libercia</v>
      </c>
      <c r="O118" t="str">
        <f t="shared" si="5"/>
        <v>Light</v>
      </c>
      <c r="P118" t="str">
        <f>_xlfn.XLOOKUP(Orders[[#This Row],[Customer ID]],customers!A117:A1117,customers!I117:I1117,,0)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 = 0,"",_xlfn.XLOOKUP(C119,customers!$A$1:$A$1001,customers!$C$1:$C$1001,,0) )</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f>INDEX(products!$A$1:$G$49,MATCH(orders!$D119,products!$A$1:$A$49,0),MATCH(orders!K$1,products!$A$1:$G$1,0))</f>
        <v>0.5</v>
      </c>
      <c r="L119" s="6">
        <f>INDEX(products!$A$1:$G$49,MATCH(orders!$D119,products!$A$1:$A$49,0),MATCH(orders!L$1,products!$A$1:$G$1,0))</f>
        <v>9.51</v>
      </c>
      <c r="M119" s="6">
        <f t="shared" si="3"/>
        <v>38.04</v>
      </c>
      <c r="N119" t="str">
        <f t="shared" si="4"/>
        <v>Libercia</v>
      </c>
      <c r="O119" t="str">
        <f t="shared" si="5"/>
        <v>Light</v>
      </c>
      <c r="P119" t="str">
        <f>_xlfn.XLOOKUP(Orders[[#This Row],[Customer ID]],customers!A118:A1118,customers!I118:I1118,,0)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 = 0,"",_xlfn.XLOOKUP(C120,customers!$A$1:$A$1001,customers!$C$1:$C$1001,,0) )</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ID]],customers!A119:A1119,customers!I119:I1119,,0)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 = 0,"",_xlfn.XLOOKUP(C121,customers!$A$1:$A$1001,customers!$C$1:$C$1001,,0) )</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ID]],customers!A120:A1120,customers!I120:I1120,,0)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 = 0,"",_xlfn.XLOOKUP(C122,customers!$A$1:$A$1001,customers!$C$1:$C$1001,,0) )</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ID]],customers!A121:A1121,customers!I121:I1121,,0)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 = 0,"",_xlfn.XLOOKUP(C123,customers!$A$1:$A$1001,customers!$C$1:$C$1001,,0) )</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
        <v>6191</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 = 0,"",_xlfn.XLOOKUP(C124,customers!$A$1:$A$1001,customers!$C$1:$C$1001,,0) )</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ID]],customers!A123:A1123,customers!I123:I1123,,0)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 = 0,"",_xlfn.XLOOKUP(C125,customers!$A$1:$A$1001,customers!$C$1:$C$1001,,0) )</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f>INDEX(products!$A$1:$G$49,MATCH(orders!$D125,products!$A$1:$A$49,0),MATCH(orders!K$1,products!$A$1:$G$1,0))</f>
        <v>2.5</v>
      </c>
      <c r="L125" s="6">
        <f>INDEX(products!$A$1:$G$49,MATCH(orders!$D125,products!$A$1:$A$49,0),MATCH(orders!L$1,products!$A$1:$G$1,0))</f>
        <v>36.454999999999998</v>
      </c>
      <c r="M125" s="6">
        <f t="shared" si="3"/>
        <v>145.82</v>
      </c>
      <c r="N125" t="str">
        <f t="shared" si="4"/>
        <v>Libercia</v>
      </c>
      <c r="O125" t="str">
        <f t="shared" si="5"/>
        <v>Light</v>
      </c>
      <c r="P125" t="str">
        <f>_xlfn.XLOOKUP(Orders[[#This Row],[Customer ID]],customers!A124:A1124,customers!I124:I1124,,0)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 = 0,"",_xlfn.XLOOKUP(C126,customers!$A$1:$A$1001,customers!$C$1:$C$1001,,0) )</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f>INDEX(products!$A$1:$G$49,MATCH(orders!$D126,products!$A$1:$A$49,0),MATCH(orders!K$1,products!$A$1:$G$1,0))</f>
        <v>0.2</v>
      </c>
      <c r="L126" s="6">
        <f>INDEX(products!$A$1:$G$49,MATCH(orders!$D126,products!$A$1:$A$49,0),MATCH(orders!L$1,products!$A$1:$G$1,0))</f>
        <v>4.3650000000000002</v>
      </c>
      <c r="M126" s="6">
        <f t="shared" si="3"/>
        <v>21.825000000000003</v>
      </c>
      <c r="N126" t="str">
        <f t="shared" si="4"/>
        <v>Libercia</v>
      </c>
      <c r="O126" t="str">
        <f t="shared" si="5"/>
        <v>Medium</v>
      </c>
      <c r="P126" t="str">
        <f>_xlfn.XLOOKUP(Orders[[#This Row],[Customer ID]],customers!A125:A1125,customers!I125:I1125,,0)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 = 0,"",_xlfn.XLOOKUP(C127,customers!$A$1:$A$1001,customers!$C$1:$C$1001,,0) )</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f>INDEX(products!$A$1:$G$49,MATCH(orders!$D127,products!$A$1:$A$49,0),MATCH(orders!K$1,products!$A$1:$G$1,0))</f>
        <v>0.5</v>
      </c>
      <c r="L127" s="6">
        <f>INDEX(products!$A$1:$G$49,MATCH(orders!$D127,products!$A$1:$A$49,0),MATCH(orders!L$1,products!$A$1:$G$1,0))</f>
        <v>8.73</v>
      </c>
      <c r="M127" s="6">
        <f t="shared" si="3"/>
        <v>26.19</v>
      </c>
      <c r="N127" t="str">
        <f t="shared" si="4"/>
        <v>Libercia</v>
      </c>
      <c r="O127" t="str">
        <f t="shared" si="5"/>
        <v>Medium</v>
      </c>
      <c r="P127" t="str">
        <f>_xlfn.XLOOKUP(Orders[[#This Row],[Customer ID]],customers!A126:A1126,customers!I126:I1126,,0)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 = 0,"",_xlfn.XLOOKUP(C128,customers!$A$1:$A$1001,customers!$C$1:$C$1001,,0) )</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ID]],customers!A127:A1127,customers!I127:I1127,,0)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 = 0,"",_xlfn.XLOOKUP(C129,customers!$A$1:$A$1001,customers!$C$1:$C$1001,,0) )</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f>INDEX(products!$A$1:$G$49,MATCH(orders!$D129,products!$A$1:$A$49,0),MATCH(orders!K$1,products!$A$1:$G$1,0))</f>
        <v>1</v>
      </c>
      <c r="L129" s="6">
        <f>INDEX(products!$A$1:$G$49,MATCH(orders!$D129,products!$A$1:$A$49,0),MATCH(orders!L$1,products!$A$1:$G$1,0))</f>
        <v>12.95</v>
      </c>
      <c r="M129" s="6">
        <f t="shared" si="3"/>
        <v>77.699999999999989</v>
      </c>
      <c r="N129" t="str">
        <f t="shared" si="4"/>
        <v>Libercia</v>
      </c>
      <c r="O129" t="str">
        <f t="shared" si="5"/>
        <v>Dark</v>
      </c>
      <c r="P129" t="str">
        <f>_xlfn.XLOOKUP(Orders[[#This Row],[Customer ID]],customers!A128:A1128,customers!I128:I1128,,0)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 = 0,"",_xlfn.XLOOKUP(C130,customers!$A$1:$A$1001,customers!$C$1:$C$1001,,0) )</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ID]],customers!A129:A1129,customers!I129:I1129,,0)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 = 0,"",_xlfn.XLOOKUP(C131,customers!$A$1:$A$1001,customers!$C$1:$C$1001,,0) )</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f>INDEX(products!$A$1:$G$49,MATCH(orders!$D131,products!$A$1:$A$49,0),MATCH(orders!K$1,products!$A$1:$G$1,0))</f>
        <v>1</v>
      </c>
      <c r="L131" s="6">
        <f>INDEX(products!$A$1:$G$49,MATCH(orders!$D131,products!$A$1:$A$49,0),MATCH(orders!L$1,products!$A$1:$G$1,0))</f>
        <v>12.15</v>
      </c>
      <c r="M131" s="6">
        <f t="shared" ref="M131:M194" si="6">PRODUCT(L131,E131)</f>
        <v>12.15</v>
      </c>
      <c r="N131" t="str">
        <f t="shared" ref="N131:N194" si="7">IF(I131="Rob","Robusta",IF(I131="Exc","Excelsa",IF(I131="Ara","Arabica",IF(I131="Lib","Libercia",""))))</f>
        <v>Excelsa</v>
      </c>
      <c r="O131" t="str">
        <f t="shared" ref="O131:O194" si="8">IF(J131="M","Medium",IF(J131="L","Light",IF(J131="D","Dark")))</f>
        <v>Dark</v>
      </c>
      <c r="P131" t="str">
        <f>_xlfn.XLOOKUP(Orders[[#This Row],[Customer ID]],customers!A130:A1130,customers!I130:I1130,,0)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 = 0,"",_xlfn.XLOOKUP(C132,customers!$A$1:$A$1001,customers!$C$1:$C$1001,,0) )</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ID]],customers!A131:A1131,customers!I131:I1131,,0)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 = 0,"",_xlfn.XLOOKUP(C133,customers!$A$1:$A$1001,customers!$C$1:$C$1001,,0) )</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ID]],customers!A132:A1132,customers!I132:I1132,,0)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 = 0,"",_xlfn.XLOOKUP(C134,customers!$A$1:$A$1001,customers!$C$1:$C$1001,,0) )</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ID]],customers!A133:A1133,customers!I133:I1133,,0)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 = 0,"",_xlfn.XLOOKUP(C135,customers!$A$1:$A$1001,customers!$C$1:$C$1001,,0) )</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f>INDEX(products!$A$1:$G$49,MATCH(orders!$D135,products!$A$1:$A$49,0),MATCH(orders!K$1,products!$A$1:$G$1,0))</f>
        <v>1</v>
      </c>
      <c r="L135" s="6">
        <f>INDEX(products!$A$1:$G$49,MATCH(orders!$D135,products!$A$1:$A$49,0),MATCH(orders!L$1,products!$A$1:$G$1,0))</f>
        <v>12.95</v>
      </c>
      <c r="M135" s="6">
        <f t="shared" si="6"/>
        <v>12.95</v>
      </c>
      <c r="N135" t="str">
        <f t="shared" si="7"/>
        <v>Libercia</v>
      </c>
      <c r="O135" t="str">
        <f t="shared" si="8"/>
        <v>Dark</v>
      </c>
      <c r="P135" t="str">
        <f>_xlfn.XLOOKUP(Orders[[#This Row],[Customer ID]],customers!A134:A1134,customers!I134:I1134,,0)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 = 0,"",_xlfn.XLOOKUP(C136,customers!$A$1:$A$1001,customers!$C$1:$C$1001,,0) )</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ID]],customers!A135:A1135,customers!I135:I1135,,0)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 = 0,"",_xlfn.XLOOKUP(C137,customers!$A$1:$A$1001,customers!$C$1:$C$1001,,0) )</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
        <v>6190</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 = 0,"",_xlfn.XLOOKUP(C138,customers!$A$1:$A$1001,customers!$C$1:$C$1001,,0) )</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ID]],customers!A137:A1137,customers!I137:I1137,,0)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 = 0,"",_xlfn.XLOOKUP(C139,customers!$A$1:$A$1001,customers!$C$1:$C$1001,,0) )</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ID]],customers!A138:A1138,customers!I138:I1138,,0)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 = 0,"",_xlfn.XLOOKUP(C140,customers!$A$1:$A$1001,customers!$C$1:$C$1001,,0) )</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ID]],customers!A139:A1139,customers!I139:I1139,,0)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 = 0,"",_xlfn.XLOOKUP(C141,customers!$A$1:$A$1001,customers!$C$1:$C$1001,,0) )</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f>INDEX(products!$A$1:$G$49,MATCH(orders!$D141,products!$A$1:$A$49,0),MATCH(orders!K$1,products!$A$1:$G$1,0))</f>
        <v>1</v>
      </c>
      <c r="L141" s="6">
        <f>INDEX(products!$A$1:$G$49,MATCH(orders!$D141,products!$A$1:$A$49,0),MATCH(orders!L$1,products!$A$1:$G$1,0))</f>
        <v>12.95</v>
      </c>
      <c r="M141" s="6">
        <f t="shared" si="6"/>
        <v>77.699999999999989</v>
      </c>
      <c r="N141" t="str">
        <f t="shared" si="7"/>
        <v>Libercia</v>
      </c>
      <c r="O141" t="str">
        <f t="shared" si="8"/>
        <v>Dark</v>
      </c>
      <c r="P141" t="str">
        <f>_xlfn.XLOOKUP(Orders[[#This Row],[Customer ID]],customers!A140:A1140,customers!I140:I1140,,0)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 = 0,"",_xlfn.XLOOKUP(C142,customers!$A$1:$A$1001,customers!$C$1:$C$1001,,0) )</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f>INDEX(products!$A$1:$G$49,MATCH(orders!$D142,products!$A$1:$A$49,0),MATCH(orders!K$1,products!$A$1:$G$1,0))</f>
        <v>2.5</v>
      </c>
      <c r="L142" s="6">
        <f>INDEX(products!$A$1:$G$49,MATCH(orders!$D142,products!$A$1:$A$49,0),MATCH(orders!L$1,products!$A$1:$G$1,0))</f>
        <v>29.784999999999997</v>
      </c>
      <c r="M142" s="6">
        <f t="shared" si="6"/>
        <v>29.784999999999997</v>
      </c>
      <c r="N142" t="str">
        <f t="shared" si="7"/>
        <v>Libercia</v>
      </c>
      <c r="O142" t="str">
        <f t="shared" si="8"/>
        <v>Dark</v>
      </c>
      <c r="P142" t="str">
        <f>_xlfn.XLOOKUP(Orders[[#This Row],[Customer ID]],customers!A141:A1141,customers!I141:I1141,,0)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 = 0,"",_xlfn.XLOOKUP(C143,customers!$A$1:$A$1001,customers!$C$1:$C$1001,,0) )</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ID]],customers!A142:A1142,customers!I142:I1142,,0)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 = 0,"",_xlfn.XLOOKUP(C144,customers!$A$1:$A$1001,customers!$C$1:$C$1001,,0) )</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ID]],customers!A143:A1143,customers!I143:I1143,,0)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 = 0,"",_xlfn.XLOOKUP(C145,customers!$A$1:$A$1001,customers!$C$1:$C$1001,,0) )</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f>INDEX(products!$A$1:$G$49,MATCH(orders!$D145,products!$A$1:$A$49,0),MATCH(orders!K$1,products!$A$1:$G$1,0))</f>
        <v>0.5</v>
      </c>
      <c r="L145" s="6">
        <f>INDEX(products!$A$1:$G$49,MATCH(orders!$D145,products!$A$1:$A$49,0),MATCH(orders!L$1,products!$A$1:$G$1,0))</f>
        <v>8.73</v>
      </c>
      <c r="M145" s="6">
        <f t="shared" si="6"/>
        <v>17.46</v>
      </c>
      <c r="N145" t="str">
        <f t="shared" si="7"/>
        <v>Libercia</v>
      </c>
      <c r="O145" t="str">
        <f t="shared" si="8"/>
        <v>Medium</v>
      </c>
      <c r="P145" t="str">
        <f>_xlfn.XLOOKUP(Orders[[#This Row],[Customer ID]],customers!A144:A1144,customers!I144:I1144,,0)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 = 0,"",_xlfn.XLOOKUP(C146,customers!$A$1:$A$1001,customers!$C$1:$C$1001,,0) )</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ID]],customers!A145:A1145,customers!I145:I1145,,0)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 = 0,"",_xlfn.XLOOKUP(C147,customers!$A$1:$A$1001,customers!$C$1:$C$1001,,0) )</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f>INDEX(products!$A$1:$G$49,MATCH(orders!$D147,products!$A$1:$A$49,0),MATCH(orders!K$1,products!$A$1:$G$1,0))</f>
        <v>0.2</v>
      </c>
      <c r="L147" s="6">
        <f>INDEX(products!$A$1:$G$49,MATCH(orders!$D147,products!$A$1:$A$49,0),MATCH(orders!L$1,products!$A$1:$G$1,0))</f>
        <v>4.3650000000000002</v>
      </c>
      <c r="M147" s="6">
        <f t="shared" si="6"/>
        <v>17.46</v>
      </c>
      <c r="N147" t="str">
        <f t="shared" si="7"/>
        <v>Libercia</v>
      </c>
      <c r="O147" t="str">
        <f t="shared" si="8"/>
        <v>Medium</v>
      </c>
      <c r="P147" t="str">
        <f>_xlfn.XLOOKUP(Orders[[#This Row],[Customer ID]],customers!A146:A1146,customers!I146:I1146,,0)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 = 0,"",_xlfn.XLOOKUP(C148,customers!$A$1:$A$1001,customers!$C$1:$C$1001,,0) )</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f>INDEX(products!$A$1:$G$49,MATCH(orders!$D148,products!$A$1:$A$49,0),MATCH(orders!K$1,products!$A$1:$G$1,0))</f>
        <v>1</v>
      </c>
      <c r="L148" s="6">
        <f>INDEX(products!$A$1:$G$49,MATCH(orders!$D148,products!$A$1:$A$49,0),MATCH(orders!L$1,products!$A$1:$G$1,0))</f>
        <v>14.55</v>
      </c>
      <c r="M148" s="6">
        <f t="shared" si="6"/>
        <v>43.650000000000006</v>
      </c>
      <c r="N148" t="str">
        <f t="shared" si="7"/>
        <v>Libercia</v>
      </c>
      <c r="O148" t="str">
        <f t="shared" si="8"/>
        <v>Medium</v>
      </c>
      <c r="P148" t="str">
        <f>_xlfn.XLOOKUP(Orders[[#This Row],[Customer ID]],customers!A147:A1147,customers!I147:I1147,,0)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 = 0,"",_xlfn.XLOOKUP(C149,customers!$A$1:$A$1001,customers!$C$1:$C$1001,,0) )</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ID]],customers!A148:A1148,customers!I148:I1148,,0)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 = 0,"",_xlfn.XLOOKUP(C150,customers!$A$1:$A$1001,customers!$C$1:$C$1001,,0) )</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ID]],customers!A149:A1149,customers!I149:I1149,,0)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 = 0,"",_xlfn.XLOOKUP(C151,customers!$A$1:$A$1001,customers!$C$1:$C$1001,,0) )</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ID]],customers!A150:A1150,customers!I150:I1150,,0)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 = 0,"",_xlfn.XLOOKUP(C152,customers!$A$1:$A$1001,customers!$C$1:$C$1001,,0) )</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f>INDEX(products!$A$1:$G$49,MATCH(orders!$D152,products!$A$1:$A$49,0),MATCH(orders!K$1,products!$A$1:$G$1,0))</f>
        <v>1</v>
      </c>
      <c r="L152" s="6">
        <f>INDEX(products!$A$1:$G$49,MATCH(orders!$D152,products!$A$1:$A$49,0),MATCH(orders!L$1,products!$A$1:$G$1,0))</f>
        <v>12.95</v>
      </c>
      <c r="M152" s="6">
        <f t="shared" si="6"/>
        <v>12.95</v>
      </c>
      <c r="N152" t="str">
        <f t="shared" si="7"/>
        <v>Libercia</v>
      </c>
      <c r="O152" t="str">
        <f t="shared" si="8"/>
        <v>Dark</v>
      </c>
      <c r="P152" t="str">
        <f>_xlfn.XLOOKUP(Orders[[#This Row],[Customer ID]],customers!A151:A1151,customers!I151:I1151,,0)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 = 0,"",_xlfn.XLOOKUP(C153,customers!$A$1:$A$1001,customers!$C$1:$C$1001,,0) )</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ID]],customers!A152:A1152,customers!I152:I1152,,0)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 = 0,"",_xlfn.XLOOKUP(C154,customers!$A$1:$A$1001,customers!$C$1:$C$1001,,0) )</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ID]],customers!A153:A1153,customers!I153:I1153,,0)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 = 0,"",_xlfn.XLOOKUP(C155,customers!$A$1:$A$1001,customers!$C$1:$C$1001,,0) )</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ID]],customers!A154:A1154,customers!I154:I1154,,0)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 = 0,"",_xlfn.XLOOKUP(C156,customers!$A$1:$A$1001,customers!$C$1:$C$1001,,0) )</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ID]],customers!A155:A1155,customers!I155:I1155,,0)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 = 0,"",_xlfn.XLOOKUP(C157,customers!$A$1:$A$1001,customers!$C$1:$C$1001,,0) )</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ID]],customers!A156:A1156,customers!I156:I1156,,0)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 = 0,"",_xlfn.XLOOKUP(C158,customers!$A$1:$A$1001,customers!$C$1:$C$1001,,0) )</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ID]],customers!A157:A1157,customers!I157:I1157,,0)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 = 0,"",_xlfn.XLOOKUP(C159,customers!$A$1:$A$1001,customers!$C$1:$C$1001,,0) )</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ID]],customers!A158:A1158,customers!I158:I1158,,0)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 = 0,"",_xlfn.XLOOKUP(C160,customers!$A$1:$A$1001,customers!$C$1:$C$1001,,0) )</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ID]],customers!A159:A1159,customers!I159:I1159,,0)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 = 0,"",_xlfn.XLOOKUP(C161,customers!$A$1:$A$1001,customers!$C$1:$C$1001,,0) )</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f>INDEX(products!$A$1:$G$49,MATCH(orders!$D161,products!$A$1:$A$49,0),MATCH(orders!K$1,products!$A$1:$G$1,0))</f>
        <v>2.5</v>
      </c>
      <c r="L161" s="6">
        <f>INDEX(products!$A$1:$G$49,MATCH(orders!$D161,products!$A$1:$A$49,0),MATCH(orders!L$1,products!$A$1:$G$1,0))</f>
        <v>36.454999999999998</v>
      </c>
      <c r="M161" s="6">
        <f t="shared" si="6"/>
        <v>218.73</v>
      </c>
      <c r="N161" t="str">
        <f t="shared" si="7"/>
        <v>Libercia</v>
      </c>
      <c r="O161" t="str">
        <f t="shared" si="8"/>
        <v>Light</v>
      </c>
      <c r="P161" t="str">
        <f>_xlfn.XLOOKUP(Orders[[#This Row],[Customer ID]],customers!A160:A1160,customers!I160:I1160,,0)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 = 0,"",_xlfn.XLOOKUP(C162,customers!$A$1:$A$1001,customers!$C$1:$C$1001,,0) )</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ID]],customers!A161:A1161,customers!I161:I1161,,0)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 = 0,"",_xlfn.XLOOKUP(C163,customers!$A$1:$A$1001,customers!$C$1:$C$1001,,0) )</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ID]],customers!A162:A1162,customers!I162:I1162,,0)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 = 0,"",_xlfn.XLOOKUP(C164,customers!$A$1:$A$1001,customers!$C$1:$C$1001,,0) )</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ID]],customers!A163:A1163,customers!I163:I1163,,0)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 = 0,"",_xlfn.XLOOKUP(C165,customers!$A$1:$A$1001,customers!$C$1:$C$1001,,0) )</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ID]],customers!A164:A1164,customers!I164:I1164,,0)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 = 0,"",_xlfn.XLOOKUP(C166,customers!$A$1:$A$1001,customers!$C$1:$C$1001,,0) )</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ID]],customers!A165:A1165,customers!I165:I1165,,0)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 = 0,"",_xlfn.XLOOKUP(C167,customers!$A$1:$A$1001,customers!$C$1:$C$1001,,0) )</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ID]],customers!A166:A1166,customers!I166:I1166,,0)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 = 0,"",_xlfn.XLOOKUP(C168,customers!$A$1:$A$1001,customers!$C$1:$C$1001,,0) )</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ID]],customers!A167:A1167,customers!I167:I1167,,0)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 = 0,"",_xlfn.XLOOKUP(C169,customers!$A$1:$A$1001,customers!$C$1:$C$1001,,0) )</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ID]],customers!A168:A1168,customers!I168:I1168,,0)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 = 0,"",_xlfn.XLOOKUP(C170,customers!$A$1:$A$1001,customers!$C$1:$C$1001,,0) )</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ID]],customers!A169:A1169,customers!I169:I1169,,0)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 = 0,"",_xlfn.XLOOKUP(C171,customers!$A$1:$A$1001,customers!$C$1:$C$1001,,0) )</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ID]],customers!A170:A1170,customers!I170:I1170,,0)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 = 0,"",_xlfn.XLOOKUP(C172,customers!$A$1:$A$1001,customers!$C$1:$C$1001,,0) )</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ID]],customers!A171:A1171,customers!I171:I1171,,0)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 = 0,"",_xlfn.XLOOKUP(C173,customers!$A$1:$A$1001,customers!$C$1:$C$1001,,0) )</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ID]],customers!A172:A1172,customers!I172:I1172,,0)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 = 0,"",_xlfn.XLOOKUP(C174,customers!$A$1:$A$1001,customers!$C$1:$C$1001,,0) )</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ID]],customers!A173:A1173,customers!I173:I1173,,0)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 = 0,"",_xlfn.XLOOKUP(C175,customers!$A$1:$A$1001,customers!$C$1:$C$1001,,0) )</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ID]],customers!A174:A1174,customers!I174:I1174,,0)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 = 0,"",_xlfn.XLOOKUP(C176,customers!$A$1:$A$1001,customers!$C$1:$C$1001,,0) )</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ID]],customers!A175:A1175,customers!I175:I1175,,0)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 = 0,"",_xlfn.XLOOKUP(C177,customers!$A$1:$A$1001,customers!$C$1:$C$1001,,0) )</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ID]],customers!A176:A1176,customers!I176:I1176,,0)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 = 0,"",_xlfn.XLOOKUP(C178,customers!$A$1:$A$1001,customers!$C$1:$C$1001,,0) )</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ID]],customers!A177:A1177,customers!I177:I1177,,0)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 = 0,"",_xlfn.XLOOKUP(C179,customers!$A$1:$A$1001,customers!$C$1:$C$1001,,0) )</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ID]],customers!A178:A1178,customers!I178:I1178,,0)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 = 0,"",_xlfn.XLOOKUP(C180,customers!$A$1:$A$1001,customers!$C$1:$C$1001,,0) )</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ID]],customers!A179:A1179,customers!I179:I1179,,0)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 = 0,"",_xlfn.XLOOKUP(C181,customers!$A$1:$A$1001,customers!$C$1:$C$1001,,0) )</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ID]],customers!A180:A1180,customers!I180:I1180,,0)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 = 0,"",_xlfn.XLOOKUP(C182,customers!$A$1:$A$1001,customers!$C$1:$C$1001,,0) )</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ID]],customers!A181:A1181,customers!I181:I1181,,0)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 = 0,"",_xlfn.XLOOKUP(C183,customers!$A$1:$A$1001,customers!$C$1:$C$1001,,0) )</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ID]],customers!A182:A1182,customers!I182:I1182,,0)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 = 0,"",_xlfn.XLOOKUP(C184,customers!$A$1:$A$1001,customers!$C$1:$C$1001,,0) )</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ID]],customers!A183:A1183,customers!I183:I1183,,0)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 = 0,"",_xlfn.XLOOKUP(C185,customers!$A$1:$A$1001,customers!$C$1:$C$1001,,0) )</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ID]],customers!A184:A1184,customers!I184:I1184,,0)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 = 0,"",_xlfn.XLOOKUP(C186,customers!$A$1:$A$1001,customers!$C$1:$C$1001,,0) )</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ID]],customers!A185:A1185,customers!I185:I1185,,0)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 = 0,"",_xlfn.XLOOKUP(C187,customers!$A$1:$A$1001,customers!$C$1:$C$1001,,0) )</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ID]],customers!A186:A1186,customers!I186:I1186,,0)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 = 0,"",_xlfn.XLOOKUP(C188,customers!$A$1:$A$1001,customers!$C$1:$C$1001,,0) )</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ID]],customers!A187:A1187,customers!I187:I1187,,0)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 = 0,"",_xlfn.XLOOKUP(C189,customers!$A$1:$A$1001,customers!$C$1:$C$1001,,0) )</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f>INDEX(products!$A$1:$G$49,MATCH(orders!$D189,products!$A$1:$A$49,0),MATCH(orders!K$1,products!$A$1:$G$1,0))</f>
        <v>0.5</v>
      </c>
      <c r="L189" s="6">
        <f>INDEX(products!$A$1:$G$49,MATCH(orders!$D189,products!$A$1:$A$49,0),MATCH(orders!L$1,products!$A$1:$G$1,0))</f>
        <v>8.73</v>
      </c>
      <c r="M189" s="6">
        <f t="shared" si="6"/>
        <v>43.650000000000006</v>
      </c>
      <c r="N189" t="str">
        <f t="shared" si="7"/>
        <v>Libercia</v>
      </c>
      <c r="O189" t="str">
        <f t="shared" si="8"/>
        <v>Medium</v>
      </c>
      <c r="P189" t="str">
        <f>_xlfn.XLOOKUP(Orders[[#This Row],[Customer ID]],customers!A188:A1188,customers!I188:I1188,,0)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 = 0,"",_xlfn.XLOOKUP(C190,customers!$A$1:$A$1001,customers!$C$1:$C$1001,,0) )</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ID]],customers!A189:A1189,customers!I189:I1189,,0)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 = 0,"",_xlfn.XLOOKUP(C191,customers!$A$1:$A$1001,customers!$C$1:$C$1001,,0) )</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f>INDEX(products!$A$1:$G$49,MATCH(orders!$D191,products!$A$1:$A$49,0),MATCH(orders!K$1,products!$A$1:$G$1,0))</f>
        <v>1</v>
      </c>
      <c r="L191" s="6">
        <f>INDEX(products!$A$1:$G$49,MATCH(orders!$D191,products!$A$1:$A$49,0),MATCH(orders!L$1,products!$A$1:$G$1,0))</f>
        <v>14.55</v>
      </c>
      <c r="M191" s="6">
        <f t="shared" si="6"/>
        <v>43.650000000000006</v>
      </c>
      <c r="N191" t="str">
        <f t="shared" si="7"/>
        <v>Libercia</v>
      </c>
      <c r="O191" t="str">
        <f t="shared" si="8"/>
        <v>Medium</v>
      </c>
      <c r="P191" t="str">
        <f>_xlfn.XLOOKUP(Orders[[#This Row],[Customer ID]],customers!A190:A1190,customers!I190:I1190,,0)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 = 0,"",_xlfn.XLOOKUP(C192,customers!$A$1:$A$1001,customers!$C$1:$C$1001,,0) )</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f>INDEX(products!$A$1:$G$49,MATCH(orders!$D192,products!$A$1:$A$49,0),MATCH(orders!K$1,products!$A$1:$G$1,0))</f>
        <v>2.5</v>
      </c>
      <c r="L192" s="6">
        <f>INDEX(products!$A$1:$G$49,MATCH(orders!$D192,products!$A$1:$A$49,0),MATCH(orders!L$1,products!$A$1:$G$1,0))</f>
        <v>33.464999999999996</v>
      </c>
      <c r="M192" s="6">
        <f t="shared" si="6"/>
        <v>33.464999999999996</v>
      </c>
      <c r="N192" t="str">
        <f t="shared" si="7"/>
        <v>Libercia</v>
      </c>
      <c r="O192" t="str">
        <f t="shared" si="8"/>
        <v>Medium</v>
      </c>
      <c r="P192" t="str">
        <f>_xlfn.XLOOKUP(Orders[[#This Row],[Customer ID]],customers!A191:A1191,customers!I191:I1191,,0)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 = 0,"",_xlfn.XLOOKUP(C193,customers!$A$1:$A$1001,customers!$C$1:$C$1001,,0) )</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f>INDEX(products!$A$1:$G$49,MATCH(orders!$D193,products!$A$1:$A$49,0),MATCH(orders!K$1,products!$A$1:$G$1,0))</f>
        <v>0.2</v>
      </c>
      <c r="L193" s="6">
        <f>INDEX(products!$A$1:$G$49,MATCH(orders!$D193,products!$A$1:$A$49,0),MATCH(orders!L$1,products!$A$1:$G$1,0))</f>
        <v>3.8849999999999998</v>
      </c>
      <c r="M193" s="6">
        <f t="shared" si="6"/>
        <v>19.424999999999997</v>
      </c>
      <c r="N193" t="str">
        <f t="shared" si="7"/>
        <v>Libercia</v>
      </c>
      <c r="O193" t="str">
        <f t="shared" si="8"/>
        <v>Dark</v>
      </c>
      <c r="P193" t="str">
        <f>_xlfn.XLOOKUP(Orders[[#This Row],[Customer ID]],customers!A192:A1192,customers!I192:I1192,,0)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 = 0,"",_xlfn.XLOOKUP(C194,customers!$A$1:$A$1001,customers!$C$1:$C$1001,,0) )</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ID]],customers!A193:A1193,customers!I193:I1193,,0)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 = 0,"",_xlfn.XLOOKUP(C195,customers!$A$1:$A$1001,customers!$C$1:$C$1001,,0) )</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f>INDEX(products!$A$1:$G$49,MATCH(orders!$D195,products!$A$1:$A$49,0),MATCH(orders!K$1,products!$A$1:$G$1,0))</f>
        <v>1</v>
      </c>
      <c r="L195" s="6">
        <f>INDEX(products!$A$1:$G$49,MATCH(orders!$D195,products!$A$1:$A$49,0),MATCH(orders!L$1,products!$A$1:$G$1,0))</f>
        <v>14.85</v>
      </c>
      <c r="M195" s="6">
        <f t="shared" ref="M195:M258" si="9">PRODUCT(L195,E195)</f>
        <v>44.55</v>
      </c>
      <c r="N195" t="str">
        <f t="shared" ref="N195:N258" si="10">IF(I195="Rob","Robusta",IF(I195="Exc","Excelsa",IF(I195="Ara","Arabica",IF(I195="Lib","Libercia",""))))</f>
        <v>Excelsa</v>
      </c>
      <c r="O195" t="str">
        <f t="shared" ref="O195:O258" si="11">IF(J195="M","Medium",IF(J195="L","Light",IF(J195="D","Dark")))</f>
        <v>Light</v>
      </c>
      <c r="P195" t="str">
        <f>_xlfn.XLOOKUP(Orders[[#This Row],[Customer ID]],customers!A194:A1194,customers!I194:I1194,,0)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 = 0,"",_xlfn.XLOOKUP(C196,customers!$A$1:$A$1001,customers!$C$1:$C$1001,,0) )</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ID]],customers!A195:A1195,customers!I195:I1195,,0)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 = 0,"",_xlfn.XLOOKUP(C197,customers!$A$1:$A$1001,customers!$C$1:$C$1001,,0) )</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ID]],customers!A196:A1196,customers!I196:I1196,,0)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 = 0,"",_xlfn.XLOOKUP(C198,customers!$A$1:$A$1001,customers!$C$1:$C$1001,,0) )</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ID]],customers!A197:A1197,customers!I197:I1197,,0)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 = 0,"",_xlfn.XLOOKUP(C199,customers!$A$1:$A$1001,customers!$C$1:$C$1001,,0) )</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f>INDEX(products!$A$1:$G$49,MATCH(orders!$D199,products!$A$1:$A$49,0),MATCH(orders!K$1,products!$A$1:$G$1,0))</f>
        <v>2.5</v>
      </c>
      <c r="L199" s="6">
        <f>INDEX(products!$A$1:$G$49,MATCH(orders!$D199,products!$A$1:$A$49,0),MATCH(orders!L$1,products!$A$1:$G$1,0))</f>
        <v>29.784999999999997</v>
      </c>
      <c r="M199" s="6">
        <f t="shared" si="9"/>
        <v>59.569999999999993</v>
      </c>
      <c r="N199" t="str">
        <f t="shared" si="10"/>
        <v>Libercia</v>
      </c>
      <c r="O199" t="str">
        <f t="shared" si="11"/>
        <v>Dark</v>
      </c>
      <c r="P199" t="str">
        <f>_xlfn.XLOOKUP(Orders[[#This Row],[Customer ID]],customers!A198:A1198,customers!I198:I1198,,0)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 = 0,"",_xlfn.XLOOKUP(C200,customers!$A$1:$A$1001,customers!$C$1:$C$1001,,0) )</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f>INDEX(products!$A$1:$G$49,MATCH(orders!$D200,products!$A$1:$A$49,0),MATCH(orders!K$1,products!$A$1:$G$1,0))</f>
        <v>2.5</v>
      </c>
      <c r="L200" s="6">
        <f>INDEX(products!$A$1:$G$49,MATCH(orders!$D200,products!$A$1:$A$49,0),MATCH(orders!L$1,products!$A$1:$G$1,0))</f>
        <v>29.784999999999997</v>
      </c>
      <c r="M200" s="6">
        <f t="shared" si="9"/>
        <v>89.35499999999999</v>
      </c>
      <c r="N200" t="str">
        <f t="shared" si="10"/>
        <v>Libercia</v>
      </c>
      <c r="O200" t="str">
        <f t="shared" si="11"/>
        <v>Dark</v>
      </c>
      <c r="P200" t="s">
        <v>6191</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 = 0,"",_xlfn.XLOOKUP(C201,customers!$A$1:$A$1001,customers!$C$1:$C$1001,,0) )</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f>INDEX(products!$A$1:$G$49,MATCH(orders!$D201,products!$A$1:$A$49,0),MATCH(orders!K$1,products!$A$1:$G$1,0))</f>
        <v>0.5</v>
      </c>
      <c r="L201" s="6">
        <f>INDEX(products!$A$1:$G$49,MATCH(orders!$D201,products!$A$1:$A$49,0),MATCH(orders!L$1,products!$A$1:$G$1,0))</f>
        <v>9.51</v>
      </c>
      <c r="M201" s="6">
        <f t="shared" si="9"/>
        <v>38.04</v>
      </c>
      <c r="N201" t="str">
        <f t="shared" si="10"/>
        <v>Libercia</v>
      </c>
      <c r="O201" t="str">
        <f t="shared" si="11"/>
        <v>Light</v>
      </c>
      <c r="P201" t="s">
        <v>6190</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 = 0,"",_xlfn.XLOOKUP(C202,customers!$A$1:$A$1001,customers!$C$1:$C$1001,,0) )</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
        <v>6190</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 = 0,"",_xlfn.XLOOKUP(C203,customers!$A$1:$A$1001,customers!$C$1:$C$1001,,0) )</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f>INDEX(products!$A$1:$G$49,MATCH(orders!$D203,products!$A$1:$A$49,0),MATCH(orders!K$1,products!$A$1:$G$1,0))</f>
        <v>0.5</v>
      </c>
      <c r="L203" s="6">
        <f>INDEX(products!$A$1:$G$49,MATCH(orders!$D203,products!$A$1:$A$49,0),MATCH(orders!L$1,products!$A$1:$G$1,0))</f>
        <v>9.51</v>
      </c>
      <c r="M203" s="6">
        <f t="shared" si="9"/>
        <v>57.06</v>
      </c>
      <c r="N203" t="str">
        <f t="shared" si="10"/>
        <v>Libercia</v>
      </c>
      <c r="O203" t="str">
        <f t="shared" si="11"/>
        <v>Light</v>
      </c>
      <c r="P203" t="str">
        <f>_xlfn.XLOOKUP(Orders[[#This Row],[Customer ID]],customers!A202:A1202,customers!I202:I1202,,0)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 = 0,"",_xlfn.XLOOKUP(C204,customers!$A$1:$A$1001,customers!$C$1:$C$1001,,0) )</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f>INDEX(products!$A$1:$G$49,MATCH(orders!$D204,products!$A$1:$A$49,0),MATCH(orders!K$1,products!$A$1:$G$1,0))</f>
        <v>2.5</v>
      </c>
      <c r="L204" s="6">
        <f>INDEX(products!$A$1:$G$49,MATCH(orders!$D204,products!$A$1:$A$49,0),MATCH(orders!L$1,products!$A$1:$G$1,0))</f>
        <v>29.784999999999997</v>
      </c>
      <c r="M204" s="6">
        <f t="shared" si="9"/>
        <v>178.70999999999998</v>
      </c>
      <c r="N204" t="str">
        <f t="shared" si="10"/>
        <v>Libercia</v>
      </c>
      <c r="O204" t="str">
        <f t="shared" si="11"/>
        <v>Dark</v>
      </c>
      <c r="P204" t="str">
        <f>_xlfn.XLOOKUP(Orders[[#This Row],[Customer ID]],customers!A203:A1203,customers!I203:I1203,,0)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 = 0,"",_xlfn.XLOOKUP(C205,customers!$A$1:$A$1001,customers!$C$1:$C$1001,,0) )</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f>INDEX(products!$A$1:$G$49,MATCH(orders!$D205,products!$A$1:$A$49,0),MATCH(orders!K$1,products!$A$1:$G$1,0))</f>
        <v>0.2</v>
      </c>
      <c r="L205" s="6">
        <f>INDEX(products!$A$1:$G$49,MATCH(orders!$D205,products!$A$1:$A$49,0),MATCH(orders!L$1,products!$A$1:$G$1,0))</f>
        <v>4.7549999999999999</v>
      </c>
      <c r="M205" s="6">
        <f t="shared" si="9"/>
        <v>4.7549999999999999</v>
      </c>
      <c r="N205" t="str">
        <f t="shared" si="10"/>
        <v>Libercia</v>
      </c>
      <c r="O205" t="str">
        <f t="shared" si="11"/>
        <v>Light</v>
      </c>
      <c r="P205" t="str">
        <f>_xlfn.XLOOKUP(Orders[[#This Row],[Customer ID]],customers!A204:A1204,customers!I204:I1204,,0)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 = 0,"",_xlfn.XLOOKUP(C206,customers!$A$1:$A$1001,customers!$C$1:$C$1001,,0) )</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ID]],customers!A205:A1205,customers!I205:I1205,,0)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 = 0,"",_xlfn.XLOOKUP(C207,customers!$A$1:$A$1001,customers!$C$1:$C$1001,,0) )</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ID]],customers!A206:A1206,customers!I206:I1206,,0)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 = 0,"",_xlfn.XLOOKUP(C208,customers!$A$1:$A$1001,customers!$C$1:$C$1001,,0) )</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ID]],customers!A207:A1207,customers!I207:I1207,,0)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 = 0,"",_xlfn.XLOOKUP(C209,customers!$A$1:$A$1001,customers!$C$1:$C$1001,,0) )</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ID]],customers!A208:A1208,customers!I208:I1208,,0)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 = 0,"",_xlfn.XLOOKUP(C210,customers!$A$1:$A$1001,customers!$C$1:$C$1001,,0) )</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ID]],customers!A209:A1209,customers!I209:I1209,,0)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 = 0,"",_xlfn.XLOOKUP(C211,customers!$A$1:$A$1001,customers!$C$1:$C$1001,,0) )</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ID]],customers!A210:A1210,customers!I210:I1210,,0)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 = 0,"",_xlfn.XLOOKUP(C212,customers!$A$1:$A$1001,customers!$C$1:$C$1001,,0) )</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f>INDEX(products!$A$1:$G$49,MATCH(orders!$D212,products!$A$1:$A$49,0),MATCH(orders!K$1,products!$A$1:$G$1,0))</f>
        <v>1</v>
      </c>
      <c r="L212" s="6">
        <f>INDEX(products!$A$1:$G$49,MATCH(orders!$D212,products!$A$1:$A$49,0),MATCH(orders!L$1,products!$A$1:$G$1,0))</f>
        <v>12.95</v>
      </c>
      <c r="M212" s="6">
        <f t="shared" si="9"/>
        <v>51.8</v>
      </c>
      <c r="N212" t="str">
        <f t="shared" si="10"/>
        <v>Libercia</v>
      </c>
      <c r="O212" t="str">
        <f t="shared" si="11"/>
        <v>Dark</v>
      </c>
      <c r="P212" t="str">
        <f>_xlfn.XLOOKUP(Orders[[#This Row],[Customer ID]],customers!A211:A1211,customers!I211:I1211,,0)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 = 0,"",_xlfn.XLOOKUP(C213,customers!$A$1:$A$1001,customers!$C$1:$C$1001,,0) )</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ID]],customers!A212:A1212,customers!I212:I1212,,0)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 = 0,"",_xlfn.XLOOKUP(C214,customers!$A$1:$A$1001,customers!$C$1:$C$1001,,0) )</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ID]],customers!A213:A1213,customers!I213:I1213,,0)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 = 0,"",_xlfn.XLOOKUP(C215,customers!$A$1:$A$1001,customers!$C$1:$C$1001,,0) )</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ID]],customers!A214:A1214,customers!I214:I1214,,0)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 = 0,"",_xlfn.XLOOKUP(C216,customers!$A$1:$A$1001,customers!$C$1:$C$1001,,0) )</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f>INDEX(products!$A$1:$G$49,MATCH(orders!$D216,products!$A$1:$A$49,0),MATCH(orders!K$1,products!$A$1:$G$1,0))</f>
        <v>1</v>
      </c>
      <c r="L216" s="6">
        <f>INDEX(products!$A$1:$G$49,MATCH(orders!$D216,products!$A$1:$A$49,0),MATCH(orders!L$1,products!$A$1:$G$1,0))</f>
        <v>15.85</v>
      </c>
      <c r="M216" s="6">
        <f t="shared" si="9"/>
        <v>31.7</v>
      </c>
      <c r="N216" t="str">
        <f t="shared" si="10"/>
        <v>Libercia</v>
      </c>
      <c r="O216" t="str">
        <f t="shared" si="11"/>
        <v>Light</v>
      </c>
      <c r="P216" t="str">
        <f>_xlfn.XLOOKUP(Orders[[#This Row],[Customer ID]],customers!A215:A1215,customers!I215:I1215,,0)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 = 0,"",_xlfn.XLOOKUP(C217,customers!$A$1:$A$1001,customers!$C$1:$C$1001,,0) )</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f>INDEX(products!$A$1:$G$49,MATCH(orders!$D217,products!$A$1:$A$49,0),MATCH(orders!K$1,products!$A$1:$G$1,0))</f>
        <v>0.2</v>
      </c>
      <c r="L217" s="6">
        <f>INDEX(products!$A$1:$G$49,MATCH(orders!$D217,products!$A$1:$A$49,0),MATCH(orders!L$1,products!$A$1:$G$1,0))</f>
        <v>3.8849999999999998</v>
      </c>
      <c r="M217" s="6">
        <f t="shared" si="9"/>
        <v>23.31</v>
      </c>
      <c r="N217" t="str">
        <f t="shared" si="10"/>
        <v>Libercia</v>
      </c>
      <c r="O217" t="str">
        <f t="shared" si="11"/>
        <v>Dark</v>
      </c>
      <c r="P217" t="str">
        <f>_xlfn.XLOOKUP(Orders[[#This Row],[Customer ID]],customers!A216:A1216,customers!I216:I1216,,0)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 = 0,"",_xlfn.XLOOKUP(C218,customers!$A$1:$A$1001,customers!$C$1:$C$1001,,0) )</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f>INDEX(products!$A$1:$G$49,MATCH(orders!$D218,products!$A$1:$A$49,0),MATCH(orders!K$1,products!$A$1:$G$1,0))</f>
        <v>1</v>
      </c>
      <c r="L218" s="6">
        <f>INDEX(products!$A$1:$G$49,MATCH(orders!$D218,products!$A$1:$A$49,0),MATCH(orders!L$1,products!$A$1:$G$1,0))</f>
        <v>14.55</v>
      </c>
      <c r="M218" s="6">
        <f t="shared" si="9"/>
        <v>58.2</v>
      </c>
      <c r="N218" t="str">
        <f t="shared" si="10"/>
        <v>Libercia</v>
      </c>
      <c r="O218" t="str">
        <f t="shared" si="11"/>
        <v>Medium</v>
      </c>
      <c r="P218" t="str">
        <f>_xlfn.XLOOKUP(Orders[[#This Row],[Customer ID]],customers!A217:A1217,customers!I217:I1217,,0)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 = 0,"",_xlfn.XLOOKUP(C219,customers!$A$1:$A$1001,customers!$C$1:$C$1001,,0) )</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ID]],customers!A218:A1218,customers!I218:I1218,,0)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 = 0,"",_xlfn.XLOOKUP(C220,customers!$A$1:$A$1001,customers!$C$1:$C$1001,,0) )</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ID]],customers!A219:A1219,customers!I219:I1219,,0)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 = 0,"",_xlfn.XLOOKUP(C221,customers!$A$1:$A$1001,customers!$C$1:$C$1001,,0) )</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ID]],customers!A220:A1220,customers!I220:I1220,,0)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 = 0,"",_xlfn.XLOOKUP(C222,customers!$A$1:$A$1001,customers!$C$1:$C$1001,,0) )</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ID]],customers!A221:A1221,customers!I221:I1221,,0)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 = 0,"",_xlfn.XLOOKUP(C223,customers!$A$1:$A$1001,customers!$C$1:$C$1001,,0) )</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ID]],customers!A222:A1222,customers!I222:I1222,,0)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 = 0,"",_xlfn.XLOOKUP(C224,customers!$A$1:$A$1001,customers!$C$1:$C$1001,,0) )</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f>INDEX(products!$A$1:$G$49,MATCH(orders!$D224,products!$A$1:$A$49,0),MATCH(orders!K$1,products!$A$1:$G$1,0))</f>
        <v>0.5</v>
      </c>
      <c r="L224" s="6">
        <f>INDEX(products!$A$1:$G$49,MATCH(orders!$D224,products!$A$1:$A$49,0),MATCH(orders!L$1,products!$A$1:$G$1,0))</f>
        <v>7.77</v>
      </c>
      <c r="M224" s="6">
        <f t="shared" si="9"/>
        <v>23.31</v>
      </c>
      <c r="N224" t="str">
        <f t="shared" si="10"/>
        <v>Libercia</v>
      </c>
      <c r="O224" t="str">
        <f t="shared" si="11"/>
        <v>Dark</v>
      </c>
      <c r="P224" t="str">
        <f>_xlfn.XLOOKUP(Orders[[#This Row],[Customer ID]],customers!A223:A1223,customers!I223:I1223,,0)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 = 0,"",_xlfn.XLOOKUP(C225,customers!$A$1:$A$1001,customers!$C$1:$C$1001,,0) )</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ID]],customers!A224:A1224,customers!I224:I1224,,0)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 = 0,"",_xlfn.XLOOKUP(C226,customers!$A$1:$A$1001,customers!$C$1:$C$1001,,0) )</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f>INDEX(products!$A$1:$G$49,MATCH(orders!$D226,products!$A$1:$A$49,0),MATCH(orders!K$1,products!$A$1:$G$1,0))</f>
        <v>2.5</v>
      </c>
      <c r="L226" s="6">
        <f>INDEX(products!$A$1:$G$49,MATCH(orders!$D226,products!$A$1:$A$49,0),MATCH(orders!L$1,products!$A$1:$G$1,0))</f>
        <v>29.784999999999997</v>
      </c>
      <c r="M226" s="6">
        <f t="shared" si="9"/>
        <v>119.13999999999999</v>
      </c>
      <c r="N226" t="str">
        <f t="shared" si="10"/>
        <v>Libercia</v>
      </c>
      <c r="O226" t="str">
        <f t="shared" si="11"/>
        <v>Dark</v>
      </c>
      <c r="P226" t="str">
        <f>_xlfn.XLOOKUP(Orders[[#This Row],[Customer ID]],customers!A225:A1225,customers!I225:I1225,,0)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 = 0,"",_xlfn.XLOOKUP(C227,customers!$A$1:$A$1001,customers!$C$1:$C$1001,,0) )</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ID]],customers!A226:A1226,customers!I226:I1226,,0)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 = 0,"",_xlfn.XLOOKUP(C228,customers!$A$1:$A$1001,customers!$C$1:$C$1001,,0) )</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ID]],customers!A227:A1227,customers!I227:I1227,,0)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 = 0,"",_xlfn.XLOOKUP(C229,customers!$A$1:$A$1001,customers!$C$1:$C$1001,,0) )</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ID]],customers!A228:A1228,customers!I228:I1228,,0)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 = 0,"",_xlfn.XLOOKUP(C230,customers!$A$1:$A$1001,customers!$C$1:$C$1001,,0) )</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ID]],customers!A229:A1229,customers!I229:I1229,,0)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 = 0,"",_xlfn.XLOOKUP(C231,customers!$A$1:$A$1001,customers!$C$1:$C$1001,,0) )</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f>INDEX(products!$A$1:$G$49,MATCH(orders!$D231,products!$A$1:$A$49,0),MATCH(orders!K$1,products!$A$1:$G$1,0))</f>
        <v>0.2</v>
      </c>
      <c r="L231" s="6">
        <f>INDEX(products!$A$1:$G$49,MATCH(orders!$D231,products!$A$1:$A$49,0),MATCH(orders!L$1,products!$A$1:$G$1,0))</f>
        <v>4.3650000000000002</v>
      </c>
      <c r="M231" s="6">
        <f t="shared" si="9"/>
        <v>8.73</v>
      </c>
      <c r="N231" t="str">
        <f t="shared" si="10"/>
        <v>Libercia</v>
      </c>
      <c r="O231" t="str">
        <f t="shared" si="11"/>
        <v>Medium</v>
      </c>
      <c r="P231" t="str">
        <f>_xlfn.XLOOKUP(Orders[[#This Row],[Customer ID]],customers!A230:A1230,customers!I230:I1230,,0)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 = 0,"",_xlfn.XLOOKUP(C232,customers!$A$1:$A$1001,customers!$C$1:$C$1001,,0) )</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ID]],customers!A231:A1231,customers!I231:I1231,,0)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 = 0,"",_xlfn.XLOOKUP(C233,customers!$A$1:$A$1001,customers!$C$1:$C$1001,,0) )</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f>INDEX(products!$A$1:$G$49,MATCH(orders!$D233,products!$A$1:$A$49,0),MATCH(orders!K$1,products!$A$1:$G$1,0))</f>
        <v>0.2</v>
      </c>
      <c r="L233" s="6">
        <f>INDEX(products!$A$1:$G$49,MATCH(orders!$D233,products!$A$1:$A$49,0),MATCH(orders!L$1,products!$A$1:$G$1,0))</f>
        <v>4.3650000000000002</v>
      </c>
      <c r="M233" s="6">
        <f t="shared" si="9"/>
        <v>8.73</v>
      </c>
      <c r="N233" t="str">
        <f t="shared" si="10"/>
        <v>Libercia</v>
      </c>
      <c r="O233" t="str">
        <f t="shared" si="11"/>
        <v>Medium</v>
      </c>
      <c r="P233" t="str">
        <f>_xlfn.XLOOKUP(Orders[[#This Row],[Customer ID]],customers!A232:A1232,customers!I232:I1232,,0)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 = 0,"",_xlfn.XLOOKUP(C234,customers!$A$1:$A$1001,customers!$C$1:$C$1001,,0) )</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f>INDEX(products!$A$1:$G$49,MATCH(orders!$D234,products!$A$1:$A$49,0),MATCH(orders!K$1,products!$A$1:$G$1,0))</f>
        <v>0.2</v>
      </c>
      <c r="L234" s="6">
        <f>INDEX(products!$A$1:$G$49,MATCH(orders!$D234,products!$A$1:$A$49,0),MATCH(orders!L$1,products!$A$1:$G$1,0))</f>
        <v>4.7549999999999999</v>
      </c>
      <c r="M234" s="6">
        <f t="shared" si="9"/>
        <v>23.774999999999999</v>
      </c>
      <c r="N234" t="str">
        <f t="shared" si="10"/>
        <v>Libercia</v>
      </c>
      <c r="O234" t="str">
        <f t="shared" si="11"/>
        <v>Light</v>
      </c>
      <c r="P234" t="str">
        <f>_xlfn.XLOOKUP(Orders[[#This Row],[Customer ID]],customers!A233:A1233,customers!I233:I1233,,0)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 = 0,"",_xlfn.XLOOKUP(C235,customers!$A$1:$A$1001,customers!$C$1:$C$1001,,0) )</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ID]],customers!A234:A1234,customers!I234:I1234,,0)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 = 0,"",_xlfn.XLOOKUP(C236,customers!$A$1:$A$1001,customers!$C$1:$C$1001,,0) )</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f>INDEX(products!$A$1:$G$49,MATCH(orders!$D236,products!$A$1:$A$49,0),MATCH(orders!K$1,products!$A$1:$G$1,0))</f>
        <v>2.5</v>
      </c>
      <c r="L236" s="6">
        <f>INDEX(products!$A$1:$G$49,MATCH(orders!$D236,products!$A$1:$A$49,0),MATCH(orders!L$1,products!$A$1:$G$1,0))</f>
        <v>36.454999999999998</v>
      </c>
      <c r="M236" s="6">
        <f t="shared" si="9"/>
        <v>36.454999999999998</v>
      </c>
      <c r="N236" t="str">
        <f t="shared" si="10"/>
        <v>Libercia</v>
      </c>
      <c r="O236" t="str">
        <f t="shared" si="11"/>
        <v>Light</v>
      </c>
      <c r="P236" t="str">
        <f>_xlfn.XLOOKUP(Orders[[#This Row],[Customer ID]],customers!A235:A1235,customers!I235:I1235,,0)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 = 0,"",_xlfn.XLOOKUP(C237,customers!$A$1:$A$1001,customers!$C$1:$C$1001,,0) )</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f>INDEX(products!$A$1:$G$49,MATCH(orders!$D237,products!$A$1:$A$49,0),MATCH(orders!K$1,products!$A$1:$G$1,0))</f>
        <v>2.5</v>
      </c>
      <c r="L237" s="6">
        <f>INDEX(products!$A$1:$G$49,MATCH(orders!$D237,products!$A$1:$A$49,0),MATCH(orders!L$1,products!$A$1:$G$1,0))</f>
        <v>36.454999999999998</v>
      </c>
      <c r="M237" s="6">
        <f t="shared" si="9"/>
        <v>182.27499999999998</v>
      </c>
      <c r="N237" t="str">
        <f t="shared" si="10"/>
        <v>Libercia</v>
      </c>
      <c r="O237" t="str">
        <f t="shared" si="11"/>
        <v>Light</v>
      </c>
      <c r="P237" t="str">
        <f>_xlfn.XLOOKUP(Orders[[#This Row],[Customer ID]],customers!A236:A1236,customers!I236:I1236,,0)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 = 0,"",_xlfn.XLOOKUP(C238,customers!$A$1:$A$1001,customers!$C$1:$C$1001,,0) )</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f>INDEX(products!$A$1:$G$49,MATCH(orders!$D238,products!$A$1:$A$49,0),MATCH(orders!K$1,products!$A$1:$G$1,0))</f>
        <v>2.5</v>
      </c>
      <c r="L238" s="6">
        <f>INDEX(products!$A$1:$G$49,MATCH(orders!$D238,products!$A$1:$A$49,0),MATCH(orders!L$1,products!$A$1:$G$1,0))</f>
        <v>29.784999999999997</v>
      </c>
      <c r="M238" s="6">
        <f t="shared" si="9"/>
        <v>89.35499999999999</v>
      </c>
      <c r="N238" t="str">
        <f t="shared" si="10"/>
        <v>Libercia</v>
      </c>
      <c r="O238" t="str">
        <f t="shared" si="11"/>
        <v>Dark</v>
      </c>
      <c r="P238" t="str">
        <f>_xlfn.XLOOKUP(Orders[[#This Row],[Customer ID]],customers!A237:A1237,customers!I237:I1237,,0)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 = 0,"",_xlfn.XLOOKUP(C239,customers!$A$1:$A$1001,customers!$C$1:$C$1001,,0) )</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ID]],customers!A238:A1238,customers!I238:I1238,,0)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 = 0,"",_xlfn.XLOOKUP(C240,customers!$A$1:$A$1001,customers!$C$1:$C$1001,,0) )</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ID]],customers!A239:A1239,customers!I239:I1239,,0)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 = 0,"",_xlfn.XLOOKUP(C241,customers!$A$1:$A$1001,customers!$C$1:$C$1001,,0) )</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ID]],customers!A240:A1240,customers!I240:I1240,,0)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 = 0,"",_xlfn.XLOOKUP(C242,customers!$A$1:$A$1001,customers!$C$1:$C$1001,,0) )</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ID]],customers!A241:A1241,customers!I241:I1241,,0)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 = 0,"",_xlfn.XLOOKUP(C243,customers!$A$1:$A$1001,customers!$C$1:$C$1001,,0) )</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ID]],customers!A242:A1242,customers!I242:I1242,,0)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 = 0,"",_xlfn.XLOOKUP(C244,customers!$A$1:$A$1001,customers!$C$1:$C$1001,,0) )</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ID]],customers!A243:A1243,customers!I243:I1243,,0)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 = 0,"",_xlfn.XLOOKUP(C245,customers!$A$1:$A$1001,customers!$C$1:$C$1001,,0) )</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ID]],customers!A244:A1244,customers!I244:I1244,,0)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 = 0,"",_xlfn.XLOOKUP(C246,customers!$A$1:$A$1001,customers!$C$1:$C$1001,,0) )</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f>INDEX(products!$A$1:$G$49,MATCH(orders!$D246,products!$A$1:$A$49,0),MATCH(orders!K$1,products!$A$1:$G$1,0))</f>
        <v>2.5</v>
      </c>
      <c r="L246" s="6">
        <f>INDEX(products!$A$1:$G$49,MATCH(orders!$D246,products!$A$1:$A$49,0),MATCH(orders!L$1,products!$A$1:$G$1,0))</f>
        <v>33.464999999999996</v>
      </c>
      <c r="M246" s="6">
        <f t="shared" si="9"/>
        <v>133.85999999999999</v>
      </c>
      <c r="N246" t="str">
        <f t="shared" si="10"/>
        <v>Libercia</v>
      </c>
      <c r="O246" t="str">
        <f t="shared" si="11"/>
        <v>Medium</v>
      </c>
      <c r="P246" t="str">
        <f>_xlfn.XLOOKUP(Orders[[#This Row],[Customer ID]],customers!A245:A1245,customers!I245:I1245,,0)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 = 0,"",_xlfn.XLOOKUP(C247,customers!$A$1:$A$1001,customers!$C$1:$C$1001,,0) )</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f>INDEX(products!$A$1:$G$49,MATCH(orders!$D247,products!$A$1:$A$49,0),MATCH(orders!K$1,products!$A$1:$G$1,0))</f>
        <v>0.2</v>
      </c>
      <c r="L247" s="6">
        <f>INDEX(products!$A$1:$G$49,MATCH(orders!$D247,products!$A$1:$A$49,0),MATCH(orders!L$1,products!$A$1:$G$1,0))</f>
        <v>4.7549999999999999</v>
      </c>
      <c r="M247" s="6">
        <f t="shared" si="9"/>
        <v>23.774999999999999</v>
      </c>
      <c r="N247" t="str">
        <f t="shared" si="10"/>
        <v>Libercia</v>
      </c>
      <c r="O247" t="str">
        <f t="shared" si="11"/>
        <v>Light</v>
      </c>
      <c r="P247" t="str">
        <f>_xlfn.XLOOKUP(Orders[[#This Row],[Customer ID]],customers!A246:A1246,customers!I246:I1246,,0)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 = 0,"",_xlfn.XLOOKUP(C248,customers!$A$1:$A$1001,customers!$C$1:$C$1001,,0) )</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f>INDEX(products!$A$1:$G$49,MATCH(orders!$D248,products!$A$1:$A$49,0),MATCH(orders!K$1,products!$A$1:$G$1,0))</f>
        <v>1</v>
      </c>
      <c r="L248" s="6">
        <f>INDEX(products!$A$1:$G$49,MATCH(orders!$D248,products!$A$1:$A$49,0),MATCH(orders!L$1,products!$A$1:$G$1,0))</f>
        <v>12.95</v>
      </c>
      <c r="M248" s="6">
        <f t="shared" si="9"/>
        <v>38.849999999999994</v>
      </c>
      <c r="N248" t="str">
        <f t="shared" si="10"/>
        <v>Libercia</v>
      </c>
      <c r="O248" t="str">
        <f t="shared" si="11"/>
        <v>Dark</v>
      </c>
      <c r="P248" t="str">
        <f>_xlfn.XLOOKUP(Orders[[#This Row],[Customer ID]],customers!A247:A1247,customers!I247:I1247,,0)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 = 0,"",_xlfn.XLOOKUP(C249,customers!$A$1:$A$1001,customers!$C$1:$C$1001,,0) )</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ID]],customers!A248:A1248,customers!I248:I1248,,0)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 = 0,"",_xlfn.XLOOKUP(C250,customers!$A$1:$A$1001,customers!$C$1:$C$1001,,0) )</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ID]],customers!A249:A1249,customers!I249:I1249,,0)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 = 0,"",_xlfn.XLOOKUP(C251,customers!$A$1:$A$1001,customers!$C$1:$C$1001,,0) )</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f>INDEX(products!$A$1:$G$49,MATCH(orders!$D251,products!$A$1:$A$49,0),MATCH(orders!K$1,products!$A$1:$G$1,0))</f>
        <v>1</v>
      </c>
      <c r="L251" s="6">
        <f>INDEX(products!$A$1:$G$49,MATCH(orders!$D251,products!$A$1:$A$49,0),MATCH(orders!L$1,products!$A$1:$G$1,0))</f>
        <v>15.85</v>
      </c>
      <c r="M251" s="6">
        <f t="shared" si="9"/>
        <v>15.85</v>
      </c>
      <c r="N251" t="str">
        <f t="shared" si="10"/>
        <v>Libercia</v>
      </c>
      <c r="O251" t="str">
        <f t="shared" si="11"/>
        <v>Light</v>
      </c>
      <c r="P251" t="str">
        <f>_xlfn.XLOOKUP(Orders[[#This Row],[Customer ID]],customers!A250:A1250,customers!I250:I1250,,0)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 = 0,"",_xlfn.XLOOKUP(C252,customers!$A$1:$A$1001,customers!$C$1:$C$1001,,0) )</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ID]],customers!A251:A1251,customers!I251:I1251,,0)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 = 0,"",_xlfn.XLOOKUP(C253,customers!$A$1:$A$1001,customers!$C$1:$C$1001,,0) )</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ID]],customers!A252:A1252,customers!I252:I1252,,0)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 = 0,"",_xlfn.XLOOKUP(C254,customers!$A$1:$A$1001,customers!$C$1:$C$1001,,0) )</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ID]],customers!A253:A1253,customers!I253:I1253,,0)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 = 0,"",_xlfn.XLOOKUP(C255,customers!$A$1:$A$1001,customers!$C$1:$C$1001,,0) )</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f>INDEX(products!$A$1:$G$49,MATCH(orders!$D255,products!$A$1:$A$49,0),MATCH(orders!K$1,products!$A$1:$G$1,0))</f>
        <v>1</v>
      </c>
      <c r="L255" s="6">
        <f>INDEX(products!$A$1:$G$49,MATCH(orders!$D255,products!$A$1:$A$49,0),MATCH(orders!L$1,products!$A$1:$G$1,0))</f>
        <v>14.55</v>
      </c>
      <c r="M255" s="6">
        <f t="shared" si="9"/>
        <v>58.2</v>
      </c>
      <c r="N255" t="str">
        <f t="shared" si="10"/>
        <v>Libercia</v>
      </c>
      <c r="O255" t="str">
        <f t="shared" si="11"/>
        <v>Medium</v>
      </c>
      <c r="P255" t="str">
        <f>_xlfn.XLOOKUP(Orders[[#This Row],[Customer ID]],customers!A254:A1254,customers!I254:I1254,,0)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 = 0,"",_xlfn.XLOOKUP(C256,customers!$A$1:$A$1001,customers!$C$1:$C$1001,,0) )</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ID]],customers!A255:A1255,customers!I255:I1255,,0)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 = 0,"",_xlfn.XLOOKUP(C257,customers!$A$1:$A$1001,customers!$C$1:$C$1001,,0) )</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ID]],customers!A256:A1256,customers!I256:I1256,,0)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 = 0,"",_xlfn.XLOOKUP(C258,customers!$A$1:$A$1001,customers!$C$1:$C$1001,,0) )</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f>INDEX(products!$A$1:$G$49,MATCH(orders!$D258,products!$A$1:$A$49,0),MATCH(orders!K$1,products!$A$1:$G$1,0))</f>
        <v>0.5</v>
      </c>
      <c r="L258" s="6">
        <f>INDEX(products!$A$1:$G$49,MATCH(orders!$D258,products!$A$1:$A$49,0),MATCH(orders!L$1,products!$A$1:$G$1,0))</f>
        <v>8.73</v>
      </c>
      <c r="M258" s="6">
        <f t="shared" si="9"/>
        <v>17.46</v>
      </c>
      <c r="N258" t="str">
        <f t="shared" si="10"/>
        <v>Libercia</v>
      </c>
      <c r="O258" t="str">
        <f t="shared" si="11"/>
        <v>Medium</v>
      </c>
      <c r="P258" t="str">
        <f>_xlfn.XLOOKUP(Orders[[#This Row],[Customer ID]],customers!A257:A1257,customers!I257:I1257,,0)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 = 0,"",_xlfn.XLOOKUP(C259,customers!$A$1:$A$1001,customers!$C$1:$C$1001,,0) )</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f>INDEX(products!$A$1:$G$49,MATCH(orders!$D259,products!$A$1:$A$49,0),MATCH(orders!K$1,products!$A$1:$G$1,0))</f>
        <v>2.5</v>
      </c>
      <c r="L259" s="6">
        <f>INDEX(products!$A$1:$G$49,MATCH(orders!$D259,products!$A$1:$A$49,0),MATCH(orders!L$1,products!$A$1:$G$1,0))</f>
        <v>27.945</v>
      </c>
      <c r="M259" s="6">
        <f t="shared" ref="M259:M322" si="12">PRODUCT(L259,E259)</f>
        <v>27.945</v>
      </c>
      <c r="N259" t="str">
        <f t="shared" ref="N259:N322" si="13">IF(I259="Rob","Robusta",IF(I259="Exc","Excelsa",IF(I259="Ara","Arabica",IF(I259="Lib","Libercia",""))))</f>
        <v>Excelsa</v>
      </c>
      <c r="O259" t="str">
        <f t="shared" ref="O259:O322" si="14">IF(J259="M","Medium",IF(J259="L","Light",IF(J259="D","Dark")))</f>
        <v>Dark</v>
      </c>
      <c r="P259" t="str">
        <f>_xlfn.XLOOKUP(Orders[[#This Row],[Customer ID]],customers!A258:A1258,customers!I258:I1258,,0)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 = 0,"",_xlfn.XLOOKUP(C260,customers!$A$1:$A$1001,customers!$C$1:$C$1001,,0) )</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ID]],customers!A259:A1259,customers!I259:I1259,,0)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 = 0,"",_xlfn.XLOOKUP(C261,customers!$A$1:$A$1001,customers!$C$1:$C$1001,,0) )</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ID]],customers!A260:A1260,customers!I260:I1260,,0)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 = 0,"",_xlfn.XLOOKUP(C262,customers!$A$1:$A$1001,customers!$C$1:$C$1001,,0) )</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ID]],customers!A261:A1261,customers!I261:I1261,,0)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 = 0,"",_xlfn.XLOOKUP(C263,customers!$A$1:$A$1001,customers!$C$1:$C$1001,,0) )</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ID]],customers!A262:A1262,customers!I262:I1262,,0)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 = 0,"",_xlfn.XLOOKUP(C264,customers!$A$1:$A$1001,customers!$C$1:$C$1001,,0) )</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ID]],customers!A263:A1263,customers!I263:I1263,,0)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 = 0,"",_xlfn.XLOOKUP(C265,customers!$A$1:$A$1001,customers!$C$1:$C$1001,,0) )</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f>INDEX(products!$A$1:$G$49,MATCH(orders!$D265,products!$A$1:$A$49,0),MATCH(orders!K$1,products!$A$1:$G$1,0))</f>
        <v>2.5</v>
      </c>
      <c r="L265" s="6">
        <f>INDEX(products!$A$1:$G$49,MATCH(orders!$D265,products!$A$1:$A$49,0),MATCH(orders!L$1,products!$A$1:$G$1,0))</f>
        <v>33.464999999999996</v>
      </c>
      <c r="M265" s="6">
        <f t="shared" si="12"/>
        <v>133.85999999999999</v>
      </c>
      <c r="N265" t="str">
        <f t="shared" si="13"/>
        <v>Libercia</v>
      </c>
      <c r="O265" t="str">
        <f t="shared" si="14"/>
        <v>Medium</v>
      </c>
      <c r="P265" t="str">
        <f>_xlfn.XLOOKUP(Orders[[#This Row],[Customer ID]],customers!A264:A1264,customers!I264:I1264,,0)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 = 0,"",_xlfn.XLOOKUP(C266,customers!$A$1:$A$1001,customers!$C$1:$C$1001,,0) )</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ID]],customers!A265:A1265,customers!I265:I1265,,0)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 = 0,"",_xlfn.XLOOKUP(C267,customers!$A$1:$A$1001,customers!$C$1:$C$1001,,0) )</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ID]],customers!A266:A1266,customers!I266:I1266,,0)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 = 0,"",_xlfn.XLOOKUP(C268,customers!$A$1:$A$1001,customers!$C$1:$C$1001,,0) )</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ID]],customers!A267:A1267,customers!I267:I1267,,0)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 = 0,"",_xlfn.XLOOKUP(C269,customers!$A$1:$A$1001,customers!$C$1:$C$1001,,0) )</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ID]],customers!A268:A1268,customers!I268:I1268,,0)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 = 0,"",_xlfn.XLOOKUP(C270,customers!$A$1:$A$1001,customers!$C$1:$C$1001,,0) )</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
        <v>6190</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 = 0,"",_xlfn.XLOOKUP(C271,customers!$A$1:$A$1001,customers!$C$1:$C$1001,,0) )</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ID]],customers!A270:A1270,customers!I270:I1270,,0)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 = 0,"",_xlfn.XLOOKUP(C272,customers!$A$1:$A$1001,customers!$C$1:$C$1001,,0) )</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ID]],customers!A271:A1271,customers!I271:I1271,,0)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 = 0,"",_xlfn.XLOOKUP(C273,customers!$A$1:$A$1001,customers!$C$1:$C$1001,,0) )</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ID]],customers!A272:A1272,customers!I272:I1272,,0)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 = 0,"",_xlfn.XLOOKUP(C274,customers!$A$1:$A$1001,customers!$C$1:$C$1001,,0) )</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ID]],customers!A273:A1273,customers!I273:I1273,,0)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 = 0,"",_xlfn.XLOOKUP(C275,customers!$A$1:$A$1001,customers!$C$1:$C$1001,,0) )</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ID]],customers!A274:A1274,customers!I274:I1274,,0)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 = 0,"",_xlfn.XLOOKUP(C276,customers!$A$1:$A$1001,customers!$C$1:$C$1001,,0) )</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ID]],customers!A275:A1275,customers!I275:I1275,,0)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 = 0,"",_xlfn.XLOOKUP(C277,customers!$A$1:$A$1001,customers!$C$1:$C$1001,,0) )</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ID]],customers!A276:A1276,customers!I276:I1276,,0)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 = 0,"",_xlfn.XLOOKUP(C278,customers!$A$1:$A$1001,customers!$C$1:$C$1001,,0) )</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ID]],customers!A277:A1277,customers!I277:I1277,,0)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 = 0,"",_xlfn.XLOOKUP(C279,customers!$A$1:$A$1001,customers!$C$1:$C$1001,,0) )</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ID]],customers!A278:A1278,customers!I278:I1278,,0)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 = 0,"",_xlfn.XLOOKUP(C280,customers!$A$1:$A$1001,customers!$C$1:$C$1001,,0) )</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ID]],customers!A279:A1279,customers!I279:I1279,,0)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 = 0,"",_xlfn.XLOOKUP(C281,customers!$A$1:$A$1001,customers!$C$1:$C$1001,,0) )</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f>INDEX(products!$A$1:$G$49,MATCH(orders!$D281,products!$A$1:$A$49,0),MATCH(orders!K$1,products!$A$1:$G$1,0))</f>
        <v>2.5</v>
      </c>
      <c r="L281" s="6">
        <f>INDEX(products!$A$1:$G$49,MATCH(orders!$D281,products!$A$1:$A$49,0),MATCH(orders!L$1,products!$A$1:$G$1,0))</f>
        <v>33.464999999999996</v>
      </c>
      <c r="M281" s="6">
        <f t="shared" si="12"/>
        <v>33.464999999999996</v>
      </c>
      <c r="N281" t="str">
        <f t="shared" si="13"/>
        <v>Libercia</v>
      </c>
      <c r="O281" t="str">
        <f t="shared" si="14"/>
        <v>Medium</v>
      </c>
      <c r="P281" t="str">
        <f>_xlfn.XLOOKUP(Orders[[#This Row],[Customer ID]],customers!A280:A1280,customers!I280:I1280,,0)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 = 0,"",_xlfn.XLOOKUP(C282,customers!$A$1:$A$1001,customers!$C$1:$C$1001,,0) )</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ID]],customers!A281:A1281,customers!I281:I1281,,0)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 = 0,"",_xlfn.XLOOKUP(C283,customers!$A$1:$A$1001,customers!$C$1:$C$1001,,0) )</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ID]],customers!A282:A1282,customers!I282:I1282,,0)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 = 0,"",_xlfn.XLOOKUP(C284,customers!$A$1:$A$1001,customers!$C$1:$C$1001,,0) )</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ID]],customers!A283:A1283,customers!I283:I1283,,0)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 = 0,"",_xlfn.XLOOKUP(C285,customers!$A$1:$A$1001,customers!$C$1:$C$1001,,0) )</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ID]],customers!A284:A1284,customers!I284:I1284,,0)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 = 0,"",_xlfn.XLOOKUP(C286,customers!$A$1:$A$1001,customers!$C$1:$C$1001,,0) )</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ID]],customers!A285:A1285,customers!I285:I1285,,0)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 = 0,"",_xlfn.XLOOKUP(C287,customers!$A$1:$A$1001,customers!$C$1:$C$1001,,0) )</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f>INDEX(products!$A$1:$G$49,MATCH(orders!$D287,products!$A$1:$A$49,0),MATCH(orders!K$1,products!$A$1:$G$1,0))</f>
        <v>2.5</v>
      </c>
      <c r="L287" s="6">
        <f>INDEX(products!$A$1:$G$49,MATCH(orders!$D287,products!$A$1:$A$49,0),MATCH(orders!L$1,products!$A$1:$G$1,0))</f>
        <v>36.454999999999998</v>
      </c>
      <c r="M287" s="6">
        <f t="shared" si="12"/>
        <v>36.454999999999998</v>
      </c>
      <c r="N287" t="str">
        <f t="shared" si="13"/>
        <v>Libercia</v>
      </c>
      <c r="O287" t="str">
        <f t="shared" si="14"/>
        <v>Light</v>
      </c>
      <c r="P287" t="str">
        <f>_xlfn.XLOOKUP(Orders[[#This Row],[Customer ID]],customers!A286:A1286,customers!I286:I1286,,0)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 = 0,"",_xlfn.XLOOKUP(C288,customers!$A$1:$A$1001,customers!$C$1:$C$1001,,0) )</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ID]],customers!A287:A1287,customers!I287:I1287,,0)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 = 0,"",_xlfn.XLOOKUP(C289,customers!$A$1:$A$1001,customers!$C$1:$C$1001,,0) )</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ID]],customers!A288:A1288,customers!I288:I1288,,0)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 = 0,"",_xlfn.XLOOKUP(C290,customers!$A$1:$A$1001,customers!$C$1:$C$1001,,0) )</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ID]],customers!A289:A1289,customers!I289:I1289,,0)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 = 0,"",_xlfn.XLOOKUP(C291,customers!$A$1:$A$1001,customers!$C$1:$C$1001,,0) )</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ID]],customers!A290:A1290,customers!I290:I1290,,0)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 = 0,"",_xlfn.XLOOKUP(C292,customers!$A$1:$A$1001,customers!$C$1:$C$1001,,0) )</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ID]],customers!A291:A1291,customers!I291:I1291,,0)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 = 0,"",_xlfn.XLOOKUP(C293,customers!$A$1:$A$1001,customers!$C$1:$C$1001,,0) )</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ID]],customers!A292:A1292,customers!I292:I1292,,0)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 = 0,"",_xlfn.XLOOKUP(C294,customers!$A$1:$A$1001,customers!$C$1:$C$1001,,0) )</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ID]],customers!A293:A1293,customers!I293:I1293,,0)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 = 0,"",_xlfn.XLOOKUP(C295,customers!$A$1:$A$1001,customers!$C$1:$C$1001,,0) )</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ID]],customers!A294:A1294,customers!I294:I1294,,0)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 = 0,"",_xlfn.XLOOKUP(C296,customers!$A$1:$A$1001,customers!$C$1:$C$1001,,0) )</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ID]],customers!A295:A1295,customers!I295:I1295,,0)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 = 0,"",_xlfn.XLOOKUP(C297,customers!$A$1:$A$1001,customers!$C$1:$C$1001,,0) )</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ID]],customers!A296:A1296,customers!I296:I1296,,0)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 = 0,"",_xlfn.XLOOKUP(C298,customers!$A$1:$A$1001,customers!$C$1:$C$1001,,0) )</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ID]],customers!A297:A1297,customers!I297:I1297,,0)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 = 0,"",_xlfn.XLOOKUP(C299,customers!$A$1:$A$1001,customers!$C$1:$C$1001,,0) )</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ID]],customers!A298:A1298,customers!I298:I1298,,0)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 = 0,"",_xlfn.XLOOKUP(C300,customers!$A$1:$A$1001,customers!$C$1:$C$1001,,0) )</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ID]],customers!A299:A1299,customers!I299:I1299,,0)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 = 0,"",_xlfn.XLOOKUP(C301,customers!$A$1:$A$1001,customers!$C$1:$C$1001,,0) )</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ID]],customers!A300:A1300,customers!I300:I1300,,0)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 = 0,"",_xlfn.XLOOKUP(C302,customers!$A$1:$A$1001,customers!$C$1:$C$1001,,0) )</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ID]],customers!A301:A1301,customers!I301:I1301,,0)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 = 0,"",_xlfn.XLOOKUP(C303,customers!$A$1:$A$1001,customers!$C$1:$C$1001,,0) )</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f>INDEX(products!$A$1:$G$49,MATCH(orders!$D303,products!$A$1:$A$49,0),MATCH(orders!K$1,products!$A$1:$G$1,0))</f>
        <v>0.2</v>
      </c>
      <c r="L303" s="6">
        <f>INDEX(products!$A$1:$G$49,MATCH(orders!$D303,products!$A$1:$A$49,0),MATCH(orders!L$1,products!$A$1:$G$1,0))</f>
        <v>3.8849999999999998</v>
      </c>
      <c r="M303" s="6">
        <f t="shared" si="12"/>
        <v>15.54</v>
      </c>
      <c r="N303" t="str">
        <f t="shared" si="13"/>
        <v>Libercia</v>
      </c>
      <c r="O303" t="str">
        <f t="shared" si="14"/>
        <v>Dark</v>
      </c>
      <c r="P303" t="str">
        <f>_xlfn.XLOOKUP(Orders[[#This Row],[Customer ID]],customers!A302:A1302,customers!I302:I1302,,0)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 = 0,"",_xlfn.XLOOKUP(C304,customers!$A$1:$A$1001,customers!$C$1:$C$1001,,0) )</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ID]],customers!A303:A1303,customers!I303:I1303,,0)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 = 0,"",_xlfn.XLOOKUP(C305,customers!$A$1:$A$1001,customers!$C$1:$C$1001,,0) )</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ID]],customers!A304:A1304,customers!I304:I1304,,0)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 = 0,"",_xlfn.XLOOKUP(C306,customers!$A$1:$A$1001,customers!$C$1:$C$1001,,0) )</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ID]],customers!A305:A1305,customers!I305:I1305,,0)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 = 0,"",_xlfn.XLOOKUP(C307,customers!$A$1:$A$1001,customers!$C$1:$C$1001,,0) )</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f>INDEX(products!$A$1:$G$49,MATCH(orders!$D307,products!$A$1:$A$49,0),MATCH(orders!K$1,products!$A$1:$G$1,0))</f>
        <v>0.2</v>
      </c>
      <c r="L307" s="6">
        <f>INDEX(products!$A$1:$G$49,MATCH(orders!$D307,products!$A$1:$A$49,0),MATCH(orders!L$1,products!$A$1:$G$1,0))</f>
        <v>4.3650000000000002</v>
      </c>
      <c r="M307" s="6">
        <f t="shared" si="12"/>
        <v>21.825000000000003</v>
      </c>
      <c r="N307" t="str">
        <f t="shared" si="13"/>
        <v>Libercia</v>
      </c>
      <c r="O307" t="str">
        <f t="shared" si="14"/>
        <v>Medium</v>
      </c>
      <c r="P307" t="str">
        <f>_xlfn.XLOOKUP(Orders[[#This Row],[Customer ID]],customers!A306:A1306,customers!I306:I1306,,0)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 = 0,"",_xlfn.XLOOKUP(C308,customers!$A$1:$A$1001,customers!$C$1:$C$1001,,0) )</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ID]],customers!A307:A1307,customers!I307:I1307,,0)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 = 0,"",_xlfn.XLOOKUP(C309,customers!$A$1:$A$1001,customers!$C$1:$C$1001,,0) )</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ID]],customers!A308:A1308,customers!I308:I1308,,0)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 = 0,"",_xlfn.XLOOKUP(C310,customers!$A$1:$A$1001,customers!$C$1:$C$1001,,0) )</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ID]],customers!A309:A1309,customers!I309:I1309,,0)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 = 0,"",_xlfn.XLOOKUP(C311,customers!$A$1:$A$1001,customers!$C$1:$C$1001,,0) )</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f>INDEX(products!$A$1:$G$49,MATCH(orders!$D311,products!$A$1:$A$49,0),MATCH(orders!K$1,products!$A$1:$G$1,0))</f>
        <v>0.2</v>
      </c>
      <c r="L311" s="6">
        <f>INDEX(products!$A$1:$G$49,MATCH(orders!$D311,products!$A$1:$A$49,0),MATCH(orders!L$1,products!$A$1:$G$1,0))</f>
        <v>4.3650000000000002</v>
      </c>
      <c r="M311" s="6">
        <f t="shared" si="12"/>
        <v>26.19</v>
      </c>
      <c r="N311" t="str">
        <f t="shared" si="13"/>
        <v>Libercia</v>
      </c>
      <c r="O311" t="str">
        <f t="shared" si="14"/>
        <v>Medium</v>
      </c>
      <c r="P311" t="str">
        <f>_xlfn.XLOOKUP(Orders[[#This Row],[Customer ID]],customers!A310:A1310,customers!I310:I1310,,0)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 = 0,"",_xlfn.XLOOKUP(C312,customers!$A$1:$A$1001,customers!$C$1:$C$1001,,0) )</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ID]],customers!A311:A1311,customers!I311:I1311,,0)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 = 0,"",_xlfn.XLOOKUP(C313,customers!$A$1:$A$1001,customers!$C$1:$C$1001,,0) )</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ID]],customers!A312:A1312,customers!I312:I1312,,0)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 = 0,"",_xlfn.XLOOKUP(C314,customers!$A$1:$A$1001,customers!$C$1:$C$1001,,0) )</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ID]],customers!A313:A1313,customers!I313:I1313,,0)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 = 0,"",_xlfn.XLOOKUP(C315,customers!$A$1:$A$1001,customers!$C$1:$C$1001,,0) )</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ID]],customers!A314:A1314,customers!I314:I1314,,0)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 = 0,"",_xlfn.XLOOKUP(C316,customers!$A$1:$A$1001,customers!$C$1:$C$1001,,0) )</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ID]],customers!A315:A1315,customers!I315:I1315,,0)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 = 0,"",_xlfn.XLOOKUP(C317,customers!$A$1:$A$1001,customers!$C$1:$C$1001,,0) )</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ID]],customers!A316:A1316,customers!I316:I1316,,0)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 = 0,"",_xlfn.XLOOKUP(C318,customers!$A$1:$A$1001,customers!$C$1:$C$1001,,0) )</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ID]],customers!A317:A1317,customers!I317:I1317,,0)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 = 0,"",_xlfn.XLOOKUP(C319,customers!$A$1:$A$1001,customers!$C$1:$C$1001,,0) )</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ID]],customers!A318:A1318,customers!I318:I1318,,0)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 = 0,"",_xlfn.XLOOKUP(C320,customers!$A$1:$A$1001,customers!$C$1:$C$1001,,0) )</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ID]],customers!A319:A1319,customers!I319:I1319,,0)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 = 0,"",_xlfn.XLOOKUP(C321,customers!$A$1:$A$1001,customers!$C$1:$C$1001,,0) )</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ID]],customers!A320:A1320,customers!I320:I1320,,0)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 = 0,"",_xlfn.XLOOKUP(C322,customers!$A$1:$A$1001,customers!$C$1:$C$1001,,0) )</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ID]],customers!A321:A1321,customers!I321:I1321,,0)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 = 0,"",_xlfn.XLOOKUP(C323,customers!$A$1:$A$1001,customers!$C$1:$C$1001,,0) )</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f>INDEX(products!$A$1:$G$49,MATCH(orders!$D323,products!$A$1:$A$49,0),MATCH(orders!K$1,products!$A$1:$G$1,0))</f>
        <v>0.2</v>
      </c>
      <c r="L323" s="6">
        <f>INDEX(products!$A$1:$G$49,MATCH(orders!$D323,products!$A$1:$A$49,0),MATCH(orders!L$1,products!$A$1:$G$1,0))</f>
        <v>3.375</v>
      </c>
      <c r="M323" s="6">
        <f t="shared" ref="M323:M386" si="15">PRODUCT(L323,E323)</f>
        <v>20.25</v>
      </c>
      <c r="N323" t="str">
        <f t="shared" ref="N323:N386" si="16">IF(I323="Rob","Robusta",IF(I323="Exc","Excelsa",IF(I323="Ara","Arabica",IF(I323="Lib","Libercia",""))))</f>
        <v>Arabica</v>
      </c>
      <c r="O323" t="str">
        <f t="shared" ref="O323:O386" si="17">IF(J323="M","Medium",IF(J323="L","Light",IF(J323="D","Dark")))</f>
        <v>Medium</v>
      </c>
      <c r="P323" t="str">
        <f>_xlfn.XLOOKUP(Orders[[#This Row],[Customer ID]],customers!A322:A1322,customers!I322:I1322,,0)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 = 0,"",_xlfn.XLOOKUP(C324,customers!$A$1:$A$1001,customers!$C$1:$C$1001,,0) )</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f>INDEX(products!$A$1:$G$49,MATCH(orders!$D324,products!$A$1:$A$49,0),MATCH(orders!K$1,products!$A$1:$G$1,0))</f>
        <v>0.5</v>
      </c>
      <c r="L324" s="6">
        <f>INDEX(products!$A$1:$G$49,MATCH(orders!$D324,products!$A$1:$A$49,0),MATCH(orders!L$1,products!$A$1:$G$1,0))</f>
        <v>7.77</v>
      </c>
      <c r="M324" s="6">
        <f t="shared" si="15"/>
        <v>23.31</v>
      </c>
      <c r="N324" t="str">
        <f t="shared" si="16"/>
        <v>Libercia</v>
      </c>
      <c r="O324" t="str">
        <f t="shared" si="17"/>
        <v>Dark</v>
      </c>
      <c r="P324" t="str">
        <f>_xlfn.XLOOKUP(Orders[[#This Row],[Customer ID]],customers!A323:A1323,customers!I323:I1323,,0)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 = 0,"",_xlfn.XLOOKUP(C325,customers!$A$1:$A$1001,customers!$C$1:$C$1001,,0) )</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ID]],customers!A324:A1324,customers!I324:I1324,,0)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 = 0,"",_xlfn.XLOOKUP(C326,customers!$A$1:$A$1001,customers!$C$1:$C$1001,,0) )</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ID]],customers!A325:A1325,customers!I325:I1325,,0)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 = 0,"",_xlfn.XLOOKUP(C327,customers!$A$1:$A$1001,customers!$C$1:$C$1001,,0) )</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ID]],customers!A326:A1326,customers!I326:I1326,,0)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 = 0,"",_xlfn.XLOOKUP(C328,customers!$A$1:$A$1001,customers!$C$1:$C$1001,,0) )</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ID]],customers!A327:A1327,customers!I327:I1327,,0)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 = 0,"",_xlfn.XLOOKUP(C329,customers!$A$1:$A$1001,customers!$C$1:$C$1001,,0) )</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ID]],customers!A328:A1328,customers!I328:I1328,,0)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 = 0,"",_xlfn.XLOOKUP(C330,customers!$A$1:$A$1001,customers!$C$1:$C$1001,,0) )</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f>INDEX(products!$A$1:$G$49,MATCH(orders!$D330,products!$A$1:$A$49,0),MATCH(orders!K$1,products!$A$1:$G$1,0))</f>
        <v>0.5</v>
      </c>
      <c r="L330" s="6">
        <f>INDEX(products!$A$1:$G$49,MATCH(orders!$D330,products!$A$1:$A$49,0),MATCH(orders!L$1,products!$A$1:$G$1,0))</f>
        <v>9.51</v>
      </c>
      <c r="M330" s="6">
        <f t="shared" si="15"/>
        <v>38.04</v>
      </c>
      <c r="N330" t="str">
        <f t="shared" si="16"/>
        <v>Libercia</v>
      </c>
      <c r="O330" t="str">
        <f t="shared" si="17"/>
        <v>Light</v>
      </c>
      <c r="P330" t="str">
        <f>_xlfn.XLOOKUP(Orders[[#This Row],[Customer ID]],customers!A329:A1329,customers!I329:I1329,,0)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 = 0,"",_xlfn.XLOOKUP(C331,customers!$A$1:$A$1001,customers!$C$1:$C$1001,,0) )</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ID]],customers!A330:A1330,customers!I330:I1330,,0)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 = 0,"",_xlfn.XLOOKUP(C332,customers!$A$1:$A$1001,customers!$C$1:$C$1001,,0) )</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
        <v>6191</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 = 0,"",_xlfn.XLOOKUP(C333,customers!$A$1:$A$1001,customers!$C$1:$C$1001,,0) )</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ID]],customers!A332:A1332,customers!I332:I1332,,0)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 = 0,"",_xlfn.XLOOKUP(C334,customers!$A$1:$A$1001,customers!$C$1:$C$1001,,0) )</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ID]],customers!A333:A1333,customers!I333:I1333,,0)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 = 0,"",_xlfn.XLOOKUP(C335,customers!$A$1:$A$1001,customers!$C$1:$C$1001,,0) )</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ID]],customers!A334:A1334,customers!I334:I1334,,0)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 = 0,"",_xlfn.XLOOKUP(C336,customers!$A$1:$A$1001,customers!$C$1:$C$1001,,0) )</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ID]],customers!A335:A1335,customers!I335:I1335,,0)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 = 0,"",_xlfn.XLOOKUP(C337,customers!$A$1:$A$1001,customers!$C$1:$C$1001,,0) )</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f>INDEX(products!$A$1:$G$49,MATCH(orders!$D337,products!$A$1:$A$49,0),MATCH(orders!K$1,products!$A$1:$G$1,0))</f>
        <v>0.2</v>
      </c>
      <c r="L337" s="6">
        <f>INDEX(products!$A$1:$G$49,MATCH(orders!$D337,products!$A$1:$A$49,0),MATCH(orders!L$1,products!$A$1:$G$1,0))</f>
        <v>4.7549999999999999</v>
      </c>
      <c r="M337" s="6">
        <f t="shared" si="15"/>
        <v>28.53</v>
      </c>
      <c r="N337" t="str">
        <f t="shared" si="16"/>
        <v>Libercia</v>
      </c>
      <c r="O337" t="str">
        <f t="shared" si="17"/>
        <v>Light</v>
      </c>
      <c r="P337" t="str">
        <f>_xlfn.XLOOKUP(Orders[[#This Row],[Customer ID]],customers!A336:A1336,customers!I336:I1336,,0)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 = 0,"",_xlfn.XLOOKUP(C338,customers!$A$1:$A$1001,customers!$C$1:$C$1001,,0) )</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ID]],customers!A337:A1337,customers!I337:I1337,,0)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 = 0,"",_xlfn.XLOOKUP(C339,customers!$A$1:$A$1001,customers!$C$1:$C$1001,,0) )</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
        <v>6190</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 = 0,"",_xlfn.XLOOKUP(C340,customers!$A$1:$A$1001,customers!$C$1:$C$1001,,0) )</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ID]],customers!A339:A1339,customers!I339:I1339,,0)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 = 0,"",_xlfn.XLOOKUP(C341,customers!$A$1:$A$1001,customers!$C$1:$C$1001,,0) )</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ID]],customers!A340:A1340,customers!I340:I1340,,0)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 = 0,"",_xlfn.XLOOKUP(C342,customers!$A$1:$A$1001,customers!$C$1:$C$1001,,0) )</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ID]],customers!A341:A1341,customers!I341:I1341,,0)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 = 0,"",_xlfn.XLOOKUP(C343,customers!$A$1:$A$1001,customers!$C$1:$C$1001,,0) )</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ID]],customers!A342:A1342,customers!I342:I1342,,0)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 = 0,"",_xlfn.XLOOKUP(C344,customers!$A$1:$A$1001,customers!$C$1:$C$1001,,0) )</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f>INDEX(products!$A$1:$G$49,MATCH(orders!$D344,products!$A$1:$A$49,0),MATCH(orders!K$1,products!$A$1:$G$1,0))</f>
        <v>0.5</v>
      </c>
      <c r="L344" s="6">
        <f>INDEX(products!$A$1:$G$49,MATCH(orders!$D344,products!$A$1:$A$49,0),MATCH(orders!L$1,products!$A$1:$G$1,0))</f>
        <v>7.77</v>
      </c>
      <c r="M344" s="6">
        <f t="shared" si="15"/>
        <v>38.849999999999994</v>
      </c>
      <c r="N344" t="str">
        <f t="shared" si="16"/>
        <v>Libercia</v>
      </c>
      <c r="O344" t="str">
        <f t="shared" si="17"/>
        <v>Dark</v>
      </c>
      <c r="P344" t="str">
        <f>_xlfn.XLOOKUP(Orders[[#This Row],[Customer ID]],customers!A343:A1343,customers!I343:I1343,,0)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 = 0,"",_xlfn.XLOOKUP(C345,customers!$A$1:$A$1001,customers!$C$1:$C$1001,,0) )</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ID]],customers!A344:A1344,customers!I344:I1344,,0)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 = 0,"",_xlfn.XLOOKUP(C346,customers!$A$1:$A$1001,customers!$C$1:$C$1001,,0) )</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ID]],customers!A345:A1345,customers!I345:I1345,,0)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 = 0,"",_xlfn.XLOOKUP(C347,customers!$A$1:$A$1001,customers!$C$1:$C$1001,,0) )</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ID]],customers!A346:A1346,customers!I346:I1346,,0)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 = 0,"",_xlfn.XLOOKUP(C348,customers!$A$1:$A$1001,customers!$C$1:$C$1001,,0) )</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ID]],customers!A347:A1347,customers!I347:I1347,,0)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 = 0,"",_xlfn.XLOOKUP(C349,customers!$A$1:$A$1001,customers!$C$1:$C$1001,,0) )</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f>INDEX(products!$A$1:$G$49,MATCH(orders!$D349,products!$A$1:$A$49,0),MATCH(orders!K$1,products!$A$1:$G$1,0))</f>
        <v>1</v>
      </c>
      <c r="L349" s="6">
        <f>INDEX(products!$A$1:$G$49,MATCH(orders!$D349,products!$A$1:$A$49,0),MATCH(orders!L$1,products!$A$1:$G$1,0))</f>
        <v>14.55</v>
      </c>
      <c r="M349" s="6">
        <f t="shared" si="15"/>
        <v>43.650000000000006</v>
      </c>
      <c r="N349" t="str">
        <f t="shared" si="16"/>
        <v>Libercia</v>
      </c>
      <c r="O349" t="str">
        <f t="shared" si="17"/>
        <v>Medium</v>
      </c>
      <c r="P349" t="str">
        <f>_xlfn.XLOOKUP(Orders[[#This Row],[Customer ID]],customers!A348:A1348,customers!I348:I1348,,0)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 = 0,"",_xlfn.XLOOKUP(C350,customers!$A$1:$A$1001,customers!$C$1:$C$1001,,0) )</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ID]],customers!A349:A1349,customers!I349:I1349,,0)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 = 0,"",_xlfn.XLOOKUP(C351,customers!$A$1:$A$1001,customers!$C$1:$C$1001,,0) )</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ID]],customers!A350:A1350,customers!I350:I1350,,0)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 = 0,"",_xlfn.XLOOKUP(C352,customers!$A$1:$A$1001,customers!$C$1:$C$1001,,0) )</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ID]],customers!A351:A1351,customers!I351:I1351,,0)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 = 0,"",_xlfn.XLOOKUP(C353,customers!$A$1:$A$1001,customers!$C$1:$C$1001,,0) )</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ID]],customers!A352:A1352,customers!I352:I1352,,0)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 = 0,"",_xlfn.XLOOKUP(C354,customers!$A$1:$A$1001,customers!$C$1:$C$1001,,0) )</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
        <v>6190</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 = 0,"",_xlfn.XLOOKUP(C355,customers!$A$1:$A$1001,customers!$C$1:$C$1001,,0) )</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ID]],customers!A354:A1354,customers!I354:I1354,,0)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 = 0,"",_xlfn.XLOOKUP(C356,customers!$A$1:$A$1001,customers!$C$1:$C$1001,,0) )</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ID]],customers!A355:A1355,customers!I355:I1355,,0)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 = 0,"",_xlfn.XLOOKUP(C357,customers!$A$1:$A$1001,customers!$C$1:$C$1001,,0) )</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ID]],customers!A356:A1356,customers!I356:I1356,,0)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 = 0,"",_xlfn.XLOOKUP(C358,customers!$A$1:$A$1001,customers!$C$1:$C$1001,,0) )</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f>INDEX(products!$A$1:$G$49,MATCH(orders!$D358,products!$A$1:$A$49,0),MATCH(orders!K$1,products!$A$1:$G$1,0))</f>
        <v>1</v>
      </c>
      <c r="L358" s="6">
        <f>INDEX(products!$A$1:$G$49,MATCH(orders!$D358,products!$A$1:$A$49,0),MATCH(orders!L$1,products!$A$1:$G$1,0))</f>
        <v>12.95</v>
      </c>
      <c r="M358" s="6">
        <f t="shared" si="15"/>
        <v>51.8</v>
      </c>
      <c r="N358" t="str">
        <f t="shared" si="16"/>
        <v>Libercia</v>
      </c>
      <c r="O358" t="str">
        <f t="shared" si="17"/>
        <v>Dark</v>
      </c>
      <c r="P358" t="str">
        <f>_xlfn.XLOOKUP(Orders[[#This Row],[Customer ID]],customers!A357:A1357,customers!I357:I1357,,0)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 = 0,"",_xlfn.XLOOKUP(C359,customers!$A$1:$A$1001,customers!$C$1:$C$1001,,0) )</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ID]],customers!A358:A1358,customers!I358:I1358,,0)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 = 0,"",_xlfn.XLOOKUP(C360,customers!$A$1:$A$1001,customers!$C$1:$C$1001,,0) )</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ID]],customers!A359:A1359,customers!I359:I1359,,0)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 = 0,"",_xlfn.XLOOKUP(C361,customers!$A$1:$A$1001,customers!$C$1:$C$1001,,0) )</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ID]],customers!A360:A1360,customers!I360:I1360,,0)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 = 0,"",_xlfn.XLOOKUP(C362,customers!$A$1:$A$1001,customers!$C$1:$C$1001,,0) )</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ID]],customers!A361:A1361,customers!I361:I1361,,0)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 = 0,"",_xlfn.XLOOKUP(C363,customers!$A$1:$A$1001,customers!$C$1:$C$1001,,0) )</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ID]],customers!A362:A1362,customers!I362:I1362,,0)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 = 0,"",_xlfn.XLOOKUP(C364,customers!$A$1:$A$1001,customers!$C$1:$C$1001,,0) )</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ID]],customers!A363:A1363,customers!I363:I1363,,0)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 = 0,"",_xlfn.XLOOKUP(C365,customers!$A$1:$A$1001,customers!$C$1:$C$1001,,0) )</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f>INDEX(products!$A$1:$G$49,MATCH(orders!$D365,products!$A$1:$A$49,0),MATCH(orders!K$1,products!$A$1:$G$1,0))</f>
        <v>1</v>
      </c>
      <c r="L365" s="6">
        <f>INDEX(products!$A$1:$G$49,MATCH(orders!$D365,products!$A$1:$A$49,0),MATCH(orders!L$1,products!$A$1:$G$1,0))</f>
        <v>14.55</v>
      </c>
      <c r="M365" s="6">
        <f t="shared" si="15"/>
        <v>87.300000000000011</v>
      </c>
      <c r="N365" t="str">
        <f t="shared" si="16"/>
        <v>Libercia</v>
      </c>
      <c r="O365" t="str">
        <f t="shared" si="17"/>
        <v>Medium</v>
      </c>
      <c r="P365" t="str">
        <f>_xlfn.XLOOKUP(Orders[[#This Row],[Customer ID]],customers!A364:A1364,customers!I364:I1364,,0)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 = 0,"",_xlfn.XLOOKUP(C366,customers!$A$1:$A$1001,customers!$C$1:$C$1001,,0) )</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ID]],customers!A365:A1365,customers!I365:I1365,,0)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 = 0,"",_xlfn.XLOOKUP(C367,customers!$A$1:$A$1001,customers!$C$1:$C$1001,,0) )</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f>INDEX(products!$A$1:$G$49,MATCH(orders!$D367,products!$A$1:$A$49,0),MATCH(orders!K$1,products!$A$1:$G$1,0))</f>
        <v>0.5</v>
      </c>
      <c r="L367" s="6">
        <f>INDEX(products!$A$1:$G$49,MATCH(orders!$D367,products!$A$1:$A$49,0),MATCH(orders!L$1,products!$A$1:$G$1,0))</f>
        <v>7.77</v>
      </c>
      <c r="M367" s="6">
        <f t="shared" si="15"/>
        <v>7.77</v>
      </c>
      <c r="N367" t="str">
        <f t="shared" si="16"/>
        <v>Libercia</v>
      </c>
      <c r="O367" t="str">
        <f t="shared" si="17"/>
        <v>Dark</v>
      </c>
      <c r="P367" t="str">
        <f>_xlfn.XLOOKUP(Orders[[#This Row],[Customer ID]],customers!A366:A1366,customers!I366:I1366,,0)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 = 0,"",_xlfn.XLOOKUP(C368,customers!$A$1:$A$1001,customers!$C$1:$C$1001,,0) )</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ID]],customers!A367:A1367,customers!I367:I1367,,0)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 = 0,"",_xlfn.XLOOKUP(C369,customers!$A$1:$A$1001,customers!$C$1:$C$1001,,0) )</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f>INDEX(products!$A$1:$G$49,MATCH(orders!$D369,products!$A$1:$A$49,0),MATCH(orders!K$1,products!$A$1:$G$1,0))</f>
        <v>0.2</v>
      </c>
      <c r="L369" s="6">
        <f>INDEX(products!$A$1:$G$49,MATCH(orders!$D369,products!$A$1:$A$49,0),MATCH(orders!L$1,products!$A$1:$G$1,0))</f>
        <v>4.3650000000000002</v>
      </c>
      <c r="M369" s="6">
        <f t="shared" si="15"/>
        <v>8.73</v>
      </c>
      <c r="N369" t="str">
        <f t="shared" si="16"/>
        <v>Libercia</v>
      </c>
      <c r="O369" t="str">
        <f t="shared" si="17"/>
        <v>Medium</v>
      </c>
      <c r="P369" t="str">
        <f>_xlfn.XLOOKUP(Orders[[#This Row],[Customer ID]],customers!A368:A1368,customers!I368:I1368,,0)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 = 0,"",_xlfn.XLOOKUP(C370,customers!$A$1:$A$1001,customers!$C$1:$C$1001,,0) )</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ID]],customers!A369:A1369,customers!I369:I1369,,0)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 = 0,"",_xlfn.XLOOKUP(C371,customers!$A$1:$A$1001,customers!$C$1:$C$1001,,0) )</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ID]],customers!A370:A1370,customers!I370:I1370,,0)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 = 0,"",_xlfn.XLOOKUP(C372,customers!$A$1:$A$1001,customers!$C$1:$C$1001,,0) )</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ID]],customers!A371:A1371,customers!I371:I1371,,0)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 = 0,"",_xlfn.XLOOKUP(C373,customers!$A$1:$A$1001,customers!$C$1:$C$1001,,0) )</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ID]],customers!A372:A1372,customers!I372:I1372,,0)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 = 0,"",_xlfn.XLOOKUP(C374,customers!$A$1:$A$1001,customers!$C$1:$C$1001,,0) )</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ID]],customers!A373:A1373,customers!I373:I1373,,0)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 = 0,"",_xlfn.XLOOKUP(C375,customers!$A$1:$A$1001,customers!$C$1:$C$1001,,0) )</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ID]],customers!A374:A1374,customers!I374:I1374,,0)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 = 0,"",_xlfn.XLOOKUP(C376,customers!$A$1:$A$1001,customers!$C$1:$C$1001,,0) )</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f>INDEX(products!$A$1:$G$49,MATCH(orders!$D376,products!$A$1:$A$49,0),MATCH(orders!K$1,products!$A$1:$G$1,0))</f>
        <v>0.5</v>
      </c>
      <c r="L376" s="6">
        <f>INDEX(products!$A$1:$G$49,MATCH(orders!$D376,products!$A$1:$A$49,0),MATCH(orders!L$1,products!$A$1:$G$1,0))</f>
        <v>9.51</v>
      </c>
      <c r="M376" s="6">
        <f t="shared" si="15"/>
        <v>38.04</v>
      </c>
      <c r="N376" t="str">
        <f t="shared" si="16"/>
        <v>Libercia</v>
      </c>
      <c r="O376" t="str">
        <f t="shared" si="17"/>
        <v>Light</v>
      </c>
      <c r="P376" t="str">
        <f>_xlfn.XLOOKUP(Orders[[#This Row],[Customer ID]],customers!A375:A1375,customers!I375:I1375,,0)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 = 0,"",_xlfn.XLOOKUP(C377,customers!$A$1:$A$1001,customers!$C$1:$C$1001,,0) )</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ID]],customers!A376:A1376,customers!I376:I1376,,0)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 = 0,"",_xlfn.XLOOKUP(C378,customers!$A$1:$A$1001,customers!$C$1:$C$1001,,0) )</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ID]],customers!A377:A1377,customers!I377:I1377,,0)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 = 0,"",_xlfn.XLOOKUP(C379,customers!$A$1:$A$1001,customers!$C$1:$C$1001,,0) )</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ID]],customers!A378:A1378,customers!I378:I1378,,0)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 = 0,"",_xlfn.XLOOKUP(C380,customers!$A$1:$A$1001,customers!$C$1:$C$1001,,0) )</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ID]],customers!A379:A1379,customers!I379:I1379,,0)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 = 0,"",_xlfn.XLOOKUP(C381,customers!$A$1:$A$1001,customers!$C$1:$C$1001,,0) )</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ID]],customers!A380:A1380,customers!I380:I1380,,0)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 = 0,"",_xlfn.XLOOKUP(C382,customers!$A$1:$A$1001,customers!$C$1:$C$1001,,0) )</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f>INDEX(products!$A$1:$G$49,MATCH(orders!$D382,products!$A$1:$A$49,0),MATCH(orders!K$1,products!$A$1:$G$1,0))</f>
        <v>0.5</v>
      </c>
      <c r="L382" s="6">
        <f>INDEX(products!$A$1:$G$49,MATCH(orders!$D382,products!$A$1:$A$49,0),MATCH(orders!L$1,products!$A$1:$G$1,0))</f>
        <v>7.77</v>
      </c>
      <c r="M382" s="6">
        <f t="shared" si="15"/>
        <v>23.31</v>
      </c>
      <c r="N382" t="str">
        <f t="shared" si="16"/>
        <v>Libercia</v>
      </c>
      <c r="O382" t="str">
        <f t="shared" si="17"/>
        <v>Dark</v>
      </c>
      <c r="P382" t="s">
        <v>6191</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 = 0,"",_xlfn.XLOOKUP(C383,customers!$A$1:$A$1001,customers!$C$1:$C$1001,,0) )</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ID]],customers!A382:A1382,customers!I382:I1382,,0)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 = 0,"",_xlfn.XLOOKUP(C384,customers!$A$1:$A$1001,customers!$C$1:$C$1001,,0) )</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ID]],customers!A383:A1383,customers!I383:I1383,,0)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 = 0,"",_xlfn.XLOOKUP(C385,customers!$A$1:$A$1001,customers!$C$1:$C$1001,,0) )</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ID]],customers!A384:A1384,customers!I384:I1384,,0)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 = 0,"",_xlfn.XLOOKUP(C386,customers!$A$1:$A$1001,customers!$C$1:$C$1001,,0) )</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ID]],customers!A385:A1385,customers!I385:I1385,,0)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 = 0,"",_xlfn.XLOOKUP(C387,customers!$A$1:$A$1001,customers!$C$1:$C$1001,,0) )</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f>INDEX(products!$A$1:$G$49,MATCH(orders!$D387,products!$A$1:$A$49,0),MATCH(orders!K$1,products!$A$1:$G$1,0))</f>
        <v>0.5</v>
      </c>
      <c r="L387" s="6">
        <f>INDEX(products!$A$1:$G$49,MATCH(orders!$D387,products!$A$1:$A$49,0),MATCH(orders!L$1,products!$A$1:$G$1,0))</f>
        <v>8.73</v>
      </c>
      <c r="M387" s="6">
        <f t="shared" ref="M387:M450" si="18">PRODUCT(L387,E387)</f>
        <v>43.650000000000006</v>
      </c>
      <c r="N387" t="str">
        <f t="shared" ref="N387:N450" si="19">IF(I387="Rob","Robusta",IF(I387="Exc","Excelsa",IF(I387="Ara","Arabica",IF(I387="Lib","Libercia",""))))</f>
        <v>Libercia</v>
      </c>
      <c r="O387" t="str">
        <f t="shared" ref="O387:O450" si="20">IF(J387="M","Medium",IF(J387="L","Light",IF(J387="D","Dark")))</f>
        <v>Medium</v>
      </c>
      <c r="P387" t="str">
        <f>_xlfn.XLOOKUP(Orders[[#This Row],[Customer ID]],customers!A386:A1386,customers!I386:I1386,,0)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 = 0,"",_xlfn.XLOOKUP(C388,customers!$A$1:$A$1001,customers!$C$1:$C$1001,,0) )</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ID]],customers!A387:A1387,customers!I387:I1387,,0)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 = 0,"",_xlfn.XLOOKUP(C389,customers!$A$1:$A$1001,customers!$C$1:$C$1001,,0) )</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ID]],customers!A388:A1388,customers!I388:I1388,,0)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 = 0,"",_xlfn.XLOOKUP(C390,customers!$A$1:$A$1001,customers!$C$1:$C$1001,,0) )</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f>INDEX(products!$A$1:$G$49,MATCH(orders!$D390,products!$A$1:$A$49,0),MATCH(orders!K$1,products!$A$1:$G$1,0))</f>
        <v>0.2</v>
      </c>
      <c r="L390" s="6">
        <f>INDEX(products!$A$1:$G$49,MATCH(orders!$D390,products!$A$1:$A$49,0),MATCH(orders!L$1,products!$A$1:$G$1,0))</f>
        <v>3.8849999999999998</v>
      </c>
      <c r="M390" s="6">
        <f t="shared" si="18"/>
        <v>11.654999999999999</v>
      </c>
      <c r="N390" t="str">
        <f t="shared" si="19"/>
        <v>Libercia</v>
      </c>
      <c r="O390" t="str">
        <f t="shared" si="20"/>
        <v>Dark</v>
      </c>
      <c r="P390" t="str">
        <f>_xlfn.XLOOKUP(Orders[[#This Row],[Customer ID]],customers!A389:A1389,customers!I389:I1389,,0)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 = 0,"",_xlfn.XLOOKUP(C391,customers!$A$1:$A$1001,customers!$C$1:$C$1001,,0) )</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f>INDEX(products!$A$1:$G$49,MATCH(orders!$D391,products!$A$1:$A$49,0),MATCH(orders!K$1,products!$A$1:$G$1,0))</f>
        <v>0.5</v>
      </c>
      <c r="L391" s="6">
        <f>INDEX(products!$A$1:$G$49,MATCH(orders!$D391,products!$A$1:$A$49,0),MATCH(orders!L$1,products!$A$1:$G$1,0))</f>
        <v>7.77</v>
      </c>
      <c r="M391" s="6">
        <f t="shared" si="18"/>
        <v>23.31</v>
      </c>
      <c r="N391" t="str">
        <f t="shared" si="19"/>
        <v>Libercia</v>
      </c>
      <c r="O391" t="str">
        <f t="shared" si="20"/>
        <v>Dark</v>
      </c>
      <c r="P391" t="str">
        <f>_xlfn.XLOOKUP(Orders[[#This Row],[Customer ID]],customers!A390:A1390,customers!I390:I1390,,0)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 = 0,"",_xlfn.XLOOKUP(C392,customers!$A$1:$A$1001,customers!$C$1:$C$1001,,0) )</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ID]],customers!A391:A1391,customers!I391:I1391,,0)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 = 0,"",_xlfn.XLOOKUP(C393,customers!$A$1:$A$1001,customers!$C$1:$C$1001,,0) )</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ID]],customers!A392:A1392,customers!I392:I1392,,0)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 = 0,"",_xlfn.XLOOKUP(C394,customers!$A$1:$A$1001,customers!$C$1:$C$1001,,0) )</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ID]],customers!A393:A1393,customers!I393:I1393,,0)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 = 0,"",_xlfn.XLOOKUP(C395,customers!$A$1:$A$1001,customers!$C$1:$C$1001,,0) )</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ID]],customers!A394:A1394,customers!I394:I1394,,0)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 = 0,"",_xlfn.XLOOKUP(C396,customers!$A$1:$A$1001,customers!$C$1:$C$1001,,0) )</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ID]],customers!A395:A1395,customers!I395:I1395,,0)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 = 0,"",_xlfn.XLOOKUP(C397,customers!$A$1:$A$1001,customers!$C$1:$C$1001,,0) )</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f>INDEX(products!$A$1:$G$49,MATCH(orders!$D397,products!$A$1:$A$49,0),MATCH(orders!K$1,products!$A$1:$G$1,0))</f>
        <v>0.5</v>
      </c>
      <c r="L397" s="6">
        <f>INDEX(products!$A$1:$G$49,MATCH(orders!$D397,products!$A$1:$A$49,0),MATCH(orders!L$1,products!$A$1:$G$1,0))</f>
        <v>7.77</v>
      </c>
      <c r="M397" s="6">
        <f t="shared" si="18"/>
        <v>46.62</v>
      </c>
      <c r="N397" t="str">
        <f t="shared" si="19"/>
        <v>Libercia</v>
      </c>
      <c r="O397" t="str">
        <f t="shared" si="20"/>
        <v>Dark</v>
      </c>
      <c r="P397" t="str">
        <f>_xlfn.XLOOKUP(Orders[[#This Row],[Customer ID]],customers!A396:A1396,customers!I396:I1396,,0)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 = 0,"",_xlfn.XLOOKUP(C398,customers!$A$1:$A$1001,customers!$C$1:$C$1001,,0) )</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ID]],customers!A397:A1397,customers!I397:I1397,,0)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 = 0,"",_xlfn.XLOOKUP(C399,customers!$A$1:$A$1001,customers!$C$1:$C$1001,,0) )</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f>INDEX(products!$A$1:$G$49,MATCH(orders!$D399,products!$A$1:$A$49,0),MATCH(orders!K$1,products!$A$1:$G$1,0))</f>
        <v>0.5</v>
      </c>
      <c r="L399" s="6">
        <f>INDEX(products!$A$1:$G$49,MATCH(orders!$D399,products!$A$1:$A$49,0),MATCH(orders!L$1,products!$A$1:$G$1,0))</f>
        <v>7.77</v>
      </c>
      <c r="M399" s="6">
        <f t="shared" si="18"/>
        <v>31.08</v>
      </c>
      <c r="N399" t="str">
        <f t="shared" si="19"/>
        <v>Libercia</v>
      </c>
      <c r="O399" t="str">
        <f t="shared" si="20"/>
        <v>Dark</v>
      </c>
      <c r="P399" t="str">
        <f>_xlfn.XLOOKUP(Orders[[#This Row],[Customer ID]],customers!A398:A1398,customers!I398:I1398,,0)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 = 0,"",_xlfn.XLOOKUP(C400,customers!$A$1:$A$1001,customers!$C$1:$C$1001,,0) )</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ID]],customers!A399:A1399,customers!I399:I1399,,0)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 = 0,"",_xlfn.XLOOKUP(C401,customers!$A$1:$A$1001,customers!$C$1:$C$1001,,0) )</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ID]],customers!A400:A1400,customers!I400:I1400,,0)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 = 0,"",_xlfn.XLOOKUP(C402,customers!$A$1:$A$1001,customers!$C$1:$C$1001,,0) )</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f>INDEX(products!$A$1:$G$49,MATCH(orders!$D402,products!$A$1:$A$49,0),MATCH(orders!K$1,products!$A$1:$G$1,0))</f>
        <v>1</v>
      </c>
      <c r="L402" s="6">
        <f>INDEX(products!$A$1:$G$49,MATCH(orders!$D402,products!$A$1:$A$49,0),MATCH(orders!L$1,products!$A$1:$G$1,0))</f>
        <v>15.85</v>
      </c>
      <c r="M402" s="6">
        <f t="shared" si="18"/>
        <v>63.4</v>
      </c>
      <c r="N402" t="str">
        <f t="shared" si="19"/>
        <v>Libercia</v>
      </c>
      <c r="O402" t="str">
        <f t="shared" si="20"/>
        <v>Light</v>
      </c>
      <c r="P402" t="str">
        <f>_xlfn.XLOOKUP(Orders[[#This Row],[Customer ID]],customers!A401:A1401,customers!I401:I1401,,0)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 = 0,"",_xlfn.XLOOKUP(C403,customers!$A$1:$A$1001,customers!$C$1:$C$1001,,0) )</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f>INDEX(products!$A$1:$G$49,MATCH(orders!$D403,products!$A$1:$A$49,0),MATCH(orders!K$1,products!$A$1:$G$1,0))</f>
        <v>0.2</v>
      </c>
      <c r="L403" s="6">
        <f>INDEX(products!$A$1:$G$49,MATCH(orders!$D403,products!$A$1:$A$49,0),MATCH(orders!L$1,products!$A$1:$G$1,0))</f>
        <v>4.3650000000000002</v>
      </c>
      <c r="M403" s="6">
        <f t="shared" si="18"/>
        <v>8.73</v>
      </c>
      <c r="N403" t="str">
        <f t="shared" si="19"/>
        <v>Libercia</v>
      </c>
      <c r="O403" t="str">
        <f t="shared" si="20"/>
        <v>Medium</v>
      </c>
      <c r="P403" t="str">
        <f>_xlfn.XLOOKUP(Orders[[#This Row],[Customer ID]],customers!A402:A1402,customers!I402:I1402,,0)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 = 0,"",_xlfn.XLOOKUP(C404,customers!$A$1:$A$1001,customers!$C$1:$C$1001,,0) )</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ID]],customers!A403:A1403,customers!I403:I1403,,0)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 = 0,"",_xlfn.XLOOKUP(C405,customers!$A$1:$A$1001,customers!$C$1:$C$1001,,0) )</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f>INDEX(products!$A$1:$G$49,MATCH(orders!$D405,products!$A$1:$A$49,0),MATCH(orders!K$1,products!$A$1:$G$1,0))</f>
        <v>0.2</v>
      </c>
      <c r="L405" s="6">
        <f>INDEX(products!$A$1:$G$49,MATCH(orders!$D405,products!$A$1:$A$49,0),MATCH(orders!L$1,products!$A$1:$G$1,0))</f>
        <v>4.7549999999999999</v>
      </c>
      <c r="M405" s="6">
        <f t="shared" si="18"/>
        <v>9.51</v>
      </c>
      <c r="N405" t="str">
        <f t="shared" si="19"/>
        <v>Libercia</v>
      </c>
      <c r="O405" t="str">
        <f t="shared" si="20"/>
        <v>Light</v>
      </c>
      <c r="P405" t="str">
        <f>_xlfn.XLOOKUP(Orders[[#This Row],[Customer ID]],customers!A404:A1404,customers!I404:I1404,,0)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 = 0,"",_xlfn.XLOOKUP(C406,customers!$A$1:$A$1001,customers!$C$1:$C$1001,,0) )</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ID]],customers!A405:A1405,customers!I405:I1405,,0)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 = 0,"",_xlfn.XLOOKUP(C407,customers!$A$1:$A$1001,customers!$C$1:$C$1001,,0) )</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ID]],customers!A406:A1406,customers!I406:I1406,,0)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 = 0,"",_xlfn.XLOOKUP(C408,customers!$A$1:$A$1001,customers!$C$1:$C$1001,,0) )</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ID]],customers!A407:A1407,customers!I407:I1407,,0)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 = 0,"",_xlfn.XLOOKUP(C409,customers!$A$1:$A$1001,customers!$C$1:$C$1001,,0) )</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ID]],customers!A408:A1408,customers!I408:I1408,,0)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 = 0,"",_xlfn.XLOOKUP(C410,customers!$A$1:$A$1001,customers!$C$1:$C$1001,,0) )</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ID]],customers!A409:A1409,customers!I409:I1409,,0)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 = 0,"",_xlfn.XLOOKUP(C411,customers!$A$1:$A$1001,customers!$C$1:$C$1001,,0) )</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f>INDEX(products!$A$1:$G$49,MATCH(orders!$D411,products!$A$1:$A$49,0),MATCH(orders!K$1,products!$A$1:$G$1,0))</f>
        <v>1</v>
      </c>
      <c r="L411" s="6">
        <f>INDEX(products!$A$1:$G$49,MATCH(orders!$D411,products!$A$1:$A$49,0),MATCH(orders!L$1,products!$A$1:$G$1,0))</f>
        <v>15.85</v>
      </c>
      <c r="M411" s="6">
        <f t="shared" si="18"/>
        <v>47.55</v>
      </c>
      <c r="N411" t="str">
        <f t="shared" si="19"/>
        <v>Libercia</v>
      </c>
      <c r="O411" t="str">
        <f t="shared" si="20"/>
        <v>Light</v>
      </c>
      <c r="P411" t="str">
        <f>_xlfn.XLOOKUP(Orders[[#This Row],[Customer ID]],customers!A410:A1410,customers!I410:I1410,,0)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 = 0,"",_xlfn.XLOOKUP(C412,customers!$A$1:$A$1001,customers!$C$1:$C$1001,,0) )</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ID]],customers!A411:A1411,customers!I411:I1411,,0)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 = 0,"",_xlfn.XLOOKUP(C413,customers!$A$1:$A$1001,customers!$C$1:$C$1001,,0) )</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f>INDEX(products!$A$1:$G$49,MATCH(orders!$D413,products!$A$1:$A$49,0),MATCH(orders!K$1,products!$A$1:$G$1,0))</f>
        <v>1</v>
      </c>
      <c r="L413" s="6">
        <f>INDEX(products!$A$1:$G$49,MATCH(orders!$D413,products!$A$1:$A$49,0),MATCH(orders!L$1,products!$A$1:$G$1,0))</f>
        <v>14.55</v>
      </c>
      <c r="M413" s="6">
        <f t="shared" si="18"/>
        <v>87.300000000000011</v>
      </c>
      <c r="N413" t="str">
        <f t="shared" si="19"/>
        <v>Libercia</v>
      </c>
      <c r="O413" t="str">
        <f t="shared" si="20"/>
        <v>Medium</v>
      </c>
      <c r="P413" t="str">
        <f>_xlfn.XLOOKUP(Orders[[#This Row],[Customer ID]],customers!A412:A1412,customers!I412:I1412,,0)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 = 0,"",_xlfn.XLOOKUP(C414,customers!$A$1:$A$1001,customers!$C$1:$C$1001,,0) )</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ID]],customers!A413:A1413,customers!I413:I1413,,0)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 = 0,"",_xlfn.XLOOKUP(C415,customers!$A$1:$A$1001,customers!$C$1:$C$1001,,0) )</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f>INDEX(products!$A$1:$G$49,MATCH(orders!$D415,products!$A$1:$A$49,0),MATCH(orders!K$1,products!$A$1:$G$1,0))</f>
        <v>2.5</v>
      </c>
      <c r="L415" s="6">
        <f>INDEX(products!$A$1:$G$49,MATCH(orders!$D415,products!$A$1:$A$49,0),MATCH(orders!L$1,products!$A$1:$G$1,0))</f>
        <v>36.454999999999998</v>
      </c>
      <c r="M415" s="6">
        <f t="shared" si="18"/>
        <v>36.454999999999998</v>
      </c>
      <c r="N415" t="str">
        <f t="shared" si="19"/>
        <v>Libercia</v>
      </c>
      <c r="O415" t="str">
        <f t="shared" si="20"/>
        <v>Light</v>
      </c>
      <c r="P415" t="str">
        <f>_xlfn.XLOOKUP(Orders[[#This Row],[Customer ID]],customers!A414:A1414,customers!I414:I1414,,0)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 = 0,"",_xlfn.XLOOKUP(C416,customers!$A$1:$A$1001,customers!$C$1:$C$1001,,0) )</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ID]],customers!A415:A1415,customers!I415:I1415,,0)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 = 0,"",_xlfn.XLOOKUP(C417,customers!$A$1:$A$1001,customers!$C$1:$C$1001,,0) )</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ID]],customers!A416:A1416,customers!I416:I1416,,0)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 = 0,"",_xlfn.XLOOKUP(C418,customers!$A$1:$A$1001,customers!$C$1:$C$1001,,0) )</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ID]],customers!A417:A1417,customers!I417:I1417,,0)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 = 0,"",_xlfn.XLOOKUP(C419,customers!$A$1:$A$1001,customers!$C$1:$C$1001,,0) )</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ID]],customers!A418:A1418,customers!I418:I1418,,0)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 = 0,"",_xlfn.XLOOKUP(C420,customers!$A$1:$A$1001,customers!$C$1:$C$1001,,0) )</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ID]],customers!A419:A1419,customers!I419:I1419,,0)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 = 0,"",_xlfn.XLOOKUP(C421,customers!$A$1:$A$1001,customers!$C$1:$C$1001,,0) )</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f>INDEX(products!$A$1:$G$49,MATCH(orders!$D421,products!$A$1:$A$49,0),MATCH(orders!K$1,products!$A$1:$G$1,0))</f>
        <v>0.5</v>
      </c>
      <c r="L421" s="6">
        <f>INDEX(products!$A$1:$G$49,MATCH(orders!$D421,products!$A$1:$A$49,0),MATCH(orders!L$1,products!$A$1:$G$1,0))</f>
        <v>8.73</v>
      </c>
      <c r="M421" s="6">
        <f t="shared" si="18"/>
        <v>8.73</v>
      </c>
      <c r="N421" t="str">
        <f t="shared" si="19"/>
        <v>Libercia</v>
      </c>
      <c r="O421" t="str">
        <f t="shared" si="20"/>
        <v>Medium</v>
      </c>
      <c r="P421" t="str">
        <f>_xlfn.XLOOKUP(Orders[[#This Row],[Customer ID]],customers!A420:A1420,customers!I420:I1420,,0)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 = 0,"",_xlfn.XLOOKUP(C422,customers!$A$1:$A$1001,customers!$C$1:$C$1001,,0) )</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f>INDEX(products!$A$1:$G$49,MATCH(orders!$D422,products!$A$1:$A$49,0),MATCH(orders!K$1,products!$A$1:$G$1,0))</f>
        <v>0.5</v>
      </c>
      <c r="L422" s="6">
        <f>INDEX(products!$A$1:$G$49,MATCH(orders!$D422,products!$A$1:$A$49,0),MATCH(orders!L$1,products!$A$1:$G$1,0))</f>
        <v>7.77</v>
      </c>
      <c r="M422" s="6">
        <f t="shared" si="18"/>
        <v>31.08</v>
      </c>
      <c r="N422" t="str">
        <f t="shared" si="19"/>
        <v>Libercia</v>
      </c>
      <c r="O422" t="str">
        <f t="shared" si="20"/>
        <v>Dark</v>
      </c>
      <c r="P422" t="s">
        <v>6191</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 = 0,"",_xlfn.XLOOKUP(C423,customers!$A$1:$A$1001,customers!$C$1:$C$1001,,0) )</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
        <v>6190</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 = 0,"",_xlfn.XLOOKUP(C424,customers!$A$1:$A$1001,customers!$C$1:$C$1001,,0) )</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ID]],customers!A423:A1423,customers!I423:I1423,,0)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 = 0,"",_xlfn.XLOOKUP(C425,customers!$A$1:$A$1001,customers!$C$1:$C$1001,,0) )</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ID]],customers!A424:A1424,customers!I424:I1424,,0)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 = 0,"",_xlfn.XLOOKUP(C426,customers!$A$1:$A$1001,customers!$C$1:$C$1001,,0) )</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ID]],customers!A425:A1425,customers!I425:I1425,,0)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 = 0,"",_xlfn.XLOOKUP(C427,customers!$A$1:$A$1001,customers!$C$1:$C$1001,,0) )</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ID]],customers!A426:A1426,customers!I426:I1426,,0)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 = 0,"",_xlfn.XLOOKUP(C428,customers!$A$1:$A$1001,customers!$C$1:$C$1001,,0) )</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ID]],customers!A427:A1427,customers!I427:I1427,,0)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 = 0,"",_xlfn.XLOOKUP(C429,customers!$A$1:$A$1001,customers!$C$1:$C$1001,,0) )</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ID]],customers!A428:A1428,customers!I428:I1428,,0)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 = 0,"",_xlfn.XLOOKUP(C430,customers!$A$1:$A$1001,customers!$C$1:$C$1001,,0) )</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ID]],customers!A429:A1429,customers!I429:I1429,,0)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 = 0,"",_xlfn.XLOOKUP(C431,customers!$A$1:$A$1001,customers!$C$1:$C$1001,,0) )</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
        <v>6191</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 = 0,"",_xlfn.XLOOKUP(C432,customers!$A$1:$A$1001,customers!$C$1:$C$1001,,0) )</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ID]],customers!A431:A1431,customers!I431:I1431,,0)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 = 0,"",_xlfn.XLOOKUP(C433,customers!$A$1:$A$1001,customers!$C$1:$C$1001,,0) )</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ID]],customers!A432:A1432,customers!I432:I1432,,0)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 = 0,"",_xlfn.XLOOKUP(C434,customers!$A$1:$A$1001,customers!$C$1:$C$1001,,0) )</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ID]],customers!A433:A1433,customers!I433:I1433,,0)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 = 0,"",_xlfn.XLOOKUP(C435,customers!$A$1:$A$1001,customers!$C$1:$C$1001,,0) )</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f>INDEX(products!$A$1:$G$49,MATCH(orders!$D435,products!$A$1:$A$49,0),MATCH(orders!K$1,products!$A$1:$G$1,0))</f>
        <v>2.5</v>
      </c>
      <c r="L435" s="6">
        <f>INDEX(products!$A$1:$G$49,MATCH(orders!$D435,products!$A$1:$A$49,0),MATCH(orders!L$1,products!$A$1:$G$1,0))</f>
        <v>33.464999999999996</v>
      </c>
      <c r="M435" s="6">
        <f t="shared" si="18"/>
        <v>200.78999999999996</v>
      </c>
      <c r="N435" t="str">
        <f t="shared" si="19"/>
        <v>Libercia</v>
      </c>
      <c r="O435" t="str">
        <f t="shared" si="20"/>
        <v>Medium</v>
      </c>
      <c r="P435" t="str">
        <f>_xlfn.XLOOKUP(Orders[[#This Row],[Customer ID]],customers!A434:A1434,customers!I434:I1434,,0)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 = 0,"",_xlfn.XLOOKUP(C436,customers!$A$1:$A$1001,customers!$C$1:$C$1001,,0) )</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ID]],customers!A435:A1435,customers!I435:I1435,,0)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 = 0,"",_xlfn.XLOOKUP(C437,customers!$A$1:$A$1001,customers!$C$1:$C$1001,,0) )</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ID]],customers!A436:A1436,customers!I436:I1436,,0)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 = 0,"",_xlfn.XLOOKUP(C438,customers!$A$1:$A$1001,customers!$C$1:$C$1001,,0) )</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f>INDEX(products!$A$1:$G$49,MATCH(orders!$D438,products!$A$1:$A$49,0),MATCH(orders!K$1,products!$A$1:$G$1,0))</f>
        <v>0.2</v>
      </c>
      <c r="L438" s="6">
        <f>INDEX(products!$A$1:$G$49,MATCH(orders!$D438,products!$A$1:$A$49,0),MATCH(orders!L$1,products!$A$1:$G$1,0))</f>
        <v>4.7549999999999999</v>
      </c>
      <c r="M438" s="6">
        <f t="shared" si="18"/>
        <v>9.51</v>
      </c>
      <c r="N438" t="str">
        <f t="shared" si="19"/>
        <v>Libercia</v>
      </c>
      <c r="O438" t="str">
        <f t="shared" si="20"/>
        <v>Light</v>
      </c>
      <c r="P438" t="str">
        <f>_xlfn.XLOOKUP(Orders[[#This Row],[Customer ID]],customers!A437:A1437,customers!I437:I1437,,0)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 = 0,"",_xlfn.XLOOKUP(C439,customers!$A$1:$A$1001,customers!$C$1:$C$1001,,0) )</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f>INDEX(products!$A$1:$G$49,MATCH(orders!$D439,products!$A$1:$A$49,0),MATCH(orders!K$1,products!$A$1:$G$1,0))</f>
        <v>2.5</v>
      </c>
      <c r="L439" s="6">
        <f>INDEX(products!$A$1:$G$49,MATCH(orders!$D439,products!$A$1:$A$49,0),MATCH(orders!L$1,products!$A$1:$G$1,0))</f>
        <v>29.784999999999997</v>
      </c>
      <c r="M439" s="6">
        <f t="shared" si="18"/>
        <v>29.784999999999997</v>
      </c>
      <c r="N439" t="str">
        <f t="shared" si="19"/>
        <v>Libercia</v>
      </c>
      <c r="O439" t="str">
        <f t="shared" si="20"/>
        <v>Dark</v>
      </c>
      <c r="P439" t="str">
        <f>_xlfn.XLOOKUP(Orders[[#This Row],[Customer ID]],customers!A438:A1438,customers!I438:I1438,,0)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 = 0,"",_xlfn.XLOOKUP(C440,customers!$A$1:$A$1001,customers!$C$1:$C$1001,,0) )</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f>INDEX(products!$A$1:$G$49,MATCH(orders!$D440,products!$A$1:$A$49,0),MATCH(orders!K$1,products!$A$1:$G$1,0))</f>
        <v>0.5</v>
      </c>
      <c r="L440" s="6">
        <f>INDEX(products!$A$1:$G$49,MATCH(orders!$D440,products!$A$1:$A$49,0),MATCH(orders!L$1,products!$A$1:$G$1,0))</f>
        <v>7.77</v>
      </c>
      <c r="M440" s="6">
        <f t="shared" si="18"/>
        <v>15.54</v>
      </c>
      <c r="N440" t="str">
        <f t="shared" si="19"/>
        <v>Libercia</v>
      </c>
      <c r="O440" t="str">
        <f t="shared" si="20"/>
        <v>Dark</v>
      </c>
      <c r="P440" t="str">
        <f>_xlfn.XLOOKUP(Orders[[#This Row],[Customer ID]],customers!A439:A1439,customers!I439:I1439,,0)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 = 0,"",_xlfn.XLOOKUP(C441,customers!$A$1:$A$1001,customers!$C$1:$C$1001,,0) )</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ID]],customers!A440:A1440,customers!I440:I1440,,0)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 = 0,"",_xlfn.XLOOKUP(C442,customers!$A$1:$A$1001,customers!$C$1:$C$1001,,0) )</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ID]],customers!A441:A1441,customers!I441:I1441,,0)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 = 0,"",_xlfn.XLOOKUP(C443,customers!$A$1:$A$1001,customers!$C$1:$C$1001,,0) )</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ID]],customers!A442:A1442,customers!I442:I1442,,0)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 = 0,"",_xlfn.XLOOKUP(C444,customers!$A$1:$A$1001,customers!$C$1:$C$1001,,0) )</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ID]],customers!A443:A1443,customers!I443:I1443,,0)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 = 0,"",_xlfn.XLOOKUP(C445,customers!$A$1:$A$1001,customers!$C$1:$C$1001,,0) )</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ID]],customers!A444:A1444,customers!I444:I1444,,0)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 = 0,"",_xlfn.XLOOKUP(C446,customers!$A$1:$A$1001,customers!$C$1:$C$1001,,0) )</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ID]],customers!A445:A1445,customers!I445:I1445,,0)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 = 0,"",_xlfn.XLOOKUP(C447,customers!$A$1:$A$1001,customers!$C$1:$C$1001,,0) )</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f>INDEX(products!$A$1:$G$49,MATCH(orders!$D447,products!$A$1:$A$49,0),MATCH(orders!K$1,products!$A$1:$G$1,0))</f>
        <v>2.5</v>
      </c>
      <c r="L447" s="6">
        <f>INDEX(products!$A$1:$G$49,MATCH(orders!$D447,products!$A$1:$A$49,0),MATCH(orders!L$1,products!$A$1:$G$1,0))</f>
        <v>33.464999999999996</v>
      </c>
      <c r="M447" s="6">
        <f t="shared" si="18"/>
        <v>66.929999999999993</v>
      </c>
      <c r="N447" t="str">
        <f t="shared" si="19"/>
        <v>Libercia</v>
      </c>
      <c r="O447" t="str">
        <f t="shared" si="20"/>
        <v>Medium</v>
      </c>
      <c r="P447" t="str">
        <f>_xlfn.XLOOKUP(Orders[[#This Row],[Customer ID]],customers!A446:A1446,customers!I446:I1446,,0)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 = 0,"",_xlfn.XLOOKUP(C448,customers!$A$1:$A$1001,customers!$C$1:$C$1001,,0) )</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f>INDEX(products!$A$1:$G$49,MATCH(orders!$D448,products!$A$1:$A$49,0),MATCH(orders!K$1,products!$A$1:$G$1,0))</f>
        <v>0.5</v>
      </c>
      <c r="L448" s="6">
        <f>INDEX(products!$A$1:$G$49,MATCH(orders!$D448,products!$A$1:$A$49,0),MATCH(orders!L$1,products!$A$1:$G$1,0))</f>
        <v>8.73</v>
      </c>
      <c r="M448" s="6">
        <f t="shared" si="18"/>
        <v>8.73</v>
      </c>
      <c r="N448" t="str">
        <f t="shared" si="19"/>
        <v>Libercia</v>
      </c>
      <c r="O448" t="str">
        <f t="shared" si="20"/>
        <v>Medium</v>
      </c>
      <c r="P448" t="str">
        <f>_xlfn.XLOOKUP(Orders[[#This Row],[Customer ID]],customers!A447:A1447,customers!I447:I1447,,0)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 = 0,"",_xlfn.XLOOKUP(C449,customers!$A$1:$A$1001,customers!$C$1:$C$1001,,0) )</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ID]],customers!A448:A1448,customers!I448:I1448,,0)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 = 0,"",_xlfn.XLOOKUP(C450,customers!$A$1:$A$1001,customers!$C$1:$C$1001,,0) )</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ID]],customers!A449:A1449,customers!I449:I1449,,0)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 = 0,"",_xlfn.XLOOKUP(C451,customers!$A$1:$A$1001,customers!$C$1:$C$1001,,0) )</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f>INDEX(products!$A$1:$G$49,MATCH(orders!$D451,products!$A$1:$A$49,0),MATCH(orders!K$1,products!$A$1:$G$1,0))</f>
        <v>0.2</v>
      </c>
      <c r="L451" s="6">
        <f>INDEX(products!$A$1:$G$49,MATCH(orders!$D451,products!$A$1:$A$49,0),MATCH(orders!L$1,products!$A$1:$G$1,0))</f>
        <v>2.6849999999999996</v>
      </c>
      <c r="M451" s="6">
        <f t="shared" ref="M451:M514" si="21">PRODUCT(L451,E451)</f>
        <v>5.3699999999999992</v>
      </c>
      <c r="N451" t="str">
        <f t="shared" ref="N451:N514" si="22">IF(I451="Rob","Robusta",IF(I451="Exc","Excelsa",IF(I451="Ara","Arabica",IF(I451="Lib","Libercia",""))))</f>
        <v>Robusta</v>
      </c>
      <c r="O451" t="str">
        <f t="shared" ref="O451:O514" si="23">IF(J451="M","Medium",IF(J451="L","Light",IF(J451="D","Dark")))</f>
        <v>Dark</v>
      </c>
      <c r="P451" t="str">
        <f>_xlfn.XLOOKUP(Orders[[#This Row],[Customer ID]],customers!A450:A1450,customers!I450:I1450,,0)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 = 0,"",_xlfn.XLOOKUP(C452,customers!$A$1:$A$1001,customers!$C$1:$C$1001,,0) )</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f>INDEX(products!$A$1:$G$49,MATCH(orders!$D452,products!$A$1:$A$49,0),MATCH(orders!K$1,products!$A$1:$G$1,0))</f>
        <v>0.2</v>
      </c>
      <c r="L452" s="6">
        <f>INDEX(products!$A$1:$G$49,MATCH(orders!$D452,products!$A$1:$A$49,0),MATCH(orders!L$1,products!$A$1:$G$1,0))</f>
        <v>4.7549999999999999</v>
      </c>
      <c r="M452" s="6">
        <f t="shared" si="21"/>
        <v>23.774999999999999</v>
      </c>
      <c r="N452" t="str">
        <f t="shared" si="22"/>
        <v>Libercia</v>
      </c>
      <c r="O452" t="str">
        <f t="shared" si="23"/>
        <v>Light</v>
      </c>
      <c r="P452" t="str">
        <f>_xlfn.XLOOKUP(Orders[[#This Row],[Customer ID]],customers!A451:A1451,customers!I451:I1451,,0)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 = 0,"",_xlfn.XLOOKUP(C453,customers!$A$1:$A$1001,customers!$C$1:$C$1001,,0) )</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ID]],customers!A452:A1452,customers!I452:I1452,,0)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 = 0,"",_xlfn.XLOOKUP(C454,customers!$A$1:$A$1001,customers!$C$1:$C$1001,,0) )</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ID]],customers!A453:A1453,customers!I453:I1453,,0)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 = 0,"",_xlfn.XLOOKUP(C455,customers!$A$1:$A$1001,customers!$C$1:$C$1001,,0) )</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f>INDEX(products!$A$1:$G$49,MATCH(orders!$D455,products!$A$1:$A$49,0),MATCH(orders!K$1,products!$A$1:$G$1,0))</f>
        <v>0.5</v>
      </c>
      <c r="L455" s="6">
        <f>INDEX(products!$A$1:$G$49,MATCH(orders!$D455,products!$A$1:$A$49,0),MATCH(orders!L$1,products!$A$1:$G$1,0))</f>
        <v>9.51</v>
      </c>
      <c r="M455" s="6">
        <f t="shared" si="21"/>
        <v>38.04</v>
      </c>
      <c r="N455" t="str">
        <f t="shared" si="22"/>
        <v>Libercia</v>
      </c>
      <c r="O455" t="str">
        <f t="shared" si="23"/>
        <v>Light</v>
      </c>
      <c r="P455" t="str">
        <f>_xlfn.XLOOKUP(Orders[[#This Row],[Customer ID]],customers!A454:A1454,customers!I454:I1454,,0)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 = 0,"",_xlfn.XLOOKUP(C456,customers!$A$1:$A$1001,customers!$C$1:$C$1001,,0) )</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ID]],customers!A455:A1455,customers!I455:I1455,,0)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 = 0,"",_xlfn.XLOOKUP(C457,customers!$A$1:$A$1001,customers!$C$1:$C$1001,,0) )</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f>INDEX(products!$A$1:$G$49,MATCH(orders!$D457,products!$A$1:$A$49,0),MATCH(orders!K$1,products!$A$1:$G$1,0))</f>
        <v>0.2</v>
      </c>
      <c r="L457" s="6">
        <f>INDEX(products!$A$1:$G$49,MATCH(orders!$D457,products!$A$1:$A$49,0),MATCH(orders!L$1,products!$A$1:$G$1,0))</f>
        <v>4.7549999999999999</v>
      </c>
      <c r="M457" s="6">
        <f t="shared" si="21"/>
        <v>9.51</v>
      </c>
      <c r="N457" t="str">
        <f t="shared" si="22"/>
        <v>Libercia</v>
      </c>
      <c r="O457" t="str">
        <f t="shared" si="23"/>
        <v>Light</v>
      </c>
      <c r="P457" t="str">
        <f>_xlfn.XLOOKUP(Orders[[#This Row],[Customer ID]],customers!A456:A1456,customers!I456:I1456,,0)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 = 0,"",_xlfn.XLOOKUP(C458,customers!$A$1:$A$1001,customers!$C$1:$C$1001,,0) )</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ID]],customers!A457:A1457,customers!I457:I1457,,0)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 = 0,"",_xlfn.XLOOKUP(C459,customers!$A$1:$A$1001,customers!$C$1:$C$1001,,0) )</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f>INDEX(products!$A$1:$G$49,MATCH(orders!$D459,products!$A$1:$A$49,0),MATCH(orders!K$1,products!$A$1:$G$1,0))</f>
        <v>0.5</v>
      </c>
      <c r="L459" s="6">
        <f>INDEX(products!$A$1:$G$49,MATCH(orders!$D459,products!$A$1:$A$49,0),MATCH(orders!L$1,products!$A$1:$G$1,0))</f>
        <v>9.51</v>
      </c>
      <c r="M459" s="6">
        <f t="shared" si="21"/>
        <v>47.55</v>
      </c>
      <c r="N459" t="str">
        <f t="shared" si="22"/>
        <v>Libercia</v>
      </c>
      <c r="O459" t="str">
        <f t="shared" si="23"/>
        <v>Light</v>
      </c>
      <c r="P459" t="str">
        <f>_xlfn.XLOOKUP(Orders[[#This Row],[Customer ID]],customers!A458:A1458,customers!I458:I1458,,0)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 = 0,"",_xlfn.XLOOKUP(C460,customers!$A$1:$A$1001,customers!$C$1:$C$1001,,0) )</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ID]],customers!A459:A1459,customers!I459:I1459,,0)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 = 0,"",_xlfn.XLOOKUP(C461,customers!$A$1:$A$1001,customers!$C$1:$C$1001,,0) )</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f>INDEX(products!$A$1:$G$49,MATCH(orders!$D461,products!$A$1:$A$49,0),MATCH(orders!K$1,products!$A$1:$G$1,0))</f>
        <v>0.2</v>
      </c>
      <c r="L461" s="6">
        <f>INDEX(products!$A$1:$G$49,MATCH(orders!$D461,products!$A$1:$A$49,0),MATCH(orders!L$1,products!$A$1:$G$1,0))</f>
        <v>4.7549999999999999</v>
      </c>
      <c r="M461" s="6">
        <f t="shared" si="21"/>
        <v>23.774999999999999</v>
      </c>
      <c r="N461" t="str">
        <f t="shared" si="22"/>
        <v>Libercia</v>
      </c>
      <c r="O461" t="str">
        <f t="shared" si="23"/>
        <v>Light</v>
      </c>
      <c r="P461" t="str">
        <f>_xlfn.XLOOKUP(Orders[[#This Row],[Customer ID]],customers!A460:A1460,customers!I460:I1460,,0)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 = 0,"",_xlfn.XLOOKUP(C462,customers!$A$1:$A$1001,customers!$C$1:$C$1001,,0) )</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ID]],customers!A461:A1461,customers!I461:I1461,,0)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 = 0,"",_xlfn.XLOOKUP(C463,customers!$A$1:$A$1001,customers!$C$1:$C$1001,,0) )</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ID]],customers!A462:A1462,customers!I462:I1462,,0)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 = 0,"",_xlfn.XLOOKUP(C464,customers!$A$1:$A$1001,customers!$C$1:$C$1001,,0) )</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ID]],customers!A463:A1463,customers!I463:I1463,,0)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 = 0,"",_xlfn.XLOOKUP(C465,customers!$A$1:$A$1001,customers!$C$1:$C$1001,,0) )</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ID]],customers!A464:A1464,customers!I464:I1464,,0)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 = 0,"",_xlfn.XLOOKUP(C466,customers!$A$1:$A$1001,customers!$C$1:$C$1001,,0) )</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f>INDEX(products!$A$1:$G$49,MATCH(orders!$D466,products!$A$1:$A$49,0),MATCH(orders!K$1,products!$A$1:$G$1,0))</f>
        <v>2.5</v>
      </c>
      <c r="L466" s="6">
        <f>INDEX(products!$A$1:$G$49,MATCH(orders!$D466,products!$A$1:$A$49,0),MATCH(orders!L$1,products!$A$1:$G$1,0))</f>
        <v>29.784999999999997</v>
      </c>
      <c r="M466" s="6">
        <f t="shared" si="21"/>
        <v>119.13999999999999</v>
      </c>
      <c r="N466" t="str">
        <f t="shared" si="22"/>
        <v>Libercia</v>
      </c>
      <c r="O466" t="str">
        <f t="shared" si="23"/>
        <v>Dark</v>
      </c>
      <c r="P466" t="str">
        <f>_xlfn.XLOOKUP(Orders[[#This Row],[Customer ID]],customers!A465:A1465,customers!I465:I1465,,0)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 = 0,"",_xlfn.XLOOKUP(C467,customers!$A$1:$A$1001,customers!$C$1:$C$1001,,0) )</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ID]],customers!A466:A1466,customers!I466:I1466,,0)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 = 0,"",_xlfn.XLOOKUP(C468,customers!$A$1:$A$1001,customers!$C$1:$C$1001,,0) )</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ID]],customers!A467:A1467,customers!I467:I1467,,0)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 = 0,"",_xlfn.XLOOKUP(C469,customers!$A$1:$A$1001,customers!$C$1:$C$1001,,0) )</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ID]],customers!A468:A1468,customers!I468:I1468,,0)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 = 0,"",_xlfn.XLOOKUP(C470,customers!$A$1:$A$1001,customers!$C$1:$C$1001,,0) )</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ID]],customers!A469:A1469,customers!I469:I1469,,0)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 = 0,"",_xlfn.XLOOKUP(C471,customers!$A$1:$A$1001,customers!$C$1:$C$1001,,0) )</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ID]],customers!A470:A1470,customers!I470:I1470,,0)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 = 0,"",_xlfn.XLOOKUP(C472,customers!$A$1:$A$1001,customers!$C$1:$C$1001,,0) )</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ID]],customers!A471:A1471,customers!I471:I1471,,0)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 = 0,"",_xlfn.XLOOKUP(C473,customers!$A$1:$A$1001,customers!$C$1:$C$1001,,0) )</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f>INDEX(products!$A$1:$G$49,MATCH(orders!$D473,products!$A$1:$A$49,0),MATCH(orders!K$1,products!$A$1:$G$1,0))</f>
        <v>2.5</v>
      </c>
      <c r="L473" s="6">
        <f>INDEX(products!$A$1:$G$49,MATCH(orders!$D473,products!$A$1:$A$49,0),MATCH(orders!L$1,products!$A$1:$G$1,0))</f>
        <v>33.464999999999996</v>
      </c>
      <c r="M473" s="6">
        <f t="shared" si="21"/>
        <v>133.85999999999999</v>
      </c>
      <c r="N473" t="str">
        <f t="shared" si="22"/>
        <v>Libercia</v>
      </c>
      <c r="O473" t="str">
        <f t="shared" si="23"/>
        <v>Medium</v>
      </c>
      <c r="P473" t="str">
        <f>_xlfn.XLOOKUP(Orders[[#This Row],[Customer ID]],customers!A472:A1472,customers!I472:I1472,,0)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 = 0,"",_xlfn.XLOOKUP(C474,customers!$A$1:$A$1001,customers!$C$1:$C$1001,,0) )</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ID]],customers!A473:A1473,customers!I473:I1473,,0)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 = 0,"",_xlfn.XLOOKUP(C475,customers!$A$1:$A$1001,customers!$C$1:$C$1001,,0) )</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ID]],customers!A474:A1474,customers!I474:I1474,,0)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 = 0,"",_xlfn.XLOOKUP(C476,customers!$A$1:$A$1001,customers!$C$1:$C$1001,,0) )</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ID]],customers!A475:A1475,customers!I475:I1475,,0)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 = 0,"",_xlfn.XLOOKUP(C477,customers!$A$1:$A$1001,customers!$C$1:$C$1001,,0) )</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f>INDEX(products!$A$1:$G$49,MATCH(orders!$D477,products!$A$1:$A$49,0),MATCH(orders!K$1,products!$A$1:$G$1,0))</f>
        <v>0.2</v>
      </c>
      <c r="L477" s="6">
        <f>INDEX(products!$A$1:$G$49,MATCH(orders!$D477,products!$A$1:$A$49,0),MATCH(orders!L$1,products!$A$1:$G$1,0))</f>
        <v>4.3650000000000002</v>
      </c>
      <c r="M477" s="6">
        <f t="shared" si="21"/>
        <v>8.73</v>
      </c>
      <c r="N477" t="str">
        <f t="shared" si="22"/>
        <v>Libercia</v>
      </c>
      <c r="O477" t="str">
        <f t="shared" si="23"/>
        <v>Medium</v>
      </c>
      <c r="P477" t="str">
        <f>_xlfn.XLOOKUP(Orders[[#This Row],[Customer ID]],customers!A476:A1476,customers!I476:I1476,,0)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 = 0,"",_xlfn.XLOOKUP(C478,customers!$A$1:$A$1001,customers!$C$1:$C$1001,,0) )</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ID]],customers!A477:A1477,customers!I477:I1477,,0)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 = 0,"",_xlfn.XLOOKUP(C479,customers!$A$1:$A$1001,customers!$C$1:$C$1001,,0) )</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f>INDEX(products!$A$1:$G$49,MATCH(orders!$D479,products!$A$1:$A$49,0),MATCH(orders!K$1,products!$A$1:$G$1,0))</f>
        <v>0.2</v>
      </c>
      <c r="L479" s="6">
        <f>INDEX(products!$A$1:$G$49,MATCH(orders!$D479,products!$A$1:$A$49,0),MATCH(orders!L$1,products!$A$1:$G$1,0))</f>
        <v>4.3650000000000002</v>
      </c>
      <c r="M479" s="6">
        <f t="shared" si="21"/>
        <v>26.19</v>
      </c>
      <c r="N479" t="str">
        <f t="shared" si="22"/>
        <v>Libercia</v>
      </c>
      <c r="O479" t="str">
        <f t="shared" si="23"/>
        <v>Medium</v>
      </c>
      <c r="P479" t="str">
        <f>_xlfn.XLOOKUP(Orders[[#This Row],[Customer ID]],customers!A478:A1478,customers!I478:I1478,,0)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 = 0,"",_xlfn.XLOOKUP(C480,customers!$A$1:$A$1001,customers!$C$1:$C$1001,,0) )</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ID]],customers!A479:A1479,customers!I479:I1479,,0)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 = 0,"",_xlfn.XLOOKUP(C481,customers!$A$1:$A$1001,customers!$C$1:$C$1001,,0) )</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ID]],customers!A480:A1480,customers!I480:I1480,,0)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 = 0,"",_xlfn.XLOOKUP(C482,customers!$A$1:$A$1001,customers!$C$1:$C$1001,,0) )</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
        <v>6191</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 = 0,"",_xlfn.XLOOKUP(C483,customers!$A$1:$A$1001,customers!$C$1:$C$1001,,0) )</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ID]],customers!A482:A1482,customers!I482:I1482,,0)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 = 0,"",_xlfn.XLOOKUP(C484,customers!$A$1:$A$1001,customers!$C$1:$C$1001,,0) )</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ID]],customers!A483:A1483,customers!I483:I1483,,0)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 = 0,"",_xlfn.XLOOKUP(C485,customers!$A$1:$A$1001,customers!$C$1:$C$1001,,0) )</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f>INDEX(products!$A$1:$G$49,MATCH(orders!$D485,products!$A$1:$A$49,0),MATCH(orders!K$1,products!$A$1:$G$1,0))</f>
        <v>2.5</v>
      </c>
      <c r="L485" s="6">
        <f>INDEX(products!$A$1:$G$49,MATCH(orders!$D485,products!$A$1:$A$49,0),MATCH(orders!L$1,products!$A$1:$G$1,0))</f>
        <v>29.784999999999997</v>
      </c>
      <c r="M485" s="6">
        <f t="shared" si="21"/>
        <v>59.569999999999993</v>
      </c>
      <c r="N485" t="str">
        <f t="shared" si="22"/>
        <v>Libercia</v>
      </c>
      <c r="O485" t="str">
        <f t="shared" si="23"/>
        <v>Dark</v>
      </c>
      <c r="P485" t="str">
        <f>_xlfn.XLOOKUP(Orders[[#This Row],[Customer ID]],customers!A484:A1484,customers!I484:I1484,,0)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 = 0,"",_xlfn.XLOOKUP(C486,customers!$A$1:$A$1001,customers!$C$1:$C$1001,,0) )</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f>INDEX(products!$A$1:$G$49,MATCH(orders!$D486,products!$A$1:$A$49,0),MATCH(orders!K$1,products!$A$1:$G$1,0))</f>
        <v>0.5</v>
      </c>
      <c r="L486" s="6">
        <f>INDEX(products!$A$1:$G$49,MATCH(orders!$D486,products!$A$1:$A$49,0),MATCH(orders!L$1,products!$A$1:$G$1,0))</f>
        <v>9.51</v>
      </c>
      <c r="M486" s="6">
        <f t="shared" si="21"/>
        <v>57.06</v>
      </c>
      <c r="N486" t="str">
        <f t="shared" si="22"/>
        <v>Libercia</v>
      </c>
      <c r="O486" t="str">
        <f t="shared" si="23"/>
        <v>Light</v>
      </c>
      <c r="P486" t="str">
        <f>_xlfn.XLOOKUP(Orders[[#This Row],[Customer ID]],customers!A485:A1485,customers!I485:I1485,,0)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 = 0,"",_xlfn.XLOOKUP(C487,customers!$A$1:$A$1001,customers!$C$1:$C$1001,,0) )</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ID]],customers!A486:A1486,customers!I486:I1486,,0)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 = 0,"",_xlfn.XLOOKUP(C488,customers!$A$1:$A$1001,customers!$C$1:$C$1001,,0) )</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f>INDEX(products!$A$1:$G$49,MATCH(orders!$D488,products!$A$1:$A$49,0),MATCH(orders!K$1,products!$A$1:$G$1,0))</f>
        <v>0.5</v>
      </c>
      <c r="L488" s="6">
        <f>INDEX(products!$A$1:$G$49,MATCH(orders!$D488,products!$A$1:$A$49,0),MATCH(orders!L$1,products!$A$1:$G$1,0))</f>
        <v>8.73</v>
      </c>
      <c r="M488" s="6">
        <f t="shared" si="21"/>
        <v>52.38</v>
      </c>
      <c r="N488" t="str">
        <f t="shared" si="22"/>
        <v>Libercia</v>
      </c>
      <c r="O488" t="str">
        <f t="shared" si="23"/>
        <v>Medium</v>
      </c>
      <c r="P488" t="str">
        <f>_xlfn.XLOOKUP(Orders[[#This Row],[Customer ID]],customers!A487:A1487,customers!I487:I1487,,0)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 = 0,"",_xlfn.XLOOKUP(C489,customers!$A$1:$A$1001,customers!$C$1:$C$1001,,0) )</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ID]],customers!A488:A1488,customers!I488:I1488,,0)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 = 0,"",_xlfn.XLOOKUP(C490,customers!$A$1:$A$1001,customers!$C$1:$C$1001,,0) )</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ID]],customers!A489:A1489,customers!I489:I1489,,0)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 = 0,"",_xlfn.XLOOKUP(C491,customers!$A$1:$A$1001,customers!$C$1:$C$1001,,0) )</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f>INDEX(products!$A$1:$G$49,MATCH(orders!$D491,products!$A$1:$A$49,0),MATCH(orders!K$1,products!$A$1:$G$1,0))</f>
        <v>1</v>
      </c>
      <c r="L491" s="6">
        <f>INDEX(products!$A$1:$G$49,MATCH(orders!$D491,products!$A$1:$A$49,0),MATCH(orders!L$1,products!$A$1:$G$1,0))</f>
        <v>15.85</v>
      </c>
      <c r="M491" s="6">
        <f t="shared" si="21"/>
        <v>95.1</v>
      </c>
      <c r="N491" t="str">
        <f t="shared" si="22"/>
        <v>Libercia</v>
      </c>
      <c r="O491" t="str">
        <f t="shared" si="23"/>
        <v>Light</v>
      </c>
      <c r="P491" t="str">
        <f>_xlfn.XLOOKUP(Orders[[#This Row],[Customer ID]],customers!A490:A1490,customers!I490:I1490,,0)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 = 0,"",_xlfn.XLOOKUP(C492,customers!$A$1:$A$1001,customers!$C$1:$C$1001,,0) )</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f>INDEX(products!$A$1:$G$49,MATCH(orders!$D492,products!$A$1:$A$49,0),MATCH(orders!K$1,products!$A$1:$G$1,0))</f>
        <v>0.5</v>
      </c>
      <c r="L492" s="6">
        <f>INDEX(products!$A$1:$G$49,MATCH(orders!$D492,products!$A$1:$A$49,0),MATCH(orders!L$1,products!$A$1:$G$1,0))</f>
        <v>7.77</v>
      </c>
      <c r="M492" s="6">
        <f t="shared" si="21"/>
        <v>15.54</v>
      </c>
      <c r="N492" t="str">
        <f t="shared" si="22"/>
        <v>Libercia</v>
      </c>
      <c r="O492" t="str">
        <f t="shared" si="23"/>
        <v>Dark</v>
      </c>
      <c r="P492" t="str">
        <f>_xlfn.XLOOKUP(Orders[[#This Row],[Customer ID]],customers!A491:A1491,customers!I491:I1491,,0)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 = 0,"",_xlfn.XLOOKUP(C493,customers!$A$1:$A$1001,customers!$C$1:$C$1001,,0) )</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f>INDEX(products!$A$1:$G$49,MATCH(orders!$D493,products!$A$1:$A$49,0),MATCH(orders!K$1,products!$A$1:$G$1,0))</f>
        <v>0.2</v>
      </c>
      <c r="L493" s="6">
        <f>INDEX(products!$A$1:$G$49,MATCH(orders!$D493,products!$A$1:$A$49,0),MATCH(orders!L$1,products!$A$1:$G$1,0))</f>
        <v>3.8849999999999998</v>
      </c>
      <c r="M493" s="6">
        <f t="shared" si="21"/>
        <v>23.31</v>
      </c>
      <c r="N493" t="str">
        <f t="shared" si="22"/>
        <v>Libercia</v>
      </c>
      <c r="O493" t="str">
        <f t="shared" si="23"/>
        <v>Dark</v>
      </c>
      <c r="P493" t="str">
        <f>_xlfn.XLOOKUP(Orders[[#This Row],[Customer ID]],customers!A492:A1492,customers!I492:I1492,,0)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 = 0,"",_xlfn.XLOOKUP(C494,customers!$A$1:$A$1001,customers!$C$1:$C$1001,,0) )</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ID]],customers!A493:A1493,customers!I493:I1493,,0)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 = 0,"",_xlfn.XLOOKUP(C495,customers!$A$1:$A$1001,customers!$C$1:$C$1001,,0) )</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ID]],customers!A494:A1494,customers!I494:I1494,,0)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 = 0,"",_xlfn.XLOOKUP(C496,customers!$A$1:$A$1001,customers!$C$1:$C$1001,,0) )</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f>INDEX(products!$A$1:$G$49,MATCH(orders!$D496,products!$A$1:$A$49,0),MATCH(orders!K$1,products!$A$1:$G$1,0))</f>
        <v>1</v>
      </c>
      <c r="L496" s="6">
        <f>INDEX(products!$A$1:$G$49,MATCH(orders!$D496,products!$A$1:$A$49,0),MATCH(orders!L$1,products!$A$1:$G$1,0))</f>
        <v>15.85</v>
      </c>
      <c r="M496" s="6">
        <f t="shared" si="21"/>
        <v>31.7</v>
      </c>
      <c r="N496" t="str">
        <f t="shared" si="22"/>
        <v>Libercia</v>
      </c>
      <c r="O496" t="str">
        <f t="shared" si="23"/>
        <v>Light</v>
      </c>
      <c r="P496" t="str">
        <f>_xlfn.XLOOKUP(Orders[[#This Row],[Customer ID]],customers!A495:A1495,customers!I495:I1495,,0)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 = 0,"",_xlfn.XLOOKUP(C497,customers!$A$1:$A$1001,customers!$C$1:$C$1001,,0) )</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f>INDEX(products!$A$1:$G$49,MATCH(orders!$D497,products!$A$1:$A$49,0),MATCH(orders!K$1,products!$A$1:$G$1,0))</f>
        <v>1</v>
      </c>
      <c r="L497" s="6">
        <f>INDEX(products!$A$1:$G$49,MATCH(orders!$D497,products!$A$1:$A$49,0),MATCH(orders!L$1,products!$A$1:$G$1,0))</f>
        <v>15.85</v>
      </c>
      <c r="M497" s="6">
        <f t="shared" si="21"/>
        <v>79.25</v>
      </c>
      <c r="N497" t="str">
        <f t="shared" si="22"/>
        <v>Libercia</v>
      </c>
      <c r="O497" t="str">
        <f t="shared" si="23"/>
        <v>Light</v>
      </c>
      <c r="P497" t="str">
        <f>_xlfn.XLOOKUP(Orders[[#This Row],[Customer ID]],customers!A496:A1496,customers!I496:I1496,,0)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 = 0,"",_xlfn.XLOOKUP(C498,customers!$A$1:$A$1001,customers!$C$1:$C$1001,,0) )</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ID]],customers!A497:A1497,customers!I497:I1497,,0)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 = 0,"",_xlfn.XLOOKUP(C499,customers!$A$1:$A$1001,customers!$C$1:$C$1001,,0) )</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ID]],customers!A498:A1498,customers!I498:I1498,,0)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 = 0,"",_xlfn.XLOOKUP(C500,customers!$A$1:$A$1001,customers!$C$1:$C$1001,,0) )</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ID]],customers!A499:A1499,customers!I499:I1499,,0)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 = 0,"",_xlfn.XLOOKUP(C501,customers!$A$1:$A$1001,customers!$C$1:$C$1001,,0) )</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ID]],customers!A500:A1500,customers!I500:I1500,,0)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 = 0,"",_xlfn.XLOOKUP(C502,customers!$A$1:$A$1001,customers!$C$1:$C$1001,,0) )</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ID]],customers!A501:A1501,customers!I501:I1501,,0)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 = 0,"",_xlfn.XLOOKUP(C503,customers!$A$1:$A$1001,customers!$C$1:$C$1001,,0) )</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ID]],customers!A502:A1502,customers!I502:I1502,,0)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 = 0,"",_xlfn.XLOOKUP(C504,customers!$A$1:$A$1001,customers!$C$1:$C$1001,,0) )</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ID]],customers!A503:A1503,customers!I503:I1503,,0)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 = 0,"",_xlfn.XLOOKUP(C505,customers!$A$1:$A$1001,customers!$C$1:$C$1001,,0) )</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f>INDEX(products!$A$1:$G$49,MATCH(orders!$D505,products!$A$1:$A$49,0),MATCH(orders!K$1,products!$A$1:$G$1,0))</f>
        <v>1</v>
      </c>
      <c r="L505" s="6">
        <f>INDEX(products!$A$1:$G$49,MATCH(orders!$D505,products!$A$1:$A$49,0),MATCH(orders!L$1,products!$A$1:$G$1,0))</f>
        <v>12.95</v>
      </c>
      <c r="M505" s="6">
        <f t="shared" si="21"/>
        <v>51.8</v>
      </c>
      <c r="N505" t="str">
        <f t="shared" si="22"/>
        <v>Libercia</v>
      </c>
      <c r="O505" t="str">
        <f t="shared" si="23"/>
        <v>Dark</v>
      </c>
      <c r="P505" t="s">
        <v>6190</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 = 0,"",_xlfn.XLOOKUP(C506,customers!$A$1:$A$1001,customers!$C$1:$C$1001,,0) )</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f>INDEX(products!$A$1:$G$49,MATCH(orders!$D506,products!$A$1:$A$49,0),MATCH(orders!K$1,products!$A$1:$G$1,0))</f>
        <v>0.2</v>
      </c>
      <c r="L506" s="6">
        <f>INDEX(products!$A$1:$G$49,MATCH(orders!$D506,products!$A$1:$A$49,0),MATCH(orders!L$1,products!$A$1:$G$1,0))</f>
        <v>4.7549999999999999</v>
      </c>
      <c r="M506" s="6">
        <f t="shared" si="21"/>
        <v>14.265000000000001</v>
      </c>
      <c r="N506" t="str">
        <f t="shared" si="22"/>
        <v>Libercia</v>
      </c>
      <c r="O506" t="str">
        <f t="shared" si="23"/>
        <v>Light</v>
      </c>
      <c r="P506" t="s">
        <v>6190</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 = 0,"",_xlfn.XLOOKUP(C507,customers!$A$1:$A$1001,customers!$C$1:$C$1001,,0) )</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f>INDEX(products!$A$1:$G$49,MATCH(orders!$D507,products!$A$1:$A$49,0),MATCH(orders!K$1,products!$A$1:$G$1,0))</f>
        <v>0.2</v>
      </c>
      <c r="L507" s="6">
        <f>INDEX(products!$A$1:$G$49,MATCH(orders!$D507,products!$A$1:$A$49,0),MATCH(orders!L$1,products!$A$1:$G$1,0))</f>
        <v>4.3650000000000002</v>
      </c>
      <c r="M507" s="6">
        <f t="shared" si="21"/>
        <v>26.19</v>
      </c>
      <c r="N507" t="str">
        <f t="shared" si="22"/>
        <v>Libercia</v>
      </c>
      <c r="O507" t="str">
        <f t="shared" si="23"/>
        <v>Medium</v>
      </c>
      <c r="P507" t="str">
        <f>_xlfn.XLOOKUP(Orders[[#This Row],[Customer ID]],customers!A506:A1506,customers!I506:I1506,,0)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 = 0,"",_xlfn.XLOOKUP(C508,customers!$A$1:$A$1001,customers!$C$1:$C$1001,,0) )</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ID]],customers!A507:A1507,customers!I507:I1507,,0)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 = 0,"",_xlfn.XLOOKUP(C509,customers!$A$1:$A$1001,customers!$C$1:$C$1001,,0) )</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ID]],customers!A508:A1508,customers!I508:I1508,,0)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 = 0,"",_xlfn.XLOOKUP(C510,customers!$A$1:$A$1001,customers!$C$1:$C$1001,,0) )</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f>INDEX(products!$A$1:$G$49,MATCH(orders!$D510,products!$A$1:$A$49,0),MATCH(orders!K$1,products!$A$1:$G$1,0))</f>
        <v>0.5</v>
      </c>
      <c r="L510" s="6">
        <f>INDEX(products!$A$1:$G$49,MATCH(orders!$D510,products!$A$1:$A$49,0),MATCH(orders!L$1,products!$A$1:$G$1,0))</f>
        <v>7.77</v>
      </c>
      <c r="M510" s="6">
        <f t="shared" si="21"/>
        <v>46.62</v>
      </c>
      <c r="N510" t="str">
        <f t="shared" si="22"/>
        <v>Libercia</v>
      </c>
      <c r="O510" t="str">
        <f t="shared" si="23"/>
        <v>Dark</v>
      </c>
      <c r="P510" t="str">
        <f>_xlfn.XLOOKUP(Orders[[#This Row],[Customer ID]],customers!A509:A1509,customers!I509:I1509,,0)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 = 0,"",_xlfn.XLOOKUP(C511,customers!$A$1:$A$1001,customers!$C$1:$C$1001,,0) )</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ID]],customers!A510:A1510,customers!I510:I1510,,0)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 = 0,"",_xlfn.XLOOKUP(C512,customers!$A$1:$A$1001,customers!$C$1:$C$1001,,0) )</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ID]],customers!A511:A1511,customers!I511:I1511,,0)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 = 0,"",_xlfn.XLOOKUP(C513,customers!$A$1:$A$1001,customers!$C$1:$C$1001,,0) )</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ID]],customers!A512:A1512,customers!I512:I1512,,0)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 = 0,"",_xlfn.XLOOKUP(C514,customers!$A$1:$A$1001,customers!$C$1:$C$1001,,0) )</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f>INDEX(products!$A$1:$G$49,MATCH(orders!$D514,products!$A$1:$A$49,0),MATCH(orders!K$1,products!$A$1:$G$1,0))</f>
        <v>1</v>
      </c>
      <c r="L514" s="6">
        <f>INDEX(products!$A$1:$G$49,MATCH(orders!$D514,products!$A$1:$A$49,0),MATCH(orders!L$1,products!$A$1:$G$1,0))</f>
        <v>15.85</v>
      </c>
      <c r="M514" s="6">
        <f t="shared" si="21"/>
        <v>47.55</v>
      </c>
      <c r="N514" t="str">
        <f t="shared" si="22"/>
        <v>Libercia</v>
      </c>
      <c r="O514" t="str">
        <f t="shared" si="23"/>
        <v>Light</v>
      </c>
      <c r="P514" t="str">
        <f>_xlfn.XLOOKUP(Orders[[#This Row],[Customer ID]],customers!A513:A1513,customers!I513:I1513,,0)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 = 0,"",_xlfn.XLOOKUP(C515,customers!$A$1:$A$1001,customers!$C$1:$C$1001,,0) )</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f>INDEX(products!$A$1:$G$49,MATCH(orders!$D515,products!$A$1:$A$49,0),MATCH(orders!K$1,products!$A$1:$G$1,0))</f>
        <v>1</v>
      </c>
      <c r="L515" s="6">
        <f>INDEX(products!$A$1:$G$49,MATCH(orders!$D515,products!$A$1:$A$49,0),MATCH(orders!L$1,products!$A$1:$G$1,0))</f>
        <v>15.85</v>
      </c>
      <c r="M515" s="6">
        <f t="shared" ref="M515:M578" si="24">PRODUCT(L515,E515)</f>
        <v>79.25</v>
      </c>
      <c r="N515" t="str">
        <f t="shared" ref="N515:N578" si="25">IF(I515="Rob","Robusta",IF(I515="Exc","Excelsa",IF(I515="Ara","Arabica",IF(I515="Lib","Libercia",""))))</f>
        <v>Libercia</v>
      </c>
      <c r="O515" t="str">
        <f t="shared" ref="O515:O578" si="26">IF(J515="M","Medium",IF(J515="L","Light",IF(J515="D","Dark")))</f>
        <v>Light</v>
      </c>
      <c r="P515" t="str">
        <f>_xlfn.XLOOKUP(Orders[[#This Row],[Customer ID]],customers!A514:A1514,customers!I514:I1514,,0)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 = 0,"",_xlfn.XLOOKUP(C516,customers!$A$1:$A$1001,customers!$C$1:$C$1001,,0) )</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f>INDEX(products!$A$1:$G$49,MATCH(orders!$D516,products!$A$1:$A$49,0),MATCH(orders!K$1,products!$A$1:$G$1,0))</f>
        <v>0.2</v>
      </c>
      <c r="L516" s="6">
        <f>INDEX(products!$A$1:$G$49,MATCH(orders!$D516,products!$A$1:$A$49,0),MATCH(orders!L$1,products!$A$1:$G$1,0))</f>
        <v>4.3650000000000002</v>
      </c>
      <c r="M516" s="6">
        <f t="shared" si="24"/>
        <v>26.19</v>
      </c>
      <c r="N516" t="str">
        <f t="shared" si="25"/>
        <v>Libercia</v>
      </c>
      <c r="O516" t="str">
        <f t="shared" si="26"/>
        <v>Medium</v>
      </c>
      <c r="P516" t="str">
        <f>_xlfn.XLOOKUP(Orders[[#This Row],[Customer ID]],customers!A515:A1515,customers!I515:I1515,,0)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 = 0,"",_xlfn.XLOOKUP(C517,customers!$A$1:$A$1001,customers!$C$1:$C$1001,,0) )</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ID]],customers!A516:A1516,customers!I516:I1516,,0)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 = 0,"",_xlfn.XLOOKUP(C518,customers!$A$1:$A$1001,customers!$C$1:$C$1001,,0) )</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ID]],customers!A517:A1517,customers!I517:I1517,,0)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 = 0,"",_xlfn.XLOOKUP(C519,customers!$A$1:$A$1001,customers!$C$1:$C$1001,,0) )</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f>INDEX(products!$A$1:$G$49,MATCH(orders!$D519,products!$A$1:$A$49,0),MATCH(orders!K$1,products!$A$1:$G$1,0))</f>
        <v>0.2</v>
      </c>
      <c r="L519" s="6">
        <f>INDEX(products!$A$1:$G$49,MATCH(orders!$D519,products!$A$1:$A$49,0),MATCH(orders!L$1,products!$A$1:$G$1,0))</f>
        <v>3.8849999999999998</v>
      </c>
      <c r="M519" s="6">
        <f t="shared" si="24"/>
        <v>7.77</v>
      </c>
      <c r="N519" t="str">
        <f t="shared" si="25"/>
        <v>Libercia</v>
      </c>
      <c r="O519" t="str">
        <f t="shared" si="26"/>
        <v>Dark</v>
      </c>
      <c r="P519" t="str">
        <f>_xlfn.XLOOKUP(Orders[[#This Row],[Customer ID]],customers!A518:A1518,customers!I518:I1518,,0)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 = 0,"",_xlfn.XLOOKUP(C520,customers!$A$1:$A$1001,customers!$C$1:$C$1001,,0) )</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ID]],customers!A519:A1519,customers!I519:I1519,,0)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 = 0,"",_xlfn.XLOOKUP(C521,customers!$A$1:$A$1001,customers!$C$1:$C$1001,,0) )</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
        <v>6190</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 = 0,"",_xlfn.XLOOKUP(C522,customers!$A$1:$A$1001,customers!$C$1:$C$1001,,0) )</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f>INDEX(products!$A$1:$G$49,MATCH(orders!$D522,products!$A$1:$A$49,0),MATCH(orders!K$1,products!$A$1:$G$1,0))</f>
        <v>0.2</v>
      </c>
      <c r="L522" s="6">
        <f>INDEX(products!$A$1:$G$49,MATCH(orders!$D522,products!$A$1:$A$49,0),MATCH(orders!L$1,products!$A$1:$G$1,0))</f>
        <v>3.8849999999999998</v>
      </c>
      <c r="M522" s="6">
        <f t="shared" si="24"/>
        <v>3.8849999999999998</v>
      </c>
      <c r="N522" t="str">
        <f t="shared" si="25"/>
        <v>Libercia</v>
      </c>
      <c r="O522" t="str">
        <f t="shared" si="26"/>
        <v>Dark</v>
      </c>
      <c r="P522" t="str">
        <f>_xlfn.XLOOKUP(Orders[[#This Row],[Customer ID]],customers!A521:A1521,customers!I521:I1521,,0)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 = 0,"",_xlfn.XLOOKUP(C523,customers!$A$1:$A$1001,customers!$C$1:$C$1001,,0) )</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ID]],customers!A522:A1522,customers!I522:I1522,,0)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 = 0,"",_xlfn.XLOOKUP(C524,customers!$A$1:$A$1001,customers!$C$1:$C$1001,,0) )</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ID]],customers!A523:A1523,customers!I523:I1523,,0)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 = 0,"",_xlfn.XLOOKUP(C525,customers!$A$1:$A$1001,customers!$C$1:$C$1001,,0) )</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f>INDEX(products!$A$1:$G$49,MATCH(orders!$D525,products!$A$1:$A$49,0),MATCH(orders!K$1,products!$A$1:$G$1,0))</f>
        <v>2.5</v>
      </c>
      <c r="L525" s="6">
        <f>INDEX(products!$A$1:$G$49,MATCH(orders!$D525,products!$A$1:$A$49,0),MATCH(orders!L$1,products!$A$1:$G$1,0))</f>
        <v>29.784999999999997</v>
      </c>
      <c r="M525" s="6">
        <f t="shared" si="24"/>
        <v>29.784999999999997</v>
      </c>
      <c r="N525" t="str">
        <f t="shared" si="25"/>
        <v>Libercia</v>
      </c>
      <c r="O525" t="str">
        <f t="shared" si="26"/>
        <v>Dark</v>
      </c>
      <c r="P525" t="str">
        <f>_xlfn.XLOOKUP(Orders[[#This Row],[Customer ID]],customers!A524:A1524,customers!I524:I1524,,0)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 = 0,"",_xlfn.XLOOKUP(C526,customers!$A$1:$A$1001,customers!$C$1:$C$1001,,0) )</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f>INDEX(products!$A$1:$G$49,MATCH(orders!$D526,products!$A$1:$A$49,0),MATCH(orders!K$1,products!$A$1:$G$1,0))</f>
        <v>2.5</v>
      </c>
      <c r="L526" s="6">
        <f>INDEX(products!$A$1:$G$49,MATCH(orders!$D526,products!$A$1:$A$49,0),MATCH(orders!L$1,products!$A$1:$G$1,0))</f>
        <v>36.454999999999998</v>
      </c>
      <c r="M526" s="6">
        <f t="shared" si="24"/>
        <v>72.91</v>
      </c>
      <c r="N526" t="str">
        <f t="shared" si="25"/>
        <v>Libercia</v>
      </c>
      <c r="O526" t="str">
        <f t="shared" si="26"/>
        <v>Light</v>
      </c>
      <c r="P526" t="str">
        <f>_xlfn.XLOOKUP(Orders[[#This Row],[Customer ID]],customers!A525:A1525,customers!I525:I1525,,0)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 = 0,"",_xlfn.XLOOKUP(C527,customers!$A$1:$A$1001,customers!$C$1:$C$1001,,0) )</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ID]],customers!A526:A1526,customers!I526:I1526,,0)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 = 0,"",_xlfn.XLOOKUP(C528,customers!$A$1:$A$1001,customers!$C$1:$C$1001,,0) )</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ID]],customers!A527:A1527,customers!I527:I1527,,0)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 = 0,"",_xlfn.XLOOKUP(C529,customers!$A$1:$A$1001,customers!$C$1:$C$1001,,0) )</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ID]],customers!A528:A1528,customers!I528:I1528,,0)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 = 0,"",_xlfn.XLOOKUP(C530,customers!$A$1:$A$1001,customers!$C$1:$C$1001,,0) )</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ID]],customers!A529:A1529,customers!I529:I1529,,0)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 = 0,"",_xlfn.XLOOKUP(C531,customers!$A$1:$A$1001,customers!$C$1:$C$1001,,0) )</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ID]],customers!A530:A1530,customers!I530:I1530,,0)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 = 0,"",_xlfn.XLOOKUP(C532,customers!$A$1:$A$1001,customers!$C$1:$C$1001,,0) )</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ID]],customers!A531:A1531,customers!I531:I1531,,0)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 = 0,"",_xlfn.XLOOKUP(C533,customers!$A$1:$A$1001,customers!$C$1:$C$1001,,0) )</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ID]],customers!A532:A1532,customers!I532:I1532,,0)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 = 0,"",_xlfn.XLOOKUP(C534,customers!$A$1:$A$1001,customers!$C$1:$C$1001,,0) )</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ID]],customers!A533:A1533,customers!I533:I1533,,0)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 = 0,"",_xlfn.XLOOKUP(C535,customers!$A$1:$A$1001,customers!$C$1:$C$1001,,0) )</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ID]],customers!A534:A1534,customers!I534:I1534,,0)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 = 0,"",_xlfn.XLOOKUP(C536,customers!$A$1:$A$1001,customers!$C$1:$C$1001,,0) )</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ID]],customers!A535:A1535,customers!I535:I1535,,0)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 = 0,"",_xlfn.XLOOKUP(C537,customers!$A$1:$A$1001,customers!$C$1:$C$1001,,0) )</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f>INDEX(products!$A$1:$G$49,MATCH(orders!$D537,products!$A$1:$A$49,0),MATCH(orders!K$1,products!$A$1:$G$1,0))</f>
        <v>0.2</v>
      </c>
      <c r="L537" s="6">
        <f>INDEX(products!$A$1:$G$49,MATCH(orders!$D537,products!$A$1:$A$49,0),MATCH(orders!L$1,products!$A$1:$G$1,0))</f>
        <v>4.7549999999999999</v>
      </c>
      <c r="M537" s="6">
        <f t="shared" si="24"/>
        <v>9.51</v>
      </c>
      <c r="N537" t="str">
        <f t="shared" si="25"/>
        <v>Libercia</v>
      </c>
      <c r="O537" t="str">
        <f t="shared" si="26"/>
        <v>Light</v>
      </c>
      <c r="P537" t="str">
        <f>_xlfn.XLOOKUP(Orders[[#This Row],[Customer ID]],customers!A536:A1536,customers!I536:I1536,,0)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 = 0,"",_xlfn.XLOOKUP(C538,customers!$A$1:$A$1001,customers!$C$1:$C$1001,,0) )</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
        <v>6191</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 = 0,"",_xlfn.XLOOKUP(C539,customers!$A$1:$A$1001,customers!$C$1:$C$1001,,0) )</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ID]],customers!A538:A1538,customers!I538:I1538,,0)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 = 0,"",_xlfn.XLOOKUP(C540,customers!$A$1:$A$1001,customers!$C$1:$C$1001,,0) )</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ID]],customers!A539:A1539,customers!I539:I1539,,0)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 = 0,"",_xlfn.XLOOKUP(C541,customers!$A$1:$A$1001,customers!$C$1:$C$1001,,0) )</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ID]],customers!A540:A1540,customers!I540:I1540,,0)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 = 0,"",_xlfn.XLOOKUP(C542,customers!$A$1:$A$1001,customers!$C$1:$C$1001,,0) )</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f>INDEX(products!$A$1:$G$49,MATCH(orders!$D542,products!$A$1:$A$49,0),MATCH(orders!K$1,products!$A$1:$G$1,0))</f>
        <v>1</v>
      </c>
      <c r="L542" s="6">
        <f>INDEX(products!$A$1:$G$49,MATCH(orders!$D542,products!$A$1:$A$49,0),MATCH(orders!L$1,products!$A$1:$G$1,0))</f>
        <v>15.85</v>
      </c>
      <c r="M542" s="6">
        <f t="shared" si="24"/>
        <v>63.4</v>
      </c>
      <c r="N542" t="str">
        <f t="shared" si="25"/>
        <v>Libercia</v>
      </c>
      <c r="O542" t="str">
        <f t="shared" si="26"/>
        <v>Light</v>
      </c>
      <c r="P542" t="str">
        <f>_xlfn.XLOOKUP(Orders[[#This Row],[Customer ID]],customers!A541:A1541,customers!I541:I1541,,0)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 = 0,"",_xlfn.XLOOKUP(C543,customers!$A$1:$A$1001,customers!$C$1:$C$1001,,0) )</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ID]],customers!A542:A1542,customers!I542:I1542,,0)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 = 0,"",_xlfn.XLOOKUP(C544,customers!$A$1:$A$1001,customers!$C$1:$C$1001,,0) )</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ID]],customers!A543:A1543,customers!I543:I1543,,0)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 = 0,"",_xlfn.XLOOKUP(C545,customers!$A$1:$A$1001,customers!$C$1:$C$1001,,0) )</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ID]],customers!A544:A1544,customers!I544:I1544,,0)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 = 0,"",_xlfn.XLOOKUP(C546,customers!$A$1:$A$1001,customers!$C$1:$C$1001,,0) )</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ID]],customers!A545:A1545,customers!I545:I1545,,0)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 = 0,"",_xlfn.XLOOKUP(C547,customers!$A$1:$A$1001,customers!$C$1:$C$1001,,0) )</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f>INDEX(products!$A$1:$G$49,MATCH(orders!$D547,products!$A$1:$A$49,0),MATCH(orders!K$1,products!$A$1:$G$1,0))</f>
        <v>0.2</v>
      </c>
      <c r="L547" s="6">
        <f>INDEX(products!$A$1:$G$49,MATCH(orders!$D547,products!$A$1:$A$49,0),MATCH(orders!L$1,products!$A$1:$G$1,0))</f>
        <v>3.8849999999999998</v>
      </c>
      <c r="M547" s="6">
        <f t="shared" si="24"/>
        <v>15.54</v>
      </c>
      <c r="N547" t="str">
        <f t="shared" si="25"/>
        <v>Libercia</v>
      </c>
      <c r="O547" t="str">
        <f t="shared" si="26"/>
        <v>Dark</v>
      </c>
      <c r="P547" t="str">
        <f>_xlfn.XLOOKUP(Orders[[#This Row],[Customer ID]],customers!A546:A1546,customers!I546:I1546,,0)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 = 0,"",_xlfn.XLOOKUP(C548,customers!$A$1:$A$1001,customers!$C$1:$C$1001,,0) )</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ID]],customers!A547:A1547,customers!I547:I1547,,0)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 = 0,"",_xlfn.XLOOKUP(C549,customers!$A$1:$A$1001,customers!$C$1:$C$1001,,0) )</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ID]],customers!A548:A1548,customers!I548:I1548,,0)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 = 0,"",_xlfn.XLOOKUP(C550,customers!$A$1:$A$1001,customers!$C$1:$C$1001,,0) )</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ID]],customers!A549:A1549,customers!I549:I1549,,0)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 = 0,"",_xlfn.XLOOKUP(C551,customers!$A$1:$A$1001,customers!$C$1:$C$1001,,0) )</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ID]],customers!A550:A1550,customers!I550:I1550,,0)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 = 0,"",_xlfn.XLOOKUP(C552,customers!$A$1:$A$1001,customers!$C$1:$C$1001,,0) )</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f>INDEX(products!$A$1:$G$49,MATCH(orders!$D552,products!$A$1:$A$49,0),MATCH(orders!K$1,products!$A$1:$G$1,0))</f>
        <v>0.2</v>
      </c>
      <c r="L552" s="6">
        <f>INDEX(products!$A$1:$G$49,MATCH(orders!$D552,products!$A$1:$A$49,0),MATCH(orders!L$1,products!$A$1:$G$1,0))</f>
        <v>3.8849999999999998</v>
      </c>
      <c r="M552" s="6">
        <f t="shared" si="24"/>
        <v>23.31</v>
      </c>
      <c r="N552" t="str">
        <f t="shared" si="25"/>
        <v>Libercia</v>
      </c>
      <c r="O552" t="str">
        <f t="shared" si="26"/>
        <v>Dark</v>
      </c>
      <c r="P552" t="str">
        <f>_xlfn.XLOOKUP(Orders[[#This Row],[Customer ID]],customers!A551:A1551,customers!I551:I1551,,0)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 = 0,"",_xlfn.XLOOKUP(C553,customers!$A$1:$A$1001,customers!$C$1:$C$1001,,0) )</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ID]],customers!A552:A1552,customers!I552:I1552,,0)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 = 0,"",_xlfn.XLOOKUP(C554,customers!$A$1:$A$1001,customers!$C$1:$C$1001,,0) )</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ID]],customers!A553:A1553,customers!I553:I1553,,0)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 = 0,"",_xlfn.XLOOKUP(C555,customers!$A$1:$A$1001,customers!$C$1:$C$1001,,0) )</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ID]],customers!A554:A1554,customers!I554:I1554,,0)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 = 0,"",_xlfn.XLOOKUP(C556,customers!$A$1:$A$1001,customers!$C$1:$C$1001,,0) )</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ID]],customers!A555:A1555,customers!I555:I1555,,0)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 = 0,"",_xlfn.XLOOKUP(C557,customers!$A$1:$A$1001,customers!$C$1:$C$1001,,0) )</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ID]],customers!A556:A1556,customers!I556:I1556,,0)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 = 0,"",_xlfn.XLOOKUP(C558,customers!$A$1:$A$1001,customers!$C$1:$C$1001,,0) )</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f>INDEX(products!$A$1:$G$49,MATCH(orders!$D558,products!$A$1:$A$49,0),MATCH(orders!K$1,products!$A$1:$G$1,0))</f>
        <v>0.2</v>
      </c>
      <c r="L558" s="6">
        <f>INDEX(products!$A$1:$G$49,MATCH(orders!$D558,products!$A$1:$A$49,0),MATCH(orders!L$1,products!$A$1:$G$1,0))</f>
        <v>4.3650000000000002</v>
      </c>
      <c r="M558" s="6">
        <f t="shared" si="24"/>
        <v>8.73</v>
      </c>
      <c r="N558" t="str">
        <f t="shared" si="25"/>
        <v>Libercia</v>
      </c>
      <c r="O558" t="str">
        <f t="shared" si="26"/>
        <v>Medium</v>
      </c>
      <c r="P558" t="str">
        <f>_xlfn.XLOOKUP(Orders[[#This Row],[Customer ID]],customers!A557:A1557,customers!I557:I1557,,0)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 = 0,"",_xlfn.XLOOKUP(C559,customers!$A$1:$A$1001,customers!$C$1:$C$1001,,0) )</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
        <v>6191</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 = 0,"",_xlfn.XLOOKUP(C560,customers!$A$1:$A$1001,customers!$C$1:$C$1001,,0) )</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f>INDEX(products!$A$1:$G$49,MATCH(orders!$D560,products!$A$1:$A$49,0),MATCH(orders!K$1,products!$A$1:$G$1,0))</f>
        <v>0.2</v>
      </c>
      <c r="L560" s="6">
        <f>INDEX(products!$A$1:$G$49,MATCH(orders!$D560,products!$A$1:$A$49,0),MATCH(orders!L$1,products!$A$1:$G$1,0))</f>
        <v>3.8849999999999998</v>
      </c>
      <c r="M560" s="6">
        <f t="shared" si="24"/>
        <v>15.54</v>
      </c>
      <c r="N560" t="str">
        <f t="shared" si="25"/>
        <v>Libercia</v>
      </c>
      <c r="O560" t="str">
        <f t="shared" si="26"/>
        <v>Dark</v>
      </c>
      <c r="P560" t="str">
        <f>_xlfn.XLOOKUP(Orders[[#This Row],[Customer ID]],customers!A559:A1559,customers!I559:I1559,,0)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 = 0,"",_xlfn.XLOOKUP(C561,customers!$A$1:$A$1001,customers!$C$1:$C$1001,,0) )</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ID]],customers!A560:A1560,customers!I560:I1560,,0)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 = 0,"",_xlfn.XLOOKUP(C562,customers!$A$1:$A$1001,customers!$C$1:$C$1001,,0) )</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ID]],customers!A561:A1561,customers!I561:I1561,,0)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 = 0,"",_xlfn.XLOOKUP(C563,customers!$A$1:$A$1001,customers!$C$1:$C$1001,,0) )</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ID]],customers!A562:A1562,customers!I562:I1562,,0)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 = 0,"",_xlfn.XLOOKUP(C564,customers!$A$1:$A$1001,customers!$C$1:$C$1001,,0) )</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f>INDEX(products!$A$1:$G$49,MATCH(orders!$D564,products!$A$1:$A$49,0),MATCH(orders!K$1,products!$A$1:$G$1,0))</f>
        <v>0.2</v>
      </c>
      <c r="L564" s="6">
        <f>INDEX(products!$A$1:$G$49,MATCH(orders!$D564,products!$A$1:$A$49,0),MATCH(orders!L$1,products!$A$1:$G$1,0))</f>
        <v>4.7549999999999999</v>
      </c>
      <c r="M564" s="6">
        <f t="shared" si="24"/>
        <v>28.53</v>
      </c>
      <c r="N564" t="str">
        <f t="shared" si="25"/>
        <v>Libercia</v>
      </c>
      <c r="O564" t="str">
        <f t="shared" si="26"/>
        <v>Light</v>
      </c>
      <c r="P564" t="str">
        <f>_xlfn.XLOOKUP(Orders[[#This Row],[Customer ID]],customers!A563:A1563,customers!I563:I1563,,0)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 = 0,"",_xlfn.XLOOKUP(C565,customers!$A$1:$A$1001,customers!$C$1:$C$1001,,0) )</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ID]],customers!A564:A1564,customers!I564:I1564,,0)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 = 0,"",_xlfn.XLOOKUP(C566,customers!$A$1:$A$1001,customers!$C$1:$C$1001,,0) )</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ID]],customers!A565:A1565,customers!I565:I1565,,0)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 = 0,"",_xlfn.XLOOKUP(C567,customers!$A$1:$A$1001,customers!$C$1:$C$1001,,0) )</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ID]],customers!A566:A1566,customers!I566:I1566,,0)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 = 0,"",_xlfn.XLOOKUP(C568,customers!$A$1:$A$1001,customers!$C$1:$C$1001,,0) )</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ID]],customers!A567:A1567,customers!I567:I1567,,0)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 = 0,"",_xlfn.XLOOKUP(C569,customers!$A$1:$A$1001,customers!$C$1:$C$1001,,0) )</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ID]],customers!A568:A1568,customers!I568:I1568,,0)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 = 0,"",_xlfn.XLOOKUP(C570,customers!$A$1:$A$1001,customers!$C$1:$C$1001,,0) )</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f>INDEX(products!$A$1:$G$49,MATCH(orders!$D570,products!$A$1:$A$49,0),MATCH(orders!K$1,products!$A$1:$G$1,0))</f>
        <v>0.2</v>
      </c>
      <c r="L570" s="6">
        <f>INDEX(products!$A$1:$G$49,MATCH(orders!$D570,products!$A$1:$A$49,0),MATCH(orders!L$1,products!$A$1:$G$1,0))</f>
        <v>4.7549999999999999</v>
      </c>
      <c r="M570" s="6">
        <f t="shared" si="24"/>
        <v>19.02</v>
      </c>
      <c r="N570" t="str">
        <f t="shared" si="25"/>
        <v>Libercia</v>
      </c>
      <c r="O570" t="str">
        <f t="shared" si="26"/>
        <v>Light</v>
      </c>
      <c r="P570" t="str">
        <f>_xlfn.XLOOKUP(Orders[[#This Row],[Customer ID]],customers!A569:A1569,customers!I569:I1569,,0)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 = 0,"",_xlfn.XLOOKUP(C571,customers!$A$1:$A$1001,customers!$C$1:$C$1001,,0) )</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ID]],customers!A570:A1570,customers!I570:I1570,,0)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 = 0,"",_xlfn.XLOOKUP(C572,customers!$A$1:$A$1001,customers!$C$1:$C$1001,,0) )</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ID]],customers!A571:A1571,customers!I571:I1571,,0)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 = 0,"",_xlfn.XLOOKUP(C573,customers!$A$1:$A$1001,customers!$C$1:$C$1001,,0) )</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ID]],customers!A572:A1572,customers!I572:I1572,,0)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 = 0,"",_xlfn.XLOOKUP(C574,customers!$A$1:$A$1001,customers!$C$1:$C$1001,,0) )</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ID]],customers!A573:A1573,customers!I573:I1573,,0)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 = 0,"",_xlfn.XLOOKUP(C575,customers!$A$1:$A$1001,customers!$C$1:$C$1001,,0) )</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ID]],customers!A574:A1574,customers!I574:I1574,,0)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 = 0,"",_xlfn.XLOOKUP(C576,customers!$A$1:$A$1001,customers!$C$1:$C$1001,,0) )</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ID]],customers!A575:A1575,customers!I575:I1575,,0)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 = 0,"",_xlfn.XLOOKUP(C577,customers!$A$1:$A$1001,customers!$C$1:$C$1001,,0) )</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f>INDEX(products!$A$1:$G$49,MATCH(orders!$D577,products!$A$1:$A$49,0),MATCH(orders!K$1,products!$A$1:$G$1,0))</f>
        <v>2.5</v>
      </c>
      <c r="L577" s="6">
        <f>INDEX(products!$A$1:$G$49,MATCH(orders!$D577,products!$A$1:$A$49,0),MATCH(orders!L$1,products!$A$1:$G$1,0))</f>
        <v>33.464999999999996</v>
      </c>
      <c r="M577" s="6">
        <f t="shared" si="24"/>
        <v>66.929999999999993</v>
      </c>
      <c r="N577" t="str">
        <f t="shared" si="25"/>
        <v>Libercia</v>
      </c>
      <c r="O577" t="str">
        <f t="shared" si="26"/>
        <v>Medium</v>
      </c>
      <c r="P577" t="str">
        <f>_xlfn.XLOOKUP(Orders[[#This Row],[Customer ID]],customers!A576:A1576,customers!I576:I1576,,0)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 = 0,"",_xlfn.XLOOKUP(C578,customers!$A$1:$A$1001,customers!$C$1:$C$1001,,0) )</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ID]],customers!A577:A1577,customers!I577:I1577,,0)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 = 0,"",_xlfn.XLOOKUP(C579,customers!$A$1:$A$1001,customers!$C$1:$C$1001,,0) )</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f>INDEX(products!$A$1:$G$49,MATCH(orders!$D579,products!$A$1:$A$49,0),MATCH(orders!K$1,products!$A$1:$G$1,0))</f>
        <v>1</v>
      </c>
      <c r="L579" s="6">
        <f>INDEX(products!$A$1:$G$49,MATCH(orders!$D579,products!$A$1:$A$49,0),MATCH(orders!L$1,products!$A$1:$G$1,0))</f>
        <v>14.55</v>
      </c>
      <c r="M579" s="6">
        <f t="shared" ref="M579:M642" si="27">PRODUCT(L579,E579)</f>
        <v>58.2</v>
      </c>
      <c r="N579" t="str">
        <f t="shared" ref="N579:N642" si="28">IF(I579="Rob","Robusta",IF(I579="Exc","Excelsa",IF(I579="Ara","Arabica",IF(I579="Lib","Libercia",""))))</f>
        <v>Libercia</v>
      </c>
      <c r="O579" t="str">
        <f t="shared" ref="O579:O642" si="29">IF(J579="M","Medium",IF(J579="L","Light",IF(J579="D","Dark")))</f>
        <v>Medium</v>
      </c>
      <c r="P579" t="str">
        <f>_xlfn.XLOOKUP(Orders[[#This Row],[Customer ID]],customers!A578:A1578,customers!I578:I1578,,0)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 = 0,"",_xlfn.XLOOKUP(C580,customers!$A$1:$A$1001,customers!$C$1:$C$1001,,0) )</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ID]],customers!A579:A1579,customers!I579:I1579,,0)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 = 0,"",_xlfn.XLOOKUP(C581,customers!$A$1:$A$1001,customers!$C$1:$C$1001,,0) )</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ID]],customers!A580:A1580,customers!I580:I1580,,0)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 = 0,"",_xlfn.XLOOKUP(C582,customers!$A$1:$A$1001,customers!$C$1:$C$1001,,0) )</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ID]],customers!A581:A1581,customers!I581:I1581,,0)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 = 0,"",_xlfn.XLOOKUP(C583,customers!$A$1:$A$1001,customers!$C$1:$C$1001,,0) )</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ID]],customers!A582:A1582,customers!I582:I1582,,0)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 = 0,"",_xlfn.XLOOKUP(C584,customers!$A$1:$A$1001,customers!$C$1:$C$1001,,0) )</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ID]],customers!A583:A1583,customers!I583:I1583,,0)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 = 0,"",_xlfn.XLOOKUP(C585,customers!$A$1:$A$1001,customers!$C$1:$C$1001,,0) )</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ID]],customers!A584:A1584,customers!I584:I1584,,0)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 = 0,"",_xlfn.XLOOKUP(C586,customers!$A$1:$A$1001,customers!$C$1:$C$1001,,0) )</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ID]],customers!A585:A1585,customers!I585:I1585,,0)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 = 0,"",_xlfn.XLOOKUP(C587,customers!$A$1:$A$1001,customers!$C$1:$C$1001,,0) )</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ID]],customers!A586:A1586,customers!I586:I1586,,0)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 = 0,"",_xlfn.XLOOKUP(C588,customers!$A$1:$A$1001,customers!$C$1:$C$1001,,0) )</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ID]],customers!A587:A1587,customers!I587:I1587,,0)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 = 0,"",_xlfn.XLOOKUP(C589,customers!$A$1:$A$1001,customers!$C$1:$C$1001,,0) )</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f>INDEX(products!$A$1:$G$49,MATCH(orders!$D589,products!$A$1:$A$49,0),MATCH(orders!K$1,products!$A$1:$G$1,0))</f>
        <v>0.5</v>
      </c>
      <c r="L589" s="6">
        <f>INDEX(products!$A$1:$G$49,MATCH(orders!$D589,products!$A$1:$A$49,0),MATCH(orders!L$1,products!$A$1:$G$1,0))</f>
        <v>7.77</v>
      </c>
      <c r="M589" s="6">
        <f t="shared" si="27"/>
        <v>7.77</v>
      </c>
      <c r="N589" t="str">
        <f t="shared" si="28"/>
        <v>Libercia</v>
      </c>
      <c r="O589" t="str">
        <f t="shared" si="29"/>
        <v>Dark</v>
      </c>
      <c r="P589" t="str">
        <f>_xlfn.XLOOKUP(Orders[[#This Row],[Customer ID]],customers!A588:A1588,customers!I588:I1588,,0)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 = 0,"",_xlfn.XLOOKUP(C590,customers!$A$1:$A$1001,customers!$C$1:$C$1001,,0) )</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ID]],customers!A589:A1589,customers!I589:I1589,,0)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 = 0,"",_xlfn.XLOOKUP(C591,customers!$A$1:$A$1001,customers!$C$1:$C$1001,,0) )</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ID]],customers!A590:A1590,customers!I590:I1590,,0)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 = 0,"",_xlfn.XLOOKUP(C592,customers!$A$1:$A$1001,customers!$C$1:$C$1001,,0) )</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ID]],customers!A591:A1591,customers!I591:I1591,,0)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 = 0,"",_xlfn.XLOOKUP(C593,customers!$A$1:$A$1001,customers!$C$1:$C$1001,,0) )</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ID]],customers!A592:A1592,customers!I592:I1592,,0)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 = 0,"",_xlfn.XLOOKUP(C594,customers!$A$1:$A$1001,customers!$C$1:$C$1001,,0) )</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ID]],customers!A593:A1593,customers!I593:I1593,,0)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 = 0,"",_xlfn.XLOOKUP(C595,customers!$A$1:$A$1001,customers!$C$1:$C$1001,,0) )</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ID]],customers!A594:A1594,customers!I594:I1594,,0)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 = 0,"",_xlfn.XLOOKUP(C596,customers!$A$1:$A$1001,customers!$C$1:$C$1001,,0) )</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ID]],customers!A595:A1595,customers!I595:I1595,,0)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 = 0,"",_xlfn.XLOOKUP(C597,customers!$A$1:$A$1001,customers!$C$1:$C$1001,,0) )</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ID]],customers!A596:A1596,customers!I596:I1596,,0)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 = 0,"",_xlfn.XLOOKUP(C598,customers!$A$1:$A$1001,customers!$C$1:$C$1001,,0) )</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ID]],customers!A597:A1597,customers!I597:I1597,,0)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 = 0,"",_xlfn.XLOOKUP(C599,customers!$A$1:$A$1001,customers!$C$1:$C$1001,,0) )</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f>INDEX(products!$A$1:$G$49,MATCH(orders!$D599,products!$A$1:$A$49,0),MATCH(orders!K$1,products!$A$1:$G$1,0))</f>
        <v>2.5</v>
      </c>
      <c r="L599" s="6">
        <f>INDEX(products!$A$1:$G$49,MATCH(orders!$D599,products!$A$1:$A$49,0),MATCH(orders!L$1,products!$A$1:$G$1,0))</f>
        <v>36.454999999999998</v>
      </c>
      <c r="M599" s="6">
        <f t="shared" si="27"/>
        <v>145.82</v>
      </c>
      <c r="N599" t="str">
        <f t="shared" si="28"/>
        <v>Libercia</v>
      </c>
      <c r="O599" t="str">
        <f t="shared" si="29"/>
        <v>Light</v>
      </c>
      <c r="P599" t="str">
        <f>_xlfn.XLOOKUP(Orders[[#This Row],[Customer ID]],customers!A598:A1598,customers!I598:I1598,,0)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 = 0,"",_xlfn.XLOOKUP(C600,customers!$A$1:$A$1001,customers!$C$1:$C$1001,,0) )</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ID]],customers!A599:A1599,customers!I599:I1599,,0)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 = 0,"",_xlfn.XLOOKUP(C601,customers!$A$1:$A$1001,customers!$C$1:$C$1001,,0) )</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ID]],customers!A600:A1600,customers!I600:I1600,,0)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 = 0,"",_xlfn.XLOOKUP(C602,customers!$A$1:$A$1001,customers!$C$1:$C$1001,,0) )</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f>INDEX(products!$A$1:$G$49,MATCH(orders!$D602,products!$A$1:$A$49,0),MATCH(orders!K$1,products!$A$1:$G$1,0))</f>
        <v>0.5</v>
      </c>
      <c r="L602" s="6">
        <f>INDEX(products!$A$1:$G$49,MATCH(orders!$D602,products!$A$1:$A$49,0),MATCH(orders!L$1,products!$A$1:$G$1,0))</f>
        <v>7.77</v>
      </c>
      <c r="M602" s="6">
        <f t="shared" si="27"/>
        <v>7.77</v>
      </c>
      <c r="N602" t="str">
        <f t="shared" si="28"/>
        <v>Libercia</v>
      </c>
      <c r="O602" t="str">
        <f t="shared" si="29"/>
        <v>Dark</v>
      </c>
      <c r="P602" t="str">
        <f>_xlfn.XLOOKUP(Orders[[#This Row],[Customer ID]],customers!A601:A1601,customers!I601:I1601,,0)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 = 0,"",_xlfn.XLOOKUP(C603,customers!$A$1:$A$1001,customers!$C$1:$C$1001,,0) )</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ID]],customers!A602:A1602,customers!I602:I1602,,0)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 = 0,"",_xlfn.XLOOKUP(C604,customers!$A$1:$A$1001,customers!$C$1:$C$1001,,0) )</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ID]],customers!A603:A1603,customers!I603:I1603,,0)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 = 0,"",_xlfn.XLOOKUP(C605,customers!$A$1:$A$1001,customers!$C$1:$C$1001,,0) )</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ID]],customers!A604:A1604,customers!I604:I1604,,0)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 = 0,"",_xlfn.XLOOKUP(C606,customers!$A$1:$A$1001,customers!$C$1:$C$1001,,0) )</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f>INDEX(products!$A$1:$G$49,MATCH(orders!$D606,products!$A$1:$A$49,0),MATCH(orders!K$1,products!$A$1:$G$1,0))</f>
        <v>2.5</v>
      </c>
      <c r="L606" s="6">
        <f>INDEX(products!$A$1:$G$49,MATCH(orders!$D606,products!$A$1:$A$49,0),MATCH(orders!L$1,products!$A$1:$G$1,0))</f>
        <v>29.784999999999997</v>
      </c>
      <c r="M606" s="6">
        <f t="shared" si="27"/>
        <v>119.13999999999999</v>
      </c>
      <c r="N606" t="str">
        <f t="shared" si="28"/>
        <v>Libercia</v>
      </c>
      <c r="O606" t="str">
        <f t="shared" si="29"/>
        <v>Dark</v>
      </c>
      <c r="P606" t="str">
        <f>_xlfn.XLOOKUP(Orders[[#This Row],[Customer ID]],customers!A605:A1605,customers!I605:I1605,,0)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 = 0,"",_xlfn.XLOOKUP(C607,customers!$A$1:$A$1001,customers!$C$1:$C$1001,,0) )</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ID]],customers!A606:A1606,customers!I606:I1606,,0)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 = 0,"",_xlfn.XLOOKUP(C608,customers!$A$1:$A$1001,customers!$C$1:$C$1001,,0) )</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f>INDEX(products!$A$1:$G$49,MATCH(orders!$D608,products!$A$1:$A$49,0),MATCH(orders!K$1,products!$A$1:$G$1,0))</f>
        <v>2.5</v>
      </c>
      <c r="L608" s="6">
        <f>INDEX(products!$A$1:$G$49,MATCH(orders!$D608,products!$A$1:$A$49,0),MATCH(orders!L$1,products!$A$1:$G$1,0))</f>
        <v>36.454999999999998</v>
      </c>
      <c r="M608" s="6">
        <f t="shared" si="27"/>
        <v>109.36499999999999</v>
      </c>
      <c r="N608" t="str">
        <f t="shared" si="28"/>
        <v>Libercia</v>
      </c>
      <c r="O608" t="str">
        <f t="shared" si="29"/>
        <v>Light</v>
      </c>
      <c r="P608" t="s">
        <v>6190</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 = 0,"",_xlfn.XLOOKUP(C609,customers!$A$1:$A$1001,customers!$C$1:$C$1001,,0) )</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ID]],customers!A608:A1608,customers!I608:I1608,,0)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 = 0,"",_xlfn.XLOOKUP(C610,customers!$A$1:$A$1001,customers!$C$1:$C$1001,,0) )</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ID]],customers!A609:A1609,customers!I609:I1609,,0)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 = 0,"",_xlfn.XLOOKUP(C611,customers!$A$1:$A$1001,customers!$C$1:$C$1001,,0) )</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f>INDEX(products!$A$1:$G$49,MATCH(orders!$D611,products!$A$1:$A$49,0),MATCH(orders!K$1,products!$A$1:$G$1,0))</f>
        <v>0.2</v>
      </c>
      <c r="L611" s="6">
        <f>INDEX(products!$A$1:$G$49,MATCH(orders!$D611,products!$A$1:$A$49,0),MATCH(orders!L$1,products!$A$1:$G$1,0))</f>
        <v>4.3650000000000002</v>
      </c>
      <c r="M611" s="6">
        <f t="shared" si="27"/>
        <v>26.19</v>
      </c>
      <c r="N611" t="str">
        <f t="shared" si="28"/>
        <v>Libercia</v>
      </c>
      <c r="O611" t="str">
        <f t="shared" si="29"/>
        <v>Medium</v>
      </c>
      <c r="P611" t="str">
        <f>_xlfn.XLOOKUP(Orders[[#This Row],[Customer ID]],customers!A610:A1610,customers!I610:I1610,,0)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 = 0,"",_xlfn.XLOOKUP(C612,customers!$A$1:$A$1001,customers!$C$1:$C$1001,,0) )</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ID]],customers!A611:A1611,customers!I611:I1611,,0)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 = 0,"",_xlfn.XLOOKUP(C613,customers!$A$1:$A$1001,customers!$C$1:$C$1001,,0) )</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ID]],customers!A612:A1612,customers!I612:I1612,,0)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 = 0,"",_xlfn.XLOOKUP(C614,customers!$A$1:$A$1001,customers!$C$1:$C$1001,,0) )</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ID]],customers!A613:A1613,customers!I613:I1613,,0)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 = 0,"",_xlfn.XLOOKUP(C615,customers!$A$1:$A$1001,customers!$C$1:$C$1001,,0) )</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ID]],customers!A614:A1614,customers!I614:I1614,,0)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 = 0,"",_xlfn.XLOOKUP(C616,customers!$A$1:$A$1001,customers!$C$1:$C$1001,,0) )</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
        <v>6190</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 = 0,"",_xlfn.XLOOKUP(C617,customers!$A$1:$A$1001,customers!$C$1:$C$1001,,0) )</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f>INDEX(products!$A$1:$G$49,MATCH(orders!$D617,products!$A$1:$A$49,0),MATCH(orders!K$1,products!$A$1:$G$1,0))</f>
        <v>2.5</v>
      </c>
      <c r="L617" s="6">
        <f>INDEX(products!$A$1:$G$49,MATCH(orders!$D617,products!$A$1:$A$49,0),MATCH(orders!L$1,products!$A$1:$G$1,0))</f>
        <v>36.454999999999998</v>
      </c>
      <c r="M617" s="6">
        <f t="shared" si="27"/>
        <v>72.91</v>
      </c>
      <c r="N617" t="str">
        <f t="shared" si="28"/>
        <v>Libercia</v>
      </c>
      <c r="O617" t="str">
        <f t="shared" si="29"/>
        <v>Light</v>
      </c>
      <c r="P617" t="str">
        <f>_xlfn.XLOOKUP(Orders[[#This Row],[Customer ID]],customers!A616:A1616,customers!I616:I1616,,0)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 = 0,"",_xlfn.XLOOKUP(C618,customers!$A$1:$A$1001,customers!$C$1:$C$1001,,0) )</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ID]],customers!A617:A1617,customers!I617:I1617,,0)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 = 0,"",_xlfn.XLOOKUP(C619,customers!$A$1:$A$1001,customers!$C$1:$C$1001,,0) )</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f>INDEX(products!$A$1:$G$49,MATCH(orders!$D619,products!$A$1:$A$49,0),MATCH(orders!K$1,products!$A$1:$G$1,0))</f>
        <v>2.5</v>
      </c>
      <c r="L619" s="6">
        <f>INDEX(products!$A$1:$G$49,MATCH(orders!$D619,products!$A$1:$A$49,0),MATCH(orders!L$1,products!$A$1:$G$1,0))</f>
        <v>33.464999999999996</v>
      </c>
      <c r="M619" s="6">
        <f t="shared" si="27"/>
        <v>33.464999999999996</v>
      </c>
      <c r="N619" t="str">
        <f t="shared" si="28"/>
        <v>Libercia</v>
      </c>
      <c r="O619" t="str">
        <f t="shared" si="29"/>
        <v>Medium</v>
      </c>
      <c r="P619" t="str">
        <f>_xlfn.XLOOKUP(Orders[[#This Row],[Customer ID]],customers!A618:A1618,customers!I618:I1618,,0)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 = 0,"",_xlfn.XLOOKUP(C620,customers!$A$1:$A$1001,customers!$C$1:$C$1001,,0) )</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ID]],customers!A619:A1619,customers!I619:I1619,,0)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 = 0,"",_xlfn.XLOOKUP(C621,customers!$A$1:$A$1001,customers!$C$1:$C$1001,,0) )</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f>INDEX(products!$A$1:$G$49,MATCH(orders!$D621,products!$A$1:$A$49,0),MATCH(orders!K$1,products!$A$1:$G$1,0))</f>
        <v>0.5</v>
      </c>
      <c r="L621" s="6">
        <f>INDEX(products!$A$1:$G$49,MATCH(orders!$D621,products!$A$1:$A$49,0),MATCH(orders!L$1,products!$A$1:$G$1,0))</f>
        <v>7.77</v>
      </c>
      <c r="M621" s="6">
        <f t="shared" si="27"/>
        <v>15.54</v>
      </c>
      <c r="N621" t="str">
        <f t="shared" si="28"/>
        <v>Libercia</v>
      </c>
      <c r="O621" t="str">
        <f t="shared" si="29"/>
        <v>Dark</v>
      </c>
      <c r="P621" t="str">
        <f>_xlfn.XLOOKUP(Orders[[#This Row],[Customer ID]],customers!A620:A1620,customers!I620:I1620,,0)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 = 0,"",_xlfn.XLOOKUP(C622,customers!$A$1:$A$1001,customers!$C$1:$C$1001,,0) )</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ID]],customers!A621:A1621,customers!I621:I1621,,0)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 = 0,"",_xlfn.XLOOKUP(C623,customers!$A$1:$A$1001,customers!$C$1:$C$1001,,0) )</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ID]],customers!A622:A1622,customers!I622:I1622,,0)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 = 0,"",_xlfn.XLOOKUP(C624,customers!$A$1:$A$1001,customers!$C$1:$C$1001,,0) )</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f>INDEX(products!$A$1:$G$49,MATCH(orders!$D624,products!$A$1:$A$49,0),MATCH(orders!K$1,products!$A$1:$G$1,0))</f>
        <v>2.5</v>
      </c>
      <c r="L624" s="6">
        <f>INDEX(products!$A$1:$G$49,MATCH(orders!$D624,products!$A$1:$A$49,0),MATCH(orders!L$1,products!$A$1:$G$1,0))</f>
        <v>33.464999999999996</v>
      </c>
      <c r="M624" s="6">
        <f t="shared" si="27"/>
        <v>133.85999999999999</v>
      </c>
      <c r="N624" t="str">
        <f t="shared" si="28"/>
        <v>Libercia</v>
      </c>
      <c r="O624" t="str">
        <f t="shared" si="29"/>
        <v>Medium</v>
      </c>
      <c r="P624" t="str">
        <f>_xlfn.XLOOKUP(Orders[[#This Row],[Customer ID]],customers!A623:A1623,customers!I623:I1623,,0)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 = 0,"",_xlfn.XLOOKUP(C625,customers!$A$1:$A$1001,customers!$C$1:$C$1001,,0) )</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ID]],customers!A624:A1624,customers!I624:I1624,,0)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 = 0,"",_xlfn.XLOOKUP(C626,customers!$A$1:$A$1001,customers!$C$1:$C$1001,,0) )</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ID]],customers!A625:A1625,customers!I625:I1625,,0)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 = 0,"",_xlfn.XLOOKUP(C627,customers!$A$1:$A$1001,customers!$C$1:$C$1001,,0) )</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ID]],customers!A626:A1626,customers!I626:I1626,,0)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 = 0,"",_xlfn.XLOOKUP(C628,customers!$A$1:$A$1001,customers!$C$1:$C$1001,,0) )</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ID]],customers!A627:A1627,customers!I627:I1627,,0)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 = 0,"",_xlfn.XLOOKUP(C629,customers!$A$1:$A$1001,customers!$C$1:$C$1001,,0) )</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ID]],customers!A628:A1628,customers!I628:I1628,,0)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 = 0,"",_xlfn.XLOOKUP(C630,customers!$A$1:$A$1001,customers!$C$1:$C$1001,,0) )</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ID]],customers!A629:A1629,customers!I629:I1629,,0)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 = 0,"",_xlfn.XLOOKUP(C631,customers!$A$1:$A$1001,customers!$C$1:$C$1001,,0) )</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f>INDEX(products!$A$1:$G$49,MATCH(orders!$D631,products!$A$1:$A$49,0),MATCH(orders!K$1,products!$A$1:$G$1,0))</f>
        <v>0.5</v>
      </c>
      <c r="L631" s="6">
        <f>INDEX(products!$A$1:$G$49,MATCH(orders!$D631,products!$A$1:$A$49,0),MATCH(orders!L$1,products!$A$1:$G$1,0))</f>
        <v>7.77</v>
      </c>
      <c r="M631" s="6">
        <f t="shared" si="27"/>
        <v>31.08</v>
      </c>
      <c r="N631" t="str">
        <f t="shared" si="28"/>
        <v>Libercia</v>
      </c>
      <c r="O631" t="str">
        <f t="shared" si="29"/>
        <v>Dark</v>
      </c>
      <c r="P631" t="str">
        <f>_xlfn.XLOOKUP(Orders[[#This Row],[Customer ID]],customers!A630:A1630,customers!I630:I1630,,0)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 = 0,"",_xlfn.XLOOKUP(C632,customers!$A$1:$A$1001,customers!$C$1:$C$1001,,0) )</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
        <v>6191</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 = 0,"",_xlfn.XLOOKUP(C633,customers!$A$1:$A$1001,customers!$C$1:$C$1001,,0) )</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
        <v>6190</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 = 0,"",_xlfn.XLOOKUP(C634,customers!$A$1:$A$1001,customers!$C$1:$C$1001,,0) )</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ID]],customers!A633:A1633,customers!I633:I1633,,0)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 = 0,"",_xlfn.XLOOKUP(C635,customers!$A$1:$A$1001,customers!$C$1:$C$1001,,0) )</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ID]],customers!A634:A1634,customers!I634:I1634,,0)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 = 0,"",_xlfn.XLOOKUP(C636,customers!$A$1:$A$1001,customers!$C$1:$C$1001,,0) )</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f>INDEX(products!$A$1:$G$49,MATCH(orders!$D636,products!$A$1:$A$49,0),MATCH(orders!K$1,products!$A$1:$G$1,0))</f>
        <v>1</v>
      </c>
      <c r="L636" s="6">
        <f>INDEX(products!$A$1:$G$49,MATCH(orders!$D636,products!$A$1:$A$49,0),MATCH(orders!L$1,products!$A$1:$G$1,0))</f>
        <v>14.55</v>
      </c>
      <c r="M636" s="6">
        <f t="shared" si="27"/>
        <v>43.650000000000006</v>
      </c>
      <c r="N636" t="str">
        <f t="shared" si="28"/>
        <v>Libercia</v>
      </c>
      <c r="O636" t="str">
        <f t="shared" si="29"/>
        <v>Medium</v>
      </c>
      <c r="P636" t="str">
        <f>_xlfn.XLOOKUP(Orders[[#This Row],[Customer ID]],customers!A635:A1635,customers!I635:I1635,,0)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 = 0,"",_xlfn.XLOOKUP(C637,customers!$A$1:$A$1001,customers!$C$1:$C$1001,,0) )</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ID]],customers!A636:A1636,customers!I636:I1636,,0)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 = 0,"",_xlfn.XLOOKUP(C638,customers!$A$1:$A$1001,customers!$C$1:$C$1001,,0) )</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f>INDEX(products!$A$1:$G$49,MATCH(orders!$D638,products!$A$1:$A$49,0),MATCH(orders!K$1,products!$A$1:$G$1,0))</f>
        <v>1</v>
      </c>
      <c r="L638" s="6">
        <f>INDEX(products!$A$1:$G$49,MATCH(orders!$D638,products!$A$1:$A$49,0),MATCH(orders!L$1,products!$A$1:$G$1,0))</f>
        <v>15.85</v>
      </c>
      <c r="M638" s="6">
        <f t="shared" si="27"/>
        <v>95.1</v>
      </c>
      <c r="N638" t="str">
        <f t="shared" si="28"/>
        <v>Libercia</v>
      </c>
      <c r="O638" t="str">
        <f t="shared" si="29"/>
        <v>Light</v>
      </c>
      <c r="P638" t="str">
        <f>_xlfn.XLOOKUP(Orders[[#This Row],[Customer ID]],customers!A637:A1637,customers!I637:I1637,,0)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 = 0,"",_xlfn.XLOOKUP(C639,customers!$A$1:$A$1001,customers!$C$1:$C$1001,,0) )</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ID]],customers!A638:A1638,customers!I638:I1638,,0)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 = 0,"",_xlfn.XLOOKUP(C640,customers!$A$1:$A$1001,customers!$C$1:$C$1001,,0) )</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ID]],customers!A639:A1639,customers!I639:I1639,,0)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 = 0,"",_xlfn.XLOOKUP(C641,customers!$A$1:$A$1001,customers!$C$1:$C$1001,,0) )</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f>INDEX(products!$A$1:$G$49,MATCH(orders!$D641,products!$A$1:$A$49,0),MATCH(orders!K$1,products!$A$1:$G$1,0))</f>
        <v>0.2</v>
      </c>
      <c r="L641" s="6">
        <f>INDEX(products!$A$1:$G$49,MATCH(orders!$D641,products!$A$1:$A$49,0),MATCH(orders!L$1,products!$A$1:$G$1,0))</f>
        <v>3.8849999999999998</v>
      </c>
      <c r="M641" s="6">
        <f t="shared" si="27"/>
        <v>3.8849999999999998</v>
      </c>
      <c r="N641" t="str">
        <f t="shared" si="28"/>
        <v>Libercia</v>
      </c>
      <c r="O641" t="str">
        <f t="shared" si="29"/>
        <v>Dark</v>
      </c>
      <c r="P641" t="str">
        <f>_xlfn.XLOOKUP(Orders[[#This Row],[Customer ID]],customers!A640:A1640,customers!I640:I1640,,0)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 = 0,"",_xlfn.XLOOKUP(C642,customers!$A$1:$A$1001,customers!$C$1:$C$1001,,0) )</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ID]],customers!A641:A1641,customers!I641:I1641,,0)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 = 0,"",_xlfn.XLOOKUP(C643,customers!$A$1:$A$1001,customers!$C$1:$C$1001,,0) )</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f>INDEX(products!$A$1:$G$49,MATCH(orders!$D643,products!$A$1:$A$49,0),MATCH(orders!K$1,products!$A$1:$G$1,0))</f>
        <v>1</v>
      </c>
      <c r="L643" s="6">
        <f>INDEX(products!$A$1:$G$49,MATCH(orders!$D643,products!$A$1:$A$49,0),MATCH(orders!L$1,products!$A$1:$G$1,0))</f>
        <v>11.95</v>
      </c>
      <c r="M643" s="6">
        <f t="shared" ref="M643:M706" si="30">PRODUCT(L643,E643)</f>
        <v>35.849999999999994</v>
      </c>
      <c r="N643" t="str">
        <f t="shared" ref="N643:N706" si="31">IF(I643="Rob","Robusta",IF(I643="Exc","Excelsa",IF(I643="Ara","Arabica",IF(I643="Lib","Libercia",""))))</f>
        <v>Robusta</v>
      </c>
      <c r="O643" t="str">
        <f t="shared" ref="O643:O706" si="32">IF(J643="M","Medium",IF(J643="L","Light",IF(J643="D","Dark")))</f>
        <v>Light</v>
      </c>
      <c r="P643" t="str">
        <f>_xlfn.XLOOKUP(Orders[[#This Row],[Customer ID]],customers!A642:A1642,customers!I642:I1642,,0)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 = 0,"",_xlfn.XLOOKUP(C644,customers!$A$1:$A$1001,customers!$C$1:$C$1001,,0) )</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ID]],customers!A643:A1643,customers!I643:I1643,,0)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 = 0,"",_xlfn.XLOOKUP(C645,customers!$A$1:$A$1001,customers!$C$1:$C$1001,,0) )</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ID]],customers!A644:A1644,customers!I644:I1644,,0)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 = 0,"",_xlfn.XLOOKUP(C646,customers!$A$1:$A$1001,customers!$C$1:$C$1001,,0) )</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ID]],customers!A645:A1645,customers!I645:I1645,,0)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 = 0,"",_xlfn.XLOOKUP(C647,customers!$A$1:$A$1001,customers!$C$1:$C$1001,,0) )</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ID]],customers!A646:A1646,customers!I646:I1646,,0)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 = 0,"",_xlfn.XLOOKUP(C648,customers!$A$1:$A$1001,customers!$C$1:$C$1001,,0) )</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ID]],customers!A647:A1647,customers!I647:I1647,,0)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 = 0,"",_xlfn.XLOOKUP(C649,customers!$A$1:$A$1001,customers!$C$1:$C$1001,,0) )</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f>INDEX(products!$A$1:$G$49,MATCH(orders!$D649,products!$A$1:$A$49,0),MATCH(orders!K$1,products!$A$1:$G$1,0))</f>
        <v>0.5</v>
      </c>
      <c r="L649" s="6">
        <f>INDEX(products!$A$1:$G$49,MATCH(orders!$D649,products!$A$1:$A$49,0),MATCH(orders!L$1,products!$A$1:$G$1,0))</f>
        <v>9.51</v>
      </c>
      <c r="M649" s="6">
        <f t="shared" si="30"/>
        <v>28.53</v>
      </c>
      <c r="N649" t="str">
        <f t="shared" si="31"/>
        <v>Libercia</v>
      </c>
      <c r="O649" t="str">
        <f t="shared" si="32"/>
        <v>Light</v>
      </c>
      <c r="P649" t="str">
        <f>_xlfn.XLOOKUP(Orders[[#This Row],[Customer ID]],customers!A648:A1648,customers!I648:I1648,,0)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 = 0,"",_xlfn.XLOOKUP(C650,customers!$A$1:$A$1001,customers!$C$1:$C$1001,,0) )</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ID]],customers!A649:A1649,customers!I649:I1649,,0)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 = 0,"",_xlfn.XLOOKUP(C651,customers!$A$1:$A$1001,customers!$C$1:$C$1001,,0) )</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f>INDEX(products!$A$1:$G$49,MATCH(orders!$D651,products!$A$1:$A$49,0),MATCH(orders!K$1,products!$A$1:$G$1,0))</f>
        <v>1</v>
      </c>
      <c r="L651" s="6">
        <f>INDEX(products!$A$1:$G$49,MATCH(orders!$D651,products!$A$1:$A$49,0),MATCH(orders!L$1,products!$A$1:$G$1,0))</f>
        <v>15.85</v>
      </c>
      <c r="M651" s="6">
        <f t="shared" si="30"/>
        <v>95.1</v>
      </c>
      <c r="N651" t="str">
        <f t="shared" si="31"/>
        <v>Libercia</v>
      </c>
      <c r="O651" t="str">
        <f t="shared" si="32"/>
        <v>Light</v>
      </c>
      <c r="P651" t="str">
        <f>_xlfn.XLOOKUP(Orders[[#This Row],[Customer ID]],customers!A650:A1650,customers!I650:I1650,,0)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 = 0,"",_xlfn.XLOOKUP(C652,customers!$A$1:$A$1001,customers!$C$1:$C$1001,,0) )</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ID]],customers!A651:A1651,customers!I651:I1651,,0)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 = 0,"",_xlfn.XLOOKUP(C653,customers!$A$1:$A$1001,customers!$C$1:$C$1001,,0) )</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ID]],customers!A652:A1652,customers!I652:I1652,,0)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 = 0,"",_xlfn.XLOOKUP(C654,customers!$A$1:$A$1001,customers!$C$1:$C$1001,,0) )</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f>INDEX(products!$A$1:$G$49,MATCH(orders!$D654,products!$A$1:$A$49,0),MATCH(orders!K$1,products!$A$1:$G$1,0))</f>
        <v>1</v>
      </c>
      <c r="L654" s="6">
        <f>INDEX(products!$A$1:$G$49,MATCH(orders!$D654,products!$A$1:$A$49,0),MATCH(orders!L$1,products!$A$1:$G$1,0))</f>
        <v>15.85</v>
      </c>
      <c r="M654" s="6">
        <f t="shared" si="30"/>
        <v>63.4</v>
      </c>
      <c r="N654" t="str">
        <f t="shared" si="31"/>
        <v>Libercia</v>
      </c>
      <c r="O654" t="str">
        <f t="shared" si="32"/>
        <v>Light</v>
      </c>
      <c r="P654" t="str">
        <f>_xlfn.XLOOKUP(Orders[[#This Row],[Customer ID]],customers!A653:A1653,customers!I653:I1653,,0)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 = 0,"",_xlfn.XLOOKUP(C655,customers!$A$1:$A$1001,customers!$C$1:$C$1001,,0) )</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ID]],customers!A654:A1654,customers!I654:I1654,,0)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 = 0,"",_xlfn.XLOOKUP(C656,customers!$A$1:$A$1001,customers!$C$1:$C$1001,,0) )</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ID]],customers!A655:A1655,customers!I655:I1655,,0)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 = 0,"",_xlfn.XLOOKUP(C657,customers!$A$1:$A$1001,customers!$C$1:$C$1001,,0) )</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ID]],customers!A656:A1656,customers!I656:I1656,,0)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 = 0,"",_xlfn.XLOOKUP(C658,customers!$A$1:$A$1001,customers!$C$1:$C$1001,,0) )</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f>INDEX(products!$A$1:$G$49,MATCH(orders!$D658,products!$A$1:$A$49,0),MATCH(orders!K$1,products!$A$1:$G$1,0))</f>
        <v>1</v>
      </c>
      <c r="L658" s="6">
        <f>INDEX(products!$A$1:$G$49,MATCH(orders!$D658,products!$A$1:$A$49,0),MATCH(orders!L$1,products!$A$1:$G$1,0))</f>
        <v>12.95</v>
      </c>
      <c r="M658" s="6">
        <f t="shared" si="30"/>
        <v>51.8</v>
      </c>
      <c r="N658" t="str">
        <f t="shared" si="31"/>
        <v>Libercia</v>
      </c>
      <c r="O658" t="str">
        <f t="shared" si="32"/>
        <v>Dark</v>
      </c>
      <c r="P658" t="str">
        <f>_xlfn.XLOOKUP(Orders[[#This Row],[Customer ID]],customers!A657:A1657,customers!I657:I1657,,0)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 = 0,"",_xlfn.XLOOKUP(C659,customers!$A$1:$A$1001,customers!$C$1:$C$1001,,0) )</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ID]],customers!A658:A1658,customers!I658:I1658,,0)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 = 0,"",_xlfn.XLOOKUP(C660,customers!$A$1:$A$1001,customers!$C$1:$C$1001,,0) )</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ID]],customers!A659:A1659,customers!I659:I1659,,0)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 = 0,"",_xlfn.XLOOKUP(C661,customers!$A$1:$A$1001,customers!$C$1:$C$1001,,0) )</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ID]],customers!A660:A1660,customers!I660:I1660,,0)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 = 0,"",_xlfn.XLOOKUP(C662,customers!$A$1:$A$1001,customers!$C$1:$C$1001,,0) )</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ID]],customers!A661:A1661,customers!I661:I1661,,0)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 = 0,"",_xlfn.XLOOKUP(C663,customers!$A$1:$A$1001,customers!$C$1:$C$1001,,0) )</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ID]],customers!A662:A1662,customers!I662:I1662,,0)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 = 0,"",_xlfn.XLOOKUP(C664,customers!$A$1:$A$1001,customers!$C$1:$C$1001,,0) )</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f>INDEX(products!$A$1:$G$49,MATCH(orders!$D664,products!$A$1:$A$49,0),MATCH(orders!K$1,products!$A$1:$G$1,0))</f>
        <v>2.5</v>
      </c>
      <c r="L664" s="6">
        <f>INDEX(products!$A$1:$G$49,MATCH(orders!$D664,products!$A$1:$A$49,0),MATCH(orders!L$1,products!$A$1:$G$1,0))</f>
        <v>29.784999999999997</v>
      </c>
      <c r="M664" s="6">
        <f t="shared" si="30"/>
        <v>148.92499999999998</v>
      </c>
      <c r="N664" t="str">
        <f t="shared" si="31"/>
        <v>Libercia</v>
      </c>
      <c r="O664" t="str">
        <f t="shared" si="32"/>
        <v>Dark</v>
      </c>
      <c r="P664" t="str">
        <f>_xlfn.XLOOKUP(Orders[[#This Row],[Customer ID]],customers!A663:A1663,customers!I663:I1663,,0)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 = 0,"",_xlfn.XLOOKUP(C665,customers!$A$1:$A$1001,customers!$C$1:$C$1001,,0) )</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ID]],customers!A664:A1664,customers!I664:I1664,,0)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 = 0,"",_xlfn.XLOOKUP(C666,customers!$A$1:$A$1001,customers!$C$1:$C$1001,,0) )</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ID]],customers!A665:A1665,customers!I665:I1665,,0)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 = 0,"",_xlfn.XLOOKUP(C667,customers!$A$1:$A$1001,customers!$C$1:$C$1001,,0) )</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f>INDEX(products!$A$1:$G$49,MATCH(orders!$D667,products!$A$1:$A$49,0),MATCH(orders!K$1,products!$A$1:$G$1,0))</f>
        <v>0.2</v>
      </c>
      <c r="L667" s="6">
        <f>INDEX(products!$A$1:$G$49,MATCH(orders!$D667,products!$A$1:$A$49,0),MATCH(orders!L$1,products!$A$1:$G$1,0))</f>
        <v>3.8849999999999998</v>
      </c>
      <c r="M667" s="6">
        <f t="shared" si="30"/>
        <v>7.77</v>
      </c>
      <c r="N667" t="str">
        <f t="shared" si="31"/>
        <v>Libercia</v>
      </c>
      <c r="O667" t="str">
        <f t="shared" si="32"/>
        <v>Dark</v>
      </c>
      <c r="P667" t="str">
        <f>_xlfn.XLOOKUP(Orders[[#This Row],[Customer ID]],customers!A666:A1666,customers!I666:I1666,,0)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 = 0,"",_xlfn.XLOOKUP(C668,customers!$A$1:$A$1001,customers!$C$1:$C$1001,,0) )</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ID]],customers!A667:A1667,customers!I667:I1667,,0)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 = 0,"",_xlfn.XLOOKUP(C669,customers!$A$1:$A$1001,customers!$C$1:$C$1001,,0) )</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ID]],customers!A668:A1668,customers!I668:I1668,,0)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 = 0,"",_xlfn.XLOOKUP(C670,customers!$A$1:$A$1001,customers!$C$1:$C$1001,,0) )</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ID]],customers!A669:A1669,customers!I669:I1669,,0)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 = 0,"",_xlfn.XLOOKUP(C671,customers!$A$1:$A$1001,customers!$C$1:$C$1001,,0) )</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f>INDEX(products!$A$1:$G$49,MATCH(orders!$D671,products!$A$1:$A$49,0),MATCH(orders!K$1,products!$A$1:$G$1,0))</f>
        <v>2.5</v>
      </c>
      <c r="L671" s="6">
        <f>INDEX(products!$A$1:$G$49,MATCH(orders!$D671,products!$A$1:$A$49,0),MATCH(orders!L$1,products!$A$1:$G$1,0))</f>
        <v>33.464999999999996</v>
      </c>
      <c r="M671" s="6">
        <f t="shared" si="30"/>
        <v>66.929999999999993</v>
      </c>
      <c r="N671" t="str">
        <f t="shared" si="31"/>
        <v>Libercia</v>
      </c>
      <c r="O671" t="str">
        <f t="shared" si="32"/>
        <v>Medium</v>
      </c>
      <c r="P671" t="str">
        <f>_xlfn.XLOOKUP(Orders[[#This Row],[Customer ID]],customers!A670:A1670,customers!I670:I1670,,0)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 = 0,"",_xlfn.XLOOKUP(C672,customers!$A$1:$A$1001,customers!$C$1:$C$1001,,0) )</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f>INDEX(products!$A$1:$G$49,MATCH(orders!$D672,products!$A$1:$A$49,0),MATCH(orders!K$1,products!$A$1:$G$1,0))</f>
        <v>0.2</v>
      </c>
      <c r="L672" s="6">
        <f>INDEX(products!$A$1:$G$49,MATCH(orders!$D672,products!$A$1:$A$49,0),MATCH(orders!L$1,products!$A$1:$G$1,0))</f>
        <v>4.3650000000000002</v>
      </c>
      <c r="M672" s="6">
        <f t="shared" si="30"/>
        <v>13.095000000000001</v>
      </c>
      <c r="N672" t="str">
        <f t="shared" si="31"/>
        <v>Libercia</v>
      </c>
      <c r="O672" t="str">
        <f t="shared" si="32"/>
        <v>Medium</v>
      </c>
      <c r="P672" t="str">
        <f>_xlfn.XLOOKUP(Orders[[#This Row],[Customer ID]],customers!A671:A1671,customers!I671:I1671,,0)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 = 0,"",_xlfn.XLOOKUP(C673,customers!$A$1:$A$1001,customers!$C$1:$C$1001,,0) )</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ID]],customers!A672:A1672,customers!I672:I1672,,0)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 = 0,"",_xlfn.XLOOKUP(C674,customers!$A$1:$A$1001,customers!$C$1:$C$1001,,0) )</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f>INDEX(products!$A$1:$G$49,MATCH(orders!$D674,products!$A$1:$A$49,0),MATCH(orders!K$1,products!$A$1:$G$1,0))</f>
        <v>0.5</v>
      </c>
      <c r="L674" s="6">
        <f>INDEX(products!$A$1:$G$49,MATCH(orders!$D674,products!$A$1:$A$49,0),MATCH(orders!L$1,products!$A$1:$G$1,0))</f>
        <v>8.73</v>
      </c>
      <c r="M674" s="6">
        <f t="shared" si="30"/>
        <v>43.650000000000006</v>
      </c>
      <c r="N674" t="str">
        <f t="shared" si="31"/>
        <v>Libercia</v>
      </c>
      <c r="O674" t="str">
        <f t="shared" si="32"/>
        <v>Medium</v>
      </c>
      <c r="P674" t="str">
        <f>_xlfn.XLOOKUP(Orders[[#This Row],[Customer ID]],customers!A673:A1673,customers!I673:I1673,,0)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 = 0,"",_xlfn.XLOOKUP(C675,customers!$A$1:$A$1001,customers!$C$1:$C$1001,,0) )</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ID]],customers!A674:A1674,customers!I674:I1674,,0)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 = 0,"",_xlfn.XLOOKUP(C676,customers!$A$1:$A$1001,customers!$C$1:$C$1001,,0) )</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ID]],customers!A675:A1675,customers!I675:I1675,,0)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 = 0,"",_xlfn.XLOOKUP(C677,customers!$A$1:$A$1001,customers!$C$1:$C$1001,,0) )</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f>INDEX(products!$A$1:$G$49,MATCH(orders!$D677,products!$A$1:$A$49,0),MATCH(orders!K$1,products!$A$1:$G$1,0))</f>
        <v>2.5</v>
      </c>
      <c r="L677" s="6">
        <f>INDEX(products!$A$1:$G$49,MATCH(orders!$D677,products!$A$1:$A$49,0),MATCH(orders!L$1,products!$A$1:$G$1,0))</f>
        <v>29.784999999999997</v>
      </c>
      <c r="M677" s="6">
        <f t="shared" si="30"/>
        <v>119.13999999999999</v>
      </c>
      <c r="N677" t="str">
        <f t="shared" si="31"/>
        <v>Libercia</v>
      </c>
      <c r="O677" t="str">
        <f t="shared" si="32"/>
        <v>Dark</v>
      </c>
      <c r="P677" t="str">
        <f>_xlfn.XLOOKUP(Orders[[#This Row],[Customer ID]],customers!A676:A1676,customers!I676:I1676,,0)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 = 0,"",_xlfn.XLOOKUP(C678,customers!$A$1:$A$1001,customers!$C$1:$C$1001,,0) )</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f>INDEX(products!$A$1:$G$49,MATCH(orders!$D678,products!$A$1:$A$49,0),MATCH(orders!K$1,products!$A$1:$G$1,0))</f>
        <v>0.5</v>
      </c>
      <c r="L678" s="6">
        <f>INDEX(products!$A$1:$G$49,MATCH(orders!$D678,products!$A$1:$A$49,0),MATCH(orders!L$1,products!$A$1:$G$1,0))</f>
        <v>9.51</v>
      </c>
      <c r="M678" s="6">
        <f t="shared" si="30"/>
        <v>47.55</v>
      </c>
      <c r="N678" t="str">
        <f t="shared" si="31"/>
        <v>Libercia</v>
      </c>
      <c r="O678" t="str">
        <f t="shared" si="32"/>
        <v>Light</v>
      </c>
      <c r="P678" t="str">
        <f>_xlfn.XLOOKUP(Orders[[#This Row],[Customer ID]],customers!A677:A1677,customers!I677:I1677,,0)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 = 0,"",_xlfn.XLOOKUP(C679,customers!$A$1:$A$1001,customers!$C$1:$C$1001,,0) )</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f>INDEX(products!$A$1:$G$49,MATCH(orders!$D679,products!$A$1:$A$49,0),MATCH(orders!K$1,products!$A$1:$G$1,0))</f>
        <v>0.5</v>
      </c>
      <c r="L679" s="6">
        <f>INDEX(products!$A$1:$G$49,MATCH(orders!$D679,products!$A$1:$A$49,0),MATCH(orders!L$1,products!$A$1:$G$1,0))</f>
        <v>8.73</v>
      </c>
      <c r="M679" s="6">
        <f t="shared" si="30"/>
        <v>43.650000000000006</v>
      </c>
      <c r="N679" t="str">
        <f t="shared" si="31"/>
        <v>Libercia</v>
      </c>
      <c r="O679" t="str">
        <f t="shared" si="32"/>
        <v>Medium</v>
      </c>
      <c r="P679" t="str">
        <f>_xlfn.XLOOKUP(Orders[[#This Row],[Customer ID]],customers!A678:A1678,customers!I678:I1678,,0)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 = 0,"",_xlfn.XLOOKUP(C680,customers!$A$1:$A$1001,customers!$C$1:$C$1001,,0) )</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ID]],customers!A679:A1679,customers!I679:I1679,,0)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 = 0,"",_xlfn.XLOOKUP(C681,customers!$A$1:$A$1001,customers!$C$1:$C$1001,,0) )</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ID]],customers!A680:A1680,customers!I680:I1680,,0)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 = 0,"",_xlfn.XLOOKUP(C682,customers!$A$1:$A$1001,customers!$C$1:$C$1001,,0) )</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ID]],customers!A681:A1681,customers!I681:I1681,,0)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 = 0,"",_xlfn.XLOOKUP(C683,customers!$A$1:$A$1001,customers!$C$1:$C$1001,,0) )</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f>INDEX(products!$A$1:$G$49,MATCH(orders!$D683,products!$A$1:$A$49,0),MATCH(orders!K$1,products!$A$1:$G$1,0))</f>
        <v>0.2</v>
      </c>
      <c r="L683" s="6">
        <f>INDEX(products!$A$1:$G$49,MATCH(orders!$D683,products!$A$1:$A$49,0),MATCH(orders!L$1,products!$A$1:$G$1,0))</f>
        <v>4.7549999999999999</v>
      </c>
      <c r="M683" s="6">
        <f t="shared" si="30"/>
        <v>9.51</v>
      </c>
      <c r="N683" t="str">
        <f t="shared" si="31"/>
        <v>Libercia</v>
      </c>
      <c r="O683" t="str">
        <f t="shared" si="32"/>
        <v>Light</v>
      </c>
      <c r="P683" t="str">
        <f>_xlfn.XLOOKUP(Orders[[#This Row],[Customer ID]],customers!A682:A1682,customers!I682:I1682,,0)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 = 0,"",_xlfn.XLOOKUP(C684,customers!$A$1:$A$1001,customers!$C$1:$C$1001,,0) )</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ID]],customers!A683:A1683,customers!I683:I1683,,0)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 = 0,"",_xlfn.XLOOKUP(C685,customers!$A$1:$A$1001,customers!$C$1:$C$1001,,0) )</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f>INDEX(products!$A$1:$G$49,MATCH(orders!$D685,products!$A$1:$A$49,0),MATCH(orders!K$1,products!$A$1:$G$1,0))</f>
        <v>0.5</v>
      </c>
      <c r="L685" s="6">
        <f>INDEX(products!$A$1:$G$49,MATCH(orders!$D685,products!$A$1:$A$49,0),MATCH(orders!L$1,products!$A$1:$G$1,0))</f>
        <v>7.77</v>
      </c>
      <c r="M685" s="6">
        <f t="shared" si="30"/>
        <v>46.62</v>
      </c>
      <c r="N685" t="str">
        <f t="shared" si="31"/>
        <v>Libercia</v>
      </c>
      <c r="O685" t="str">
        <f t="shared" si="32"/>
        <v>Dark</v>
      </c>
      <c r="P685" t="str">
        <f>_xlfn.XLOOKUP(Orders[[#This Row],[Customer ID]],customers!A684:A1684,customers!I684:I1684,,0)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 = 0,"",_xlfn.XLOOKUP(C686,customers!$A$1:$A$1001,customers!$C$1:$C$1001,,0) )</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ID]],customers!A685:A1685,customers!I685:I1685,,0)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 = 0,"",_xlfn.XLOOKUP(C687,customers!$A$1:$A$1001,customers!$C$1:$C$1001,,0) )</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f>INDEX(products!$A$1:$G$49,MATCH(orders!$D687,products!$A$1:$A$49,0),MATCH(orders!K$1,products!$A$1:$G$1,0))</f>
        <v>2.5</v>
      </c>
      <c r="L687" s="6">
        <f>INDEX(products!$A$1:$G$49,MATCH(orders!$D687,products!$A$1:$A$49,0),MATCH(orders!L$1,products!$A$1:$G$1,0))</f>
        <v>36.454999999999998</v>
      </c>
      <c r="M687" s="6">
        <f t="shared" si="30"/>
        <v>72.91</v>
      </c>
      <c r="N687" t="str">
        <f t="shared" si="31"/>
        <v>Libercia</v>
      </c>
      <c r="O687" t="str">
        <f t="shared" si="32"/>
        <v>Light</v>
      </c>
      <c r="P687" t="str">
        <f>_xlfn.XLOOKUP(Orders[[#This Row],[Customer ID]],customers!A686:A1686,customers!I686:I1686,,0)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 = 0,"",_xlfn.XLOOKUP(C688,customers!$A$1:$A$1001,customers!$C$1:$C$1001,,0) )</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ID]],customers!A687:A1687,customers!I687:I1687,,0)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 = 0,"",_xlfn.XLOOKUP(C689,customers!$A$1:$A$1001,customers!$C$1:$C$1001,,0) )</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ID]],customers!A688:A1688,customers!I688:I1688,,0)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 = 0,"",_xlfn.XLOOKUP(C690,customers!$A$1:$A$1001,customers!$C$1:$C$1001,,0) )</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ID]],customers!A689:A1689,customers!I689:I1689,,0)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 = 0,"",_xlfn.XLOOKUP(C691,customers!$A$1:$A$1001,customers!$C$1:$C$1001,,0) )</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ID]],customers!A690:A1690,customers!I690:I1690,,0)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 = 0,"",_xlfn.XLOOKUP(C692,customers!$A$1:$A$1001,customers!$C$1:$C$1001,,0) )</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f>INDEX(products!$A$1:$G$49,MATCH(orders!$D692,products!$A$1:$A$49,0),MATCH(orders!K$1,products!$A$1:$G$1,0))</f>
        <v>2.5</v>
      </c>
      <c r="L692" s="6">
        <f>INDEX(products!$A$1:$G$49,MATCH(orders!$D692,products!$A$1:$A$49,0),MATCH(orders!L$1,products!$A$1:$G$1,0))</f>
        <v>29.784999999999997</v>
      </c>
      <c r="M692" s="6">
        <f t="shared" si="30"/>
        <v>178.70999999999998</v>
      </c>
      <c r="N692" t="str">
        <f t="shared" si="31"/>
        <v>Libercia</v>
      </c>
      <c r="O692" t="str">
        <f t="shared" si="32"/>
        <v>Dark</v>
      </c>
      <c r="P692" t="str">
        <f>_xlfn.XLOOKUP(Orders[[#This Row],[Customer ID]],customers!A691:A1691,customers!I691:I1691,,0)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 = 0,"",_xlfn.XLOOKUP(C693,customers!$A$1:$A$1001,customers!$C$1:$C$1001,,0) )</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ID]],customers!A692:A1692,customers!I692:I1692,,0)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 = 0,"",_xlfn.XLOOKUP(C694,customers!$A$1:$A$1001,customers!$C$1:$C$1001,,0) )</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f>INDEX(products!$A$1:$G$49,MATCH(orders!$D694,products!$A$1:$A$49,0),MATCH(orders!K$1,products!$A$1:$G$1,0))</f>
        <v>1</v>
      </c>
      <c r="L694" s="6">
        <f>INDEX(products!$A$1:$G$49,MATCH(orders!$D694,products!$A$1:$A$49,0),MATCH(orders!L$1,products!$A$1:$G$1,0))</f>
        <v>12.95</v>
      </c>
      <c r="M694" s="6">
        <f t="shared" si="30"/>
        <v>12.95</v>
      </c>
      <c r="N694" t="str">
        <f t="shared" si="31"/>
        <v>Libercia</v>
      </c>
      <c r="O694" t="str">
        <f t="shared" si="32"/>
        <v>Dark</v>
      </c>
      <c r="P694" t="str">
        <f>_xlfn.XLOOKUP(Orders[[#This Row],[Customer ID]],customers!A693:A1693,customers!I693:I1693,,0)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 = 0,"",_xlfn.XLOOKUP(C695,customers!$A$1:$A$1001,customers!$C$1:$C$1001,,0) )</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ID]],customers!A694:A1694,customers!I694:I1694,,0)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 = 0,"",_xlfn.XLOOKUP(C696,customers!$A$1:$A$1001,customers!$C$1:$C$1001,,0) )</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ID]],customers!A695:A1695,customers!I695:I1695,,0)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 = 0,"",_xlfn.XLOOKUP(C697,customers!$A$1:$A$1001,customers!$C$1:$C$1001,,0) )</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f>INDEX(products!$A$1:$G$49,MATCH(orders!$D697,products!$A$1:$A$49,0),MATCH(orders!K$1,products!$A$1:$G$1,0))</f>
        <v>2.5</v>
      </c>
      <c r="L697" s="6">
        <f>INDEX(products!$A$1:$G$49,MATCH(orders!$D697,products!$A$1:$A$49,0),MATCH(orders!L$1,products!$A$1:$G$1,0))</f>
        <v>36.454999999999998</v>
      </c>
      <c r="M697" s="6">
        <f t="shared" si="30"/>
        <v>182.27499999999998</v>
      </c>
      <c r="N697" t="str">
        <f t="shared" si="31"/>
        <v>Libercia</v>
      </c>
      <c r="O697" t="str">
        <f t="shared" si="32"/>
        <v>Light</v>
      </c>
      <c r="P697" t="str">
        <f>_xlfn.XLOOKUP(Orders[[#This Row],[Customer ID]],customers!A696:A1696,customers!I696:I1696,,0)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 = 0,"",_xlfn.XLOOKUP(C698,customers!$A$1:$A$1001,customers!$C$1:$C$1001,,0) )</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f>INDEX(products!$A$1:$G$49,MATCH(orders!$D698,products!$A$1:$A$49,0),MATCH(orders!K$1,products!$A$1:$G$1,0))</f>
        <v>0.5</v>
      </c>
      <c r="L698" s="6">
        <f>INDEX(products!$A$1:$G$49,MATCH(orders!$D698,products!$A$1:$A$49,0),MATCH(orders!L$1,products!$A$1:$G$1,0))</f>
        <v>7.77</v>
      </c>
      <c r="M698" s="6">
        <f t="shared" si="30"/>
        <v>31.08</v>
      </c>
      <c r="N698" t="str">
        <f t="shared" si="31"/>
        <v>Libercia</v>
      </c>
      <c r="O698" t="str">
        <f t="shared" si="32"/>
        <v>Dark</v>
      </c>
      <c r="P698" t="str">
        <f>_xlfn.XLOOKUP(Orders[[#This Row],[Customer ID]],customers!A697:A1697,customers!I697:I1697,,0)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 = 0,"",_xlfn.XLOOKUP(C699,customers!$A$1:$A$1001,customers!$C$1:$C$1001,,0) )</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ID]],customers!A698:A1698,customers!I698:I1698,,0)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 = 0,"",_xlfn.XLOOKUP(C700,customers!$A$1:$A$1001,customers!$C$1:$C$1001,,0) )</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f>INDEX(products!$A$1:$G$49,MATCH(orders!$D700,products!$A$1:$A$49,0),MATCH(orders!K$1,products!$A$1:$G$1,0))</f>
        <v>1</v>
      </c>
      <c r="L700" s="6">
        <f>INDEX(products!$A$1:$G$49,MATCH(orders!$D700,products!$A$1:$A$49,0),MATCH(orders!L$1,products!$A$1:$G$1,0))</f>
        <v>12.95</v>
      </c>
      <c r="M700" s="6">
        <f t="shared" si="30"/>
        <v>25.9</v>
      </c>
      <c r="N700" t="str">
        <f t="shared" si="31"/>
        <v>Libercia</v>
      </c>
      <c r="O700" t="str">
        <f t="shared" si="32"/>
        <v>Dark</v>
      </c>
      <c r="P700" t="str">
        <f>_xlfn.XLOOKUP(Orders[[#This Row],[Customer ID]],customers!A699:A1699,customers!I699:I1699,,0)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 = 0,"",_xlfn.XLOOKUP(C701,customers!$A$1:$A$1001,customers!$C$1:$C$1001,,0) )</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ID]],customers!A700:A1700,customers!I700:I1700,,0)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 = 0,"",_xlfn.XLOOKUP(C702,customers!$A$1:$A$1001,customers!$C$1:$C$1001,,0) )</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f>INDEX(products!$A$1:$G$49,MATCH(orders!$D702,products!$A$1:$A$49,0),MATCH(orders!K$1,products!$A$1:$G$1,0))</f>
        <v>0.5</v>
      </c>
      <c r="L702" s="6">
        <f>INDEX(products!$A$1:$G$49,MATCH(orders!$D702,products!$A$1:$A$49,0),MATCH(orders!L$1,products!$A$1:$G$1,0))</f>
        <v>9.51</v>
      </c>
      <c r="M702" s="6">
        <f t="shared" si="30"/>
        <v>19.02</v>
      </c>
      <c r="N702" t="str">
        <f t="shared" si="31"/>
        <v>Libercia</v>
      </c>
      <c r="O702" t="str">
        <f t="shared" si="32"/>
        <v>Light</v>
      </c>
      <c r="P702" t="str">
        <f>_xlfn.XLOOKUP(Orders[[#This Row],[Customer ID]],customers!A701:A1701,customers!I701:I1701,,0)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 = 0,"",_xlfn.XLOOKUP(C703,customers!$A$1:$A$1001,customers!$C$1:$C$1001,,0) )</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ID]],customers!A702:A1702,customers!I702:I1702,,0)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 = 0,"",_xlfn.XLOOKUP(C704,customers!$A$1:$A$1001,customers!$C$1:$C$1001,,0) )</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ID]],customers!A703:A1703,customers!I703:I1703,,0)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 = 0,"",_xlfn.XLOOKUP(C705,customers!$A$1:$A$1001,customers!$C$1:$C$1001,,0) )</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f>INDEX(products!$A$1:$G$49,MATCH(orders!$D705,products!$A$1:$A$49,0),MATCH(orders!K$1,products!$A$1:$G$1,0))</f>
        <v>2.5</v>
      </c>
      <c r="L705" s="6">
        <f>INDEX(products!$A$1:$G$49,MATCH(orders!$D705,products!$A$1:$A$49,0),MATCH(orders!L$1,products!$A$1:$G$1,0))</f>
        <v>29.784999999999997</v>
      </c>
      <c r="M705" s="6">
        <f t="shared" si="30"/>
        <v>119.13999999999999</v>
      </c>
      <c r="N705" t="str">
        <f t="shared" si="31"/>
        <v>Libercia</v>
      </c>
      <c r="O705" t="str">
        <f t="shared" si="32"/>
        <v>Dark</v>
      </c>
      <c r="P705" t="str">
        <f>_xlfn.XLOOKUP(Orders[[#This Row],[Customer ID]],customers!A704:A1704,customers!I704:I1704,,0)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 = 0,"",_xlfn.XLOOKUP(C706,customers!$A$1:$A$1001,customers!$C$1:$C$1001,,0) )</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ID]],customers!A705:A1705,customers!I705:I1705,,0)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 = 0,"",_xlfn.XLOOKUP(C707,customers!$A$1:$A$1001,customers!$C$1:$C$1001,,0) )</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f>INDEX(products!$A$1:$G$49,MATCH(orders!$D707,products!$A$1:$A$49,0),MATCH(orders!K$1,products!$A$1:$G$1,0))</f>
        <v>0.5</v>
      </c>
      <c r="L707" s="6">
        <f>INDEX(products!$A$1:$G$49,MATCH(orders!$D707,products!$A$1:$A$49,0),MATCH(orders!L$1,products!$A$1:$G$1,0))</f>
        <v>8.91</v>
      </c>
      <c r="M707" s="6">
        <f t="shared" ref="M707:M770" si="33">PRODUCT(L707,E707)</f>
        <v>17.82</v>
      </c>
      <c r="N707" t="str">
        <f t="shared" ref="N707:N770" si="34">IF(I707="Rob","Robusta",IF(I707="Exc","Excelsa",IF(I707="Ara","Arabica",IF(I707="Lib","Libercia",""))))</f>
        <v>Excelsa</v>
      </c>
      <c r="O707" t="str">
        <f t="shared" ref="O707:O770" si="35">IF(J707="M","Medium",IF(J707="L","Light",IF(J707="D","Dark")))</f>
        <v>Light</v>
      </c>
      <c r="P707" t="str">
        <f>_xlfn.XLOOKUP(Orders[[#This Row],[Customer ID]],customers!A706:A1706,customers!I706:I1706,,0)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 = 0,"",_xlfn.XLOOKUP(C708,customers!$A$1:$A$1001,customers!$C$1:$C$1001,,0) )</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ID]],customers!A707:A1707,customers!I707:I1707,,0)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 = 0,"",_xlfn.XLOOKUP(C709,customers!$A$1:$A$1001,customers!$C$1:$C$1001,,0) )</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f>INDEX(products!$A$1:$G$49,MATCH(orders!$D709,products!$A$1:$A$49,0),MATCH(orders!K$1,products!$A$1:$G$1,0))</f>
        <v>1</v>
      </c>
      <c r="L709" s="6">
        <f>INDEX(products!$A$1:$G$49,MATCH(orders!$D709,products!$A$1:$A$49,0),MATCH(orders!L$1,products!$A$1:$G$1,0))</f>
        <v>12.95</v>
      </c>
      <c r="M709" s="6">
        <f t="shared" si="33"/>
        <v>25.9</v>
      </c>
      <c r="N709" t="str">
        <f t="shared" si="34"/>
        <v>Libercia</v>
      </c>
      <c r="O709" t="str">
        <f t="shared" si="35"/>
        <v>Dark</v>
      </c>
      <c r="P709" t="str">
        <f>_xlfn.XLOOKUP(Orders[[#This Row],[Customer ID]],customers!A708:A1708,customers!I708:I1708,,0)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 = 0,"",_xlfn.XLOOKUP(C710,customers!$A$1:$A$1001,customers!$C$1:$C$1001,,0) )</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ID]],customers!A709:A1709,customers!I709:I1709,,0)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 = 0,"",_xlfn.XLOOKUP(C711,customers!$A$1:$A$1001,customers!$C$1:$C$1001,,0) )</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ID]],customers!A710:A1710,customers!I710:I1710,,0)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 = 0,"",_xlfn.XLOOKUP(C712,customers!$A$1:$A$1001,customers!$C$1:$C$1001,,0) )</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ID]],customers!A711:A1711,customers!I711:I1711,,0)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 = 0,"",_xlfn.XLOOKUP(C713,customers!$A$1:$A$1001,customers!$C$1:$C$1001,,0) )</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ID]],customers!A712:A1712,customers!I712:I1712,,0)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 = 0,"",_xlfn.XLOOKUP(C714,customers!$A$1:$A$1001,customers!$C$1:$C$1001,,0) )</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ID]],customers!A713:A1713,customers!I713:I1713,,0)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 = 0,"",_xlfn.XLOOKUP(C715,customers!$A$1:$A$1001,customers!$C$1:$C$1001,,0) )</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ID]],customers!A714:A1714,customers!I714:I1714,,0)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 = 0,"",_xlfn.XLOOKUP(C716,customers!$A$1:$A$1001,customers!$C$1:$C$1001,,0) )</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ID]],customers!A715:A1715,customers!I715:I1715,,0)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 = 0,"",_xlfn.XLOOKUP(C717,customers!$A$1:$A$1001,customers!$C$1:$C$1001,,0) )</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ID]],customers!A716:A1716,customers!I716:I1716,,0)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 = 0,"",_xlfn.XLOOKUP(C718,customers!$A$1:$A$1001,customers!$C$1:$C$1001,,0) )</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
        <v>6190</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 = 0,"",_xlfn.XLOOKUP(C719,customers!$A$1:$A$1001,customers!$C$1:$C$1001,,0) )</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ID]],customers!A718:A1718,customers!I718:I1718,,0)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 = 0,"",_xlfn.XLOOKUP(C720,customers!$A$1:$A$1001,customers!$C$1:$C$1001,,0) )</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f>INDEX(products!$A$1:$G$49,MATCH(orders!$D720,products!$A$1:$A$49,0),MATCH(orders!K$1,products!$A$1:$G$1,0))</f>
        <v>1</v>
      </c>
      <c r="L720" s="6">
        <f>INDEX(products!$A$1:$G$49,MATCH(orders!$D720,products!$A$1:$A$49,0),MATCH(orders!L$1,products!$A$1:$G$1,0))</f>
        <v>12.95</v>
      </c>
      <c r="M720" s="6">
        <f t="shared" si="33"/>
        <v>38.849999999999994</v>
      </c>
      <c r="N720" t="str">
        <f t="shared" si="34"/>
        <v>Libercia</v>
      </c>
      <c r="O720" t="str">
        <f t="shared" si="35"/>
        <v>Dark</v>
      </c>
      <c r="P720" t="str">
        <f>_xlfn.XLOOKUP(Orders[[#This Row],[Customer ID]],customers!A719:A1719,customers!I719:I1719,,0)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 = 0,"",_xlfn.XLOOKUP(C721,customers!$A$1:$A$1001,customers!$C$1:$C$1001,,0) )</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f>INDEX(products!$A$1:$G$49,MATCH(orders!$D721,products!$A$1:$A$49,0),MATCH(orders!K$1,products!$A$1:$G$1,0))</f>
        <v>1</v>
      </c>
      <c r="L721" s="6">
        <f>INDEX(products!$A$1:$G$49,MATCH(orders!$D721,products!$A$1:$A$49,0),MATCH(orders!L$1,products!$A$1:$G$1,0))</f>
        <v>15.85</v>
      </c>
      <c r="M721" s="6">
        <f t="shared" si="33"/>
        <v>79.25</v>
      </c>
      <c r="N721" t="str">
        <f t="shared" si="34"/>
        <v>Libercia</v>
      </c>
      <c r="O721" t="str">
        <f t="shared" si="35"/>
        <v>Light</v>
      </c>
      <c r="P721" t="str">
        <f>_xlfn.XLOOKUP(Orders[[#This Row],[Customer ID]],customers!A720:A1720,customers!I720:I1720,,0)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 = 0,"",_xlfn.XLOOKUP(C722,customers!$A$1:$A$1001,customers!$C$1:$C$1001,,0) )</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ID]],customers!A721:A1721,customers!I721:I1721,,0)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 = 0,"",_xlfn.XLOOKUP(C723,customers!$A$1:$A$1001,customers!$C$1:$C$1001,,0) )</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ID]],customers!A722:A1722,customers!I722:I1722,,0)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 = 0,"",_xlfn.XLOOKUP(C724,customers!$A$1:$A$1001,customers!$C$1:$C$1001,,0) )</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ID]],customers!A723:A1723,customers!I723:I1723,,0)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 = 0,"",_xlfn.XLOOKUP(C725,customers!$A$1:$A$1001,customers!$C$1:$C$1001,,0) )</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ID]],customers!A724:A1724,customers!I724:I1724,,0)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 = 0,"",_xlfn.XLOOKUP(C726,customers!$A$1:$A$1001,customers!$C$1:$C$1001,,0) )</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ID]],customers!A725:A1725,customers!I725:I1725,,0)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 = 0,"",_xlfn.XLOOKUP(C727,customers!$A$1:$A$1001,customers!$C$1:$C$1001,,0) )</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ID]],customers!A726:A1726,customers!I726:I1726,,0)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 = 0,"",_xlfn.XLOOKUP(C728,customers!$A$1:$A$1001,customers!$C$1:$C$1001,,0) )</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f>INDEX(products!$A$1:$G$49,MATCH(orders!$D728,products!$A$1:$A$49,0),MATCH(orders!K$1,products!$A$1:$G$1,0))</f>
        <v>2.5</v>
      </c>
      <c r="L728" s="6">
        <f>INDEX(products!$A$1:$G$49,MATCH(orders!$D728,products!$A$1:$A$49,0),MATCH(orders!L$1,products!$A$1:$G$1,0))</f>
        <v>36.454999999999998</v>
      </c>
      <c r="M728" s="6">
        <f t="shared" si="33"/>
        <v>145.82</v>
      </c>
      <c r="N728" t="str">
        <f t="shared" si="34"/>
        <v>Libercia</v>
      </c>
      <c r="O728" t="str">
        <f t="shared" si="35"/>
        <v>Light</v>
      </c>
      <c r="P728" t="str">
        <f>_xlfn.XLOOKUP(Orders[[#This Row],[Customer ID]],customers!A727:A1727,customers!I727:I1727,,0)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 = 0,"",_xlfn.XLOOKUP(C729,customers!$A$1:$A$1001,customers!$C$1:$C$1001,,0) )</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ID]],customers!A728:A1728,customers!I728:I1728,,0)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 = 0,"",_xlfn.XLOOKUP(C730,customers!$A$1:$A$1001,customers!$C$1:$C$1001,,0) )</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ID]],customers!A729:A1729,customers!I729:I1729,,0)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 = 0,"",_xlfn.XLOOKUP(C731,customers!$A$1:$A$1001,customers!$C$1:$C$1001,,0) )</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f>INDEX(products!$A$1:$G$49,MATCH(orders!$D731,products!$A$1:$A$49,0),MATCH(orders!K$1,products!$A$1:$G$1,0))</f>
        <v>0.2</v>
      </c>
      <c r="L731" s="6">
        <f>INDEX(products!$A$1:$G$49,MATCH(orders!$D731,products!$A$1:$A$49,0),MATCH(orders!L$1,products!$A$1:$G$1,0))</f>
        <v>4.3650000000000002</v>
      </c>
      <c r="M731" s="6">
        <f t="shared" si="33"/>
        <v>4.3650000000000002</v>
      </c>
      <c r="N731" t="str">
        <f t="shared" si="34"/>
        <v>Libercia</v>
      </c>
      <c r="O731" t="str">
        <f t="shared" si="35"/>
        <v>Medium</v>
      </c>
      <c r="P731" t="str">
        <f>_xlfn.XLOOKUP(Orders[[#This Row],[Customer ID]],customers!A730:A1730,customers!I730:I1730,,0)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 = 0,"",_xlfn.XLOOKUP(C732,customers!$A$1:$A$1001,customers!$C$1:$C$1001,,0) )</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f>INDEX(products!$A$1:$G$49,MATCH(orders!$D732,products!$A$1:$A$49,0),MATCH(orders!K$1,products!$A$1:$G$1,0))</f>
        <v>2.5</v>
      </c>
      <c r="L732" s="6">
        <f>INDEX(products!$A$1:$G$49,MATCH(orders!$D732,products!$A$1:$A$49,0),MATCH(orders!L$1,products!$A$1:$G$1,0))</f>
        <v>36.454999999999998</v>
      </c>
      <c r="M732" s="6">
        <f t="shared" si="33"/>
        <v>36.454999999999998</v>
      </c>
      <c r="N732" t="str">
        <f t="shared" si="34"/>
        <v>Libercia</v>
      </c>
      <c r="O732" t="str">
        <f t="shared" si="35"/>
        <v>Light</v>
      </c>
      <c r="P732" t="str">
        <f>_xlfn.XLOOKUP(Orders[[#This Row],[Customer ID]],customers!A731:A1731,customers!I731:I1731,,0)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 = 0,"",_xlfn.XLOOKUP(C733,customers!$A$1:$A$1001,customers!$C$1:$C$1001,,0) )</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f>INDEX(products!$A$1:$G$49,MATCH(orders!$D733,products!$A$1:$A$49,0),MATCH(orders!K$1,products!$A$1:$G$1,0))</f>
        <v>0.2</v>
      </c>
      <c r="L733" s="6">
        <f>INDEX(products!$A$1:$G$49,MATCH(orders!$D733,products!$A$1:$A$49,0),MATCH(orders!L$1,products!$A$1:$G$1,0))</f>
        <v>3.8849999999999998</v>
      </c>
      <c r="M733" s="6">
        <f t="shared" si="33"/>
        <v>15.54</v>
      </c>
      <c r="N733" t="str">
        <f t="shared" si="34"/>
        <v>Libercia</v>
      </c>
      <c r="O733" t="str">
        <f t="shared" si="35"/>
        <v>Dark</v>
      </c>
      <c r="P733" t="str">
        <f>_xlfn.XLOOKUP(Orders[[#This Row],[Customer ID]],customers!A732:A1732,customers!I732:I1732,,0)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 = 0,"",_xlfn.XLOOKUP(C734,customers!$A$1:$A$1001,customers!$C$1:$C$1001,,0) )</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ID]],customers!A733:A1733,customers!I733:I1733,,0)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 = 0,"",_xlfn.XLOOKUP(C735,customers!$A$1:$A$1001,customers!$C$1:$C$1001,,0) )</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f>INDEX(products!$A$1:$G$49,MATCH(orders!$D735,products!$A$1:$A$49,0),MATCH(orders!K$1,products!$A$1:$G$1,0))</f>
        <v>2.5</v>
      </c>
      <c r="L735" s="6">
        <f>INDEX(products!$A$1:$G$49,MATCH(orders!$D735,products!$A$1:$A$49,0),MATCH(orders!L$1,products!$A$1:$G$1,0))</f>
        <v>33.464999999999996</v>
      </c>
      <c r="M735" s="6">
        <f t="shared" si="33"/>
        <v>100.39499999999998</v>
      </c>
      <c r="N735" t="str">
        <f t="shared" si="34"/>
        <v>Libercia</v>
      </c>
      <c r="O735" t="str">
        <f t="shared" si="35"/>
        <v>Medium</v>
      </c>
      <c r="P735" t="str">
        <f>_xlfn.XLOOKUP(Orders[[#This Row],[Customer ID]],customers!A734:A1734,customers!I734:I1734,,0)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 = 0,"",_xlfn.XLOOKUP(C736,customers!$A$1:$A$1001,customers!$C$1:$C$1001,,0) )</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ID]],customers!A735:A1735,customers!I735:I1735,,0)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 = 0,"",_xlfn.XLOOKUP(C737,customers!$A$1:$A$1001,customers!$C$1:$C$1001,,0) )</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ID]],customers!A736:A1736,customers!I736:I1736,,0)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 = 0,"",_xlfn.XLOOKUP(C738,customers!$A$1:$A$1001,customers!$C$1:$C$1001,,0) )</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f>INDEX(products!$A$1:$G$49,MATCH(orders!$D738,products!$A$1:$A$49,0),MATCH(orders!K$1,products!$A$1:$G$1,0))</f>
        <v>1</v>
      </c>
      <c r="L738" s="6">
        <f>INDEX(products!$A$1:$G$49,MATCH(orders!$D738,products!$A$1:$A$49,0),MATCH(orders!L$1,products!$A$1:$G$1,0))</f>
        <v>12.95</v>
      </c>
      <c r="M738" s="6">
        <f t="shared" si="33"/>
        <v>25.9</v>
      </c>
      <c r="N738" t="str">
        <f t="shared" si="34"/>
        <v>Libercia</v>
      </c>
      <c r="O738" t="str">
        <f t="shared" si="35"/>
        <v>Dark</v>
      </c>
      <c r="P738" t="str">
        <f>_xlfn.XLOOKUP(Orders[[#This Row],[Customer ID]],customers!A737:A1737,customers!I737:I1737,,0)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 = 0,"",_xlfn.XLOOKUP(C739,customers!$A$1:$A$1001,customers!$C$1:$C$1001,,0) )</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ID]],customers!A738:A1738,customers!I738:I1738,,0)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 = 0,"",_xlfn.XLOOKUP(C740,customers!$A$1:$A$1001,customers!$C$1:$C$1001,,0) )</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ID]],customers!A739:A1739,customers!I739:I1739,,0)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 = 0,"",_xlfn.XLOOKUP(C741,customers!$A$1:$A$1001,customers!$C$1:$C$1001,,0) )</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
        <v>6190</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 = 0,"",_xlfn.XLOOKUP(C742,customers!$A$1:$A$1001,customers!$C$1:$C$1001,,0) )</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ID]],customers!A741:A1741,customers!I741:I1741,,0)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 = 0,"",_xlfn.XLOOKUP(C743,customers!$A$1:$A$1001,customers!$C$1:$C$1001,,0) )</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f>INDEX(products!$A$1:$G$49,MATCH(orders!$D743,products!$A$1:$A$49,0),MATCH(orders!K$1,products!$A$1:$G$1,0))</f>
        <v>0.2</v>
      </c>
      <c r="L743" s="6">
        <f>INDEX(products!$A$1:$G$49,MATCH(orders!$D743,products!$A$1:$A$49,0),MATCH(orders!L$1,products!$A$1:$G$1,0))</f>
        <v>4.3650000000000002</v>
      </c>
      <c r="M743" s="6">
        <f t="shared" si="33"/>
        <v>8.73</v>
      </c>
      <c r="N743" t="str">
        <f t="shared" si="34"/>
        <v>Libercia</v>
      </c>
      <c r="O743" t="str">
        <f t="shared" si="35"/>
        <v>Medium</v>
      </c>
      <c r="P743" t="str">
        <f>_xlfn.XLOOKUP(Orders[[#This Row],[Customer ID]],customers!A742:A1742,customers!I742:I1742,,0)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 = 0,"",_xlfn.XLOOKUP(C744,customers!$A$1:$A$1001,customers!$C$1:$C$1001,,0) )</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f>INDEX(products!$A$1:$G$49,MATCH(orders!$D744,products!$A$1:$A$49,0),MATCH(orders!K$1,products!$A$1:$G$1,0))</f>
        <v>1</v>
      </c>
      <c r="L744" s="6">
        <f>INDEX(products!$A$1:$G$49,MATCH(orders!$D744,products!$A$1:$A$49,0),MATCH(orders!L$1,products!$A$1:$G$1,0))</f>
        <v>14.55</v>
      </c>
      <c r="M744" s="6">
        <f t="shared" si="33"/>
        <v>58.2</v>
      </c>
      <c r="N744" t="str">
        <f t="shared" si="34"/>
        <v>Libercia</v>
      </c>
      <c r="O744" t="str">
        <f t="shared" si="35"/>
        <v>Medium</v>
      </c>
      <c r="P744" t="str">
        <f>_xlfn.XLOOKUP(Orders[[#This Row],[Customer ID]],customers!A743:A1743,customers!I743:I1743,,0)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 = 0,"",_xlfn.XLOOKUP(C745,customers!$A$1:$A$1001,customers!$C$1:$C$1001,,0) )</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ID]],customers!A744:A1744,customers!I744:I1744,,0)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 = 0,"",_xlfn.XLOOKUP(C746,customers!$A$1:$A$1001,customers!$C$1:$C$1001,,0) )</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ID]],customers!A745:A1745,customers!I745:I1745,,0)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 = 0,"",_xlfn.XLOOKUP(C747,customers!$A$1:$A$1001,customers!$C$1:$C$1001,,0) )</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ID]],customers!A746:A1746,customers!I746:I1746,,0)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 = 0,"",_xlfn.XLOOKUP(C748,customers!$A$1:$A$1001,customers!$C$1:$C$1001,,0) )</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ID]],customers!A747:A1747,customers!I747:I1747,,0)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 = 0,"",_xlfn.XLOOKUP(C749,customers!$A$1:$A$1001,customers!$C$1:$C$1001,,0) )</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f>INDEX(products!$A$1:$G$49,MATCH(orders!$D749,products!$A$1:$A$49,0),MATCH(orders!K$1,products!$A$1:$G$1,0))</f>
        <v>0.5</v>
      </c>
      <c r="L749" s="6">
        <f>INDEX(products!$A$1:$G$49,MATCH(orders!$D749,products!$A$1:$A$49,0),MATCH(orders!L$1,products!$A$1:$G$1,0))</f>
        <v>8.73</v>
      </c>
      <c r="M749" s="6">
        <f t="shared" si="33"/>
        <v>34.92</v>
      </c>
      <c r="N749" t="str">
        <f t="shared" si="34"/>
        <v>Libercia</v>
      </c>
      <c r="O749" t="str">
        <f t="shared" si="35"/>
        <v>Medium</v>
      </c>
      <c r="P749" t="str">
        <f>_xlfn.XLOOKUP(Orders[[#This Row],[Customer ID]],customers!A748:A1748,customers!I748:I1748,,0)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 = 0,"",_xlfn.XLOOKUP(C750,customers!$A$1:$A$1001,customers!$C$1:$C$1001,,0) )</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ID]],customers!A749:A1749,customers!I749:I1749,,0)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 = 0,"",_xlfn.XLOOKUP(C751,customers!$A$1:$A$1001,customers!$C$1:$C$1001,,0) )</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ID]],customers!A750:A1750,customers!I750:I1750,,0)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 = 0,"",_xlfn.XLOOKUP(C752,customers!$A$1:$A$1001,customers!$C$1:$C$1001,,0) )</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ID]],customers!A751:A1751,customers!I751:I1751,,0)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 = 0,"",_xlfn.XLOOKUP(C753,customers!$A$1:$A$1001,customers!$C$1:$C$1001,,0) )</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f>INDEX(products!$A$1:$G$49,MATCH(orders!$D753,products!$A$1:$A$49,0),MATCH(orders!K$1,products!$A$1:$G$1,0))</f>
        <v>0.5</v>
      </c>
      <c r="L753" s="6">
        <f>INDEX(products!$A$1:$G$49,MATCH(orders!$D753,products!$A$1:$A$49,0),MATCH(orders!L$1,products!$A$1:$G$1,0))</f>
        <v>9.51</v>
      </c>
      <c r="M753" s="6">
        <f t="shared" si="33"/>
        <v>19.02</v>
      </c>
      <c r="N753" t="str">
        <f t="shared" si="34"/>
        <v>Libercia</v>
      </c>
      <c r="O753" t="str">
        <f t="shared" si="35"/>
        <v>Light</v>
      </c>
      <c r="P753" t="str">
        <f>_xlfn.XLOOKUP(Orders[[#This Row],[Customer ID]],customers!A752:A1752,customers!I752:I1752,,0)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 = 0,"",_xlfn.XLOOKUP(C754,customers!$A$1:$A$1001,customers!$C$1:$C$1001,,0) )</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ID]],customers!A753:A1753,customers!I753:I1753,,0)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 = 0,"",_xlfn.XLOOKUP(C755,customers!$A$1:$A$1001,customers!$C$1:$C$1001,,0) )</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ID]],customers!A754:A1754,customers!I754:I1754,,0)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 = 0,"",_xlfn.XLOOKUP(C756,customers!$A$1:$A$1001,customers!$C$1:$C$1001,,0) )</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
        <v>6190</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 = 0,"",_xlfn.XLOOKUP(C757,customers!$A$1:$A$1001,customers!$C$1:$C$1001,,0) )</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f>INDEX(products!$A$1:$G$49,MATCH(orders!$D757,products!$A$1:$A$49,0),MATCH(orders!K$1,products!$A$1:$G$1,0))</f>
        <v>0.2</v>
      </c>
      <c r="L757" s="6">
        <f>INDEX(products!$A$1:$G$49,MATCH(orders!$D757,products!$A$1:$A$49,0),MATCH(orders!L$1,products!$A$1:$G$1,0))</f>
        <v>4.7549999999999999</v>
      </c>
      <c r="M757" s="6">
        <f t="shared" si="33"/>
        <v>28.53</v>
      </c>
      <c r="N757" t="str">
        <f t="shared" si="34"/>
        <v>Libercia</v>
      </c>
      <c r="O757" t="str">
        <f t="shared" si="35"/>
        <v>Light</v>
      </c>
      <c r="P757" t="str">
        <f>_xlfn.XLOOKUP(Orders[[#This Row],[Customer ID]],customers!A756:A1756,customers!I756:I1756,,0)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 = 0,"",_xlfn.XLOOKUP(C758,customers!$A$1:$A$1001,customers!$C$1:$C$1001,,0) )</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ID]],customers!A757:A1757,customers!I757:I1757,,0)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 = 0,"",_xlfn.XLOOKUP(C759,customers!$A$1:$A$1001,customers!$C$1:$C$1001,,0) )</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ID]],customers!A758:A1758,customers!I758:I1758,,0)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 = 0,"",_xlfn.XLOOKUP(C760,customers!$A$1:$A$1001,customers!$C$1:$C$1001,,0) )</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ID]],customers!A759:A1759,customers!I759:I1759,,0)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 = 0,"",_xlfn.XLOOKUP(C761,customers!$A$1:$A$1001,customers!$C$1:$C$1001,,0) )</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f>INDEX(products!$A$1:$G$49,MATCH(orders!$D761,products!$A$1:$A$49,0),MATCH(orders!K$1,products!$A$1:$G$1,0))</f>
        <v>2.5</v>
      </c>
      <c r="L761" s="6">
        <f>INDEX(products!$A$1:$G$49,MATCH(orders!$D761,products!$A$1:$A$49,0),MATCH(orders!L$1,products!$A$1:$G$1,0))</f>
        <v>29.784999999999997</v>
      </c>
      <c r="M761" s="6">
        <f t="shared" si="33"/>
        <v>29.784999999999997</v>
      </c>
      <c r="N761" t="str">
        <f t="shared" si="34"/>
        <v>Libercia</v>
      </c>
      <c r="O761" t="str">
        <f t="shared" si="35"/>
        <v>Dark</v>
      </c>
      <c r="P761" t="str">
        <f>_xlfn.XLOOKUP(Orders[[#This Row],[Customer ID]],customers!A760:A1760,customers!I760:I1760,,0)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 = 0,"",_xlfn.XLOOKUP(C762,customers!$A$1:$A$1001,customers!$C$1:$C$1001,,0) )</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ID]],customers!A761:A1761,customers!I761:I1761,,0)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 = 0,"",_xlfn.XLOOKUP(C763,customers!$A$1:$A$1001,customers!$C$1:$C$1001,,0) )</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ID]],customers!A762:A1762,customers!I762:I1762,,0)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 = 0,"",_xlfn.XLOOKUP(C764,customers!$A$1:$A$1001,customers!$C$1:$C$1001,,0) )</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f>INDEX(products!$A$1:$G$49,MATCH(orders!$D764,products!$A$1:$A$49,0),MATCH(orders!K$1,products!$A$1:$G$1,0))</f>
        <v>0.5</v>
      </c>
      <c r="L764" s="6">
        <f>INDEX(products!$A$1:$G$49,MATCH(orders!$D764,products!$A$1:$A$49,0),MATCH(orders!L$1,products!$A$1:$G$1,0))</f>
        <v>8.73</v>
      </c>
      <c r="M764" s="6">
        <f t="shared" si="33"/>
        <v>43.650000000000006</v>
      </c>
      <c r="N764" t="str">
        <f t="shared" si="34"/>
        <v>Libercia</v>
      </c>
      <c r="O764" t="str">
        <f t="shared" si="35"/>
        <v>Medium</v>
      </c>
      <c r="P764" t="str">
        <f>_xlfn.XLOOKUP(Orders[[#This Row],[Customer ID]],customers!A763:A1763,customers!I763:I1763,,0)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 = 0,"",_xlfn.XLOOKUP(C765,customers!$A$1:$A$1001,customers!$C$1:$C$1001,,0) )</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ID]],customers!A764:A1764,customers!I764:I1764,,0)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 = 0,"",_xlfn.XLOOKUP(C766,customers!$A$1:$A$1001,customers!$C$1:$C$1001,,0) )</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ID]],customers!A765:A1765,customers!I765:I1765,,0)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 = 0,"",_xlfn.XLOOKUP(C767,customers!$A$1:$A$1001,customers!$C$1:$C$1001,,0) )</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ID]],customers!A766:A1766,customers!I766:I1766,,0)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 = 0,"",_xlfn.XLOOKUP(C768,customers!$A$1:$A$1001,customers!$C$1:$C$1001,,0) )</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ID]],customers!A767:A1767,customers!I767:I1767,,0)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 = 0,"",_xlfn.XLOOKUP(C769,customers!$A$1:$A$1001,customers!$C$1:$C$1001,,0) )</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
        <v>6191</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 = 0,"",_xlfn.XLOOKUP(C770,customers!$A$1:$A$1001,customers!$C$1:$C$1001,,0) )</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
        <v>6190</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 = 0,"",_xlfn.XLOOKUP(C771,customers!$A$1:$A$1001,customers!$C$1:$C$1001,,0) )</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f>INDEX(products!$A$1:$G$49,MATCH(orders!$D771,products!$A$1:$A$49,0),MATCH(orders!K$1,products!$A$1:$G$1,0))</f>
        <v>2.5</v>
      </c>
      <c r="L771" s="6">
        <f>INDEX(products!$A$1:$G$49,MATCH(orders!$D771,products!$A$1:$A$49,0),MATCH(orders!L$1,products!$A$1:$G$1,0))</f>
        <v>22.884999999999998</v>
      </c>
      <c r="M771" s="6">
        <f t="shared" ref="M771:M834" si="36">PRODUCT(L771,E771)</f>
        <v>137.31</v>
      </c>
      <c r="N771" t="str">
        <f t="shared" ref="N771:N834" si="37">IF(I771="Rob","Robusta",IF(I771="Exc","Excelsa",IF(I771="Ara","Arabica",IF(I771="Lib","Libercia",""))))</f>
        <v>Robusta</v>
      </c>
      <c r="O771" t="str">
        <f t="shared" ref="O771:O834" si="38">IF(J771="M","Medium",IF(J771="L","Light",IF(J771="D","Dark")))</f>
        <v>Medium</v>
      </c>
      <c r="P771" t="str">
        <f>_xlfn.XLOOKUP(Orders[[#This Row],[Customer ID]],customers!A770:A1770,customers!I770:I1770,,0)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 = 0,"",_xlfn.XLOOKUP(C772,customers!$A$1:$A$1001,customers!$C$1:$C$1001,,0) )</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ID]],customers!A771:A1771,customers!I771:I1771,,0)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 = 0,"",_xlfn.XLOOKUP(C773,customers!$A$1:$A$1001,customers!$C$1:$C$1001,,0) )</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ID]],customers!A772:A1772,customers!I772:I1772,,0)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 = 0,"",_xlfn.XLOOKUP(C774,customers!$A$1:$A$1001,customers!$C$1:$C$1001,,0) )</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ID]],customers!A773:A1773,customers!I773:I1773,,0)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 = 0,"",_xlfn.XLOOKUP(C775,customers!$A$1:$A$1001,customers!$C$1:$C$1001,,0) )</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f>INDEX(products!$A$1:$G$49,MATCH(orders!$D775,products!$A$1:$A$49,0),MATCH(orders!K$1,products!$A$1:$G$1,0))</f>
        <v>0.2</v>
      </c>
      <c r="L775" s="6">
        <f>INDEX(products!$A$1:$G$49,MATCH(orders!$D775,products!$A$1:$A$49,0),MATCH(orders!L$1,products!$A$1:$G$1,0))</f>
        <v>4.3650000000000002</v>
      </c>
      <c r="M775" s="6">
        <f t="shared" si="36"/>
        <v>8.73</v>
      </c>
      <c r="N775" t="str">
        <f t="shared" si="37"/>
        <v>Libercia</v>
      </c>
      <c r="O775" t="str">
        <f t="shared" si="38"/>
        <v>Medium</v>
      </c>
      <c r="P775" t="str">
        <f>_xlfn.XLOOKUP(Orders[[#This Row],[Customer ID]],customers!A774:A1774,customers!I774:I1774,,0)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 = 0,"",_xlfn.XLOOKUP(C776,customers!$A$1:$A$1001,customers!$C$1:$C$1001,,0) )</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ID]],customers!A775:A1775,customers!I775:I1775,,0)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 = 0,"",_xlfn.XLOOKUP(C777,customers!$A$1:$A$1001,customers!$C$1:$C$1001,,0) )</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ID]],customers!A776:A1776,customers!I776:I1776,,0)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 = 0,"",_xlfn.XLOOKUP(C778,customers!$A$1:$A$1001,customers!$C$1:$C$1001,,0) )</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ID]],customers!A777:A1777,customers!I777:I1777,,0)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 = 0,"",_xlfn.XLOOKUP(C779,customers!$A$1:$A$1001,customers!$C$1:$C$1001,,0) )</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ID]],customers!A778:A1778,customers!I778:I1778,,0)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 = 0,"",_xlfn.XLOOKUP(C780,customers!$A$1:$A$1001,customers!$C$1:$C$1001,,0) )</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f>INDEX(products!$A$1:$G$49,MATCH(orders!$D780,products!$A$1:$A$49,0),MATCH(orders!K$1,products!$A$1:$G$1,0))</f>
        <v>0.5</v>
      </c>
      <c r="L780" s="6">
        <f>INDEX(products!$A$1:$G$49,MATCH(orders!$D780,products!$A$1:$A$49,0),MATCH(orders!L$1,products!$A$1:$G$1,0))</f>
        <v>9.51</v>
      </c>
      <c r="M780" s="6">
        <f t="shared" si="36"/>
        <v>19.02</v>
      </c>
      <c r="N780" t="str">
        <f t="shared" si="37"/>
        <v>Libercia</v>
      </c>
      <c r="O780" t="str">
        <f t="shared" si="38"/>
        <v>Light</v>
      </c>
      <c r="P780" t="str">
        <f>_xlfn.XLOOKUP(Orders[[#This Row],[Customer ID]],customers!A779:A1779,customers!I779:I1779,,0)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 = 0,"",_xlfn.XLOOKUP(C781,customers!$A$1:$A$1001,customers!$C$1:$C$1001,,0) )</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f>INDEX(products!$A$1:$G$49,MATCH(orders!$D781,products!$A$1:$A$49,0),MATCH(orders!K$1,products!$A$1:$G$1,0))</f>
        <v>1</v>
      </c>
      <c r="L781" s="6">
        <f>INDEX(products!$A$1:$G$49,MATCH(orders!$D781,products!$A$1:$A$49,0),MATCH(orders!L$1,products!$A$1:$G$1,0))</f>
        <v>12.95</v>
      </c>
      <c r="M781" s="6">
        <f t="shared" si="36"/>
        <v>77.699999999999989</v>
      </c>
      <c r="N781" t="str">
        <f t="shared" si="37"/>
        <v>Libercia</v>
      </c>
      <c r="O781" t="str">
        <f t="shared" si="38"/>
        <v>Dark</v>
      </c>
      <c r="P781" t="str">
        <f>_xlfn.XLOOKUP(Orders[[#This Row],[Customer ID]],customers!A780:A1780,customers!I780:I1780,,0)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 = 0,"",_xlfn.XLOOKUP(C782,customers!$A$1:$A$1001,customers!$C$1:$C$1001,,0) )</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ID]],customers!A781:A1781,customers!I781:I1781,,0)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 = 0,"",_xlfn.XLOOKUP(C783,customers!$A$1:$A$1001,customers!$C$1:$C$1001,,0) )</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f>INDEX(products!$A$1:$G$49,MATCH(orders!$D783,products!$A$1:$A$49,0),MATCH(orders!K$1,products!$A$1:$G$1,0))</f>
        <v>2.5</v>
      </c>
      <c r="L783" s="6">
        <f>INDEX(products!$A$1:$G$49,MATCH(orders!$D783,products!$A$1:$A$49,0),MATCH(orders!L$1,products!$A$1:$G$1,0))</f>
        <v>36.454999999999998</v>
      </c>
      <c r="M783" s="6">
        <f t="shared" si="36"/>
        <v>145.82</v>
      </c>
      <c r="N783" t="str">
        <f t="shared" si="37"/>
        <v>Libercia</v>
      </c>
      <c r="O783" t="str">
        <f t="shared" si="38"/>
        <v>Light</v>
      </c>
      <c r="P783" t="str">
        <f>_xlfn.XLOOKUP(Orders[[#This Row],[Customer ID]],customers!A782:A1782,customers!I782:I1782,,0)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 = 0,"",_xlfn.XLOOKUP(C784,customers!$A$1:$A$1001,customers!$C$1:$C$1001,,0) )</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ID]],customers!A783:A1783,customers!I783:I1783,,0)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 = 0,"",_xlfn.XLOOKUP(C785,customers!$A$1:$A$1001,customers!$C$1:$C$1001,,0) )</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f>INDEX(products!$A$1:$G$49,MATCH(orders!$D785,products!$A$1:$A$49,0),MATCH(orders!K$1,products!$A$1:$G$1,0))</f>
        <v>0.5</v>
      </c>
      <c r="L785" s="6">
        <f>INDEX(products!$A$1:$G$49,MATCH(orders!$D785,products!$A$1:$A$49,0),MATCH(orders!L$1,products!$A$1:$G$1,0))</f>
        <v>8.73</v>
      </c>
      <c r="M785" s="6">
        <f t="shared" si="36"/>
        <v>43.650000000000006</v>
      </c>
      <c r="N785" t="str">
        <f t="shared" si="37"/>
        <v>Libercia</v>
      </c>
      <c r="O785" t="str">
        <f t="shared" si="38"/>
        <v>Medium</v>
      </c>
      <c r="P785" t="str">
        <f>_xlfn.XLOOKUP(Orders[[#This Row],[Customer ID]],customers!A784:A1784,customers!I784:I1784,,0)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 = 0,"",_xlfn.XLOOKUP(C786,customers!$A$1:$A$1001,customers!$C$1:$C$1001,,0) )</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f>INDEX(products!$A$1:$G$49,MATCH(orders!$D786,products!$A$1:$A$49,0),MATCH(orders!K$1,products!$A$1:$G$1,0))</f>
        <v>1</v>
      </c>
      <c r="L786" s="6">
        <f>INDEX(products!$A$1:$G$49,MATCH(orders!$D786,products!$A$1:$A$49,0),MATCH(orders!L$1,products!$A$1:$G$1,0))</f>
        <v>15.85</v>
      </c>
      <c r="M786" s="6">
        <f t="shared" si="36"/>
        <v>31.7</v>
      </c>
      <c r="N786" t="str">
        <f t="shared" si="37"/>
        <v>Libercia</v>
      </c>
      <c r="O786" t="str">
        <f t="shared" si="38"/>
        <v>Light</v>
      </c>
      <c r="P786" t="str">
        <f>_xlfn.XLOOKUP(Orders[[#This Row],[Customer ID]],customers!A785:A1785,customers!I785:I1785,,0)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 = 0,"",_xlfn.XLOOKUP(C787,customers!$A$1:$A$1001,customers!$C$1:$C$1001,,0) )</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ID]],customers!A786:A1786,customers!I786:I1786,,0)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 = 0,"",_xlfn.XLOOKUP(C788,customers!$A$1:$A$1001,customers!$C$1:$C$1001,,0) )</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ID]],customers!A787:A1787,customers!I787:I1787,,0)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 = 0,"",_xlfn.XLOOKUP(C789,customers!$A$1:$A$1001,customers!$C$1:$C$1001,,0) )</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ID]],customers!A788:A1788,customers!I788:I1788,,0)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 = 0,"",_xlfn.XLOOKUP(C790,customers!$A$1:$A$1001,customers!$C$1:$C$1001,,0) )</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ID]],customers!A789:A1789,customers!I789:I1789,,0)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 = 0,"",_xlfn.XLOOKUP(C791,customers!$A$1:$A$1001,customers!$C$1:$C$1001,,0) )</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ID]],customers!A790:A1790,customers!I790:I1790,,0)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 = 0,"",_xlfn.XLOOKUP(C792,customers!$A$1:$A$1001,customers!$C$1:$C$1001,,0) )</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ID]],customers!A791:A1791,customers!I791:I1791,,0)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 = 0,"",_xlfn.XLOOKUP(C793,customers!$A$1:$A$1001,customers!$C$1:$C$1001,,0) )</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f>INDEX(products!$A$1:$G$49,MATCH(orders!$D793,products!$A$1:$A$49,0),MATCH(orders!K$1,products!$A$1:$G$1,0))</f>
        <v>0.2</v>
      </c>
      <c r="L793" s="6">
        <f>INDEX(products!$A$1:$G$49,MATCH(orders!$D793,products!$A$1:$A$49,0),MATCH(orders!L$1,products!$A$1:$G$1,0))</f>
        <v>4.7549999999999999</v>
      </c>
      <c r="M793" s="6">
        <f t="shared" si="36"/>
        <v>23.774999999999999</v>
      </c>
      <c r="N793" t="str">
        <f t="shared" si="37"/>
        <v>Libercia</v>
      </c>
      <c r="O793" t="str">
        <f t="shared" si="38"/>
        <v>Light</v>
      </c>
      <c r="P793" t="str">
        <f>_xlfn.XLOOKUP(Orders[[#This Row],[Customer ID]],customers!A792:A1792,customers!I792:I1792,,0)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 = 0,"",_xlfn.XLOOKUP(C794,customers!$A$1:$A$1001,customers!$C$1:$C$1001,,0) )</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f>INDEX(products!$A$1:$G$49,MATCH(orders!$D794,products!$A$1:$A$49,0),MATCH(orders!K$1,products!$A$1:$G$1,0))</f>
        <v>0.5</v>
      </c>
      <c r="L794" s="6">
        <f>INDEX(products!$A$1:$G$49,MATCH(orders!$D794,products!$A$1:$A$49,0),MATCH(orders!L$1,products!$A$1:$G$1,0))</f>
        <v>8.73</v>
      </c>
      <c r="M794" s="6">
        <f t="shared" si="36"/>
        <v>52.38</v>
      </c>
      <c r="N794" t="str">
        <f t="shared" si="37"/>
        <v>Libercia</v>
      </c>
      <c r="O794" t="str">
        <f t="shared" si="38"/>
        <v>Medium</v>
      </c>
      <c r="P794" t="str">
        <f>_xlfn.XLOOKUP(Orders[[#This Row],[Customer ID]],customers!A793:A1793,customers!I793:I1793,,0)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 = 0,"",_xlfn.XLOOKUP(C795,customers!$A$1:$A$1001,customers!$C$1:$C$1001,,0) )</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ID]],customers!A794:A1794,customers!I794:I1794,,0)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 = 0,"",_xlfn.XLOOKUP(C796,customers!$A$1:$A$1001,customers!$C$1:$C$1001,,0) )</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ID]],customers!A795:A1795,customers!I795:I1795,,0)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 = 0,"",_xlfn.XLOOKUP(C797,customers!$A$1:$A$1001,customers!$C$1:$C$1001,,0) )</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ID]],customers!A796:A1796,customers!I796:I1796,,0)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 = 0,"",_xlfn.XLOOKUP(C798,customers!$A$1:$A$1001,customers!$C$1:$C$1001,,0) )</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f>INDEX(products!$A$1:$G$49,MATCH(orders!$D798,products!$A$1:$A$49,0),MATCH(orders!K$1,products!$A$1:$G$1,0))</f>
        <v>0.5</v>
      </c>
      <c r="L798" s="6">
        <f>INDEX(products!$A$1:$G$49,MATCH(orders!$D798,products!$A$1:$A$49,0),MATCH(orders!L$1,products!$A$1:$G$1,0))</f>
        <v>9.51</v>
      </c>
      <c r="M798" s="6">
        <f t="shared" si="36"/>
        <v>9.51</v>
      </c>
      <c r="N798" t="str">
        <f t="shared" si="37"/>
        <v>Libercia</v>
      </c>
      <c r="O798" t="str">
        <f t="shared" si="38"/>
        <v>Light</v>
      </c>
      <c r="P798" t="str">
        <f>_xlfn.XLOOKUP(Orders[[#This Row],[Customer ID]],customers!A797:A1797,customers!I797:I1797,,0)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 = 0,"",_xlfn.XLOOKUP(C799,customers!$A$1:$A$1001,customers!$C$1:$C$1001,,0) )</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ID]],customers!A798:A1798,customers!I798:I1798,,0)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 = 0,"",_xlfn.XLOOKUP(C800,customers!$A$1:$A$1001,customers!$C$1:$C$1001,,0) )</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ID]],customers!A799:A1799,customers!I799:I1799,,0)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 = 0,"",_xlfn.XLOOKUP(C801,customers!$A$1:$A$1001,customers!$C$1:$C$1001,,0) )</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ID]],customers!A800:A1800,customers!I800:I1800,,0)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 = 0,"",_xlfn.XLOOKUP(C802,customers!$A$1:$A$1001,customers!$C$1:$C$1001,,0) )</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ID]],customers!A801:A1801,customers!I801:I1801,,0)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 = 0,"",_xlfn.XLOOKUP(C803,customers!$A$1:$A$1001,customers!$C$1:$C$1001,,0) )</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ID]],customers!A802:A1802,customers!I802:I1802,,0)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 = 0,"",_xlfn.XLOOKUP(C804,customers!$A$1:$A$1001,customers!$C$1:$C$1001,,0) )</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ID]],customers!A803:A1803,customers!I803:I1803,,0)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 = 0,"",_xlfn.XLOOKUP(C805,customers!$A$1:$A$1001,customers!$C$1:$C$1001,,0) )</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ID]],customers!A804:A1804,customers!I804:I1804,,0)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 = 0,"",_xlfn.XLOOKUP(C806,customers!$A$1:$A$1001,customers!$C$1:$C$1001,,0) )</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ID]],customers!A805:A1805,customers!I805:I1805,,0)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 = 0,"",_xlfn.XLOOKUP(C807,customers!$A$1:$A$1001,customers!$C$1:$C$1001,,0) )</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ID]],customers!A806:A1806,customers!I806:I1806,,0)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 = 0,"",_xlfn.XLOOKUP(C808,customers!$A$1:$A$1001,customers!$C$1:$C$1001,,0) )</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f>INDEX(products!$A$1:$G$49,MATCH(orders!$D808,products!$A$1:$A$49,0),MATCH(orders!K$1,products!$A$1:$G$1,0))</f>
        <v>0.2</v>
      </c>
      <c r="L808" s="6">
        <f>INDEX(products!$A$1:$G$49,MATCH(orders!$D808,products!$A$1:$A$49,0),MATCH(orders!L$1,products!$A$1:$G$1,0))</f>
        <v>3.8849999999999998</v>
      </c>
      <c r="M808" s="6">
        <f t="shared" si="36"/>
        <v>7.77</v>
      </c>
      <c r="N808" t="str">
        <f t="shared" si="37"/>
        <v>Libercia</v>
      </c>
      <c r="O808" t="str">
        <f t="shared" si="38"/>
        <v>Dark</v>
      </c>
      <c r="P808" t="str">
        <f>_xlfn.XLOOKUP(Orders[[#This Row],[Customer ID]],customers!A807:A1807,customers!I807:I1807,,0)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 = 0,"",_xlfn.XLOOKUP(C809,customers!$A$1:$A$1001,customers!$C$1:$C$1001,,0) )</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f>INDEX(products!$A$1:$G$49,MATCH(orders!$D809,products!$A$1:$A$49,0),MATCH(orders!K$1,products!$A$1:$G$1,0))</f>
        <v>0.5</v>
      </c>
      <c r="L809" s="6">
        <f>INDEX(products!$A$1:$G$49,MATCH(orders!$D809,products!$A$1:$A$49,0),MATCH(orders!L$1,products!$A$1:$G$1,0))</f>
        <v>7.77</v>
      </c>
      <c r="M809" s="6">
        <f t="shared" si="36"/>
        <v>23.31</v>
      </c>
      <c r="N809" t="str">
        <f t="shared" si="37"/>
        <v>Libercia</v>
      </c>
      <c r="O809" t="str">
        <f t="shared" si="38"/>
        <v>Dark</v>
      </c>
      <c r="P809" t="str">
        <f>_xlfn.XLOOKUP(Orders[[#This Row],[Customer ID]],customers!A808:A1808,customers!I808:I1808,,0)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 = 0,"",_xlfn.XLOOKUP(C810,customers!$A$1:$A$1001,customers!$C$1:$C$1001,,0) )</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ID]],customers!A809:A1809,customers!I809:I1809,,0)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 = 0,"",_xlfn.XLOOKUP(C811,customers!$A$1:$A$1001,customers!$C$1:$C$1001,,0) )</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ID]],customers!A810:A1810,customers!I810:I1810,,0)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 = 0,"",_xlfn.XLOOKUP(C812,customers!$A$1:$A$1001,customers!$C$1:$C$1001,,0) )</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f>INDEX(products!$A$1:$G$49,MATCH(orders!$D812,products!$A$1:$A$49,0),MATCH(orders!K$1,products!$A$1:$G$1,0))</f>
        <v>0.5</v>
      </c>
      <c r="L812" s="6">
        <f>INDEX(products!$A$1:$G$49,MATCH(orders!$D812,products!$A$1:$A$49,0),MATCH(orders!L$1,products!$A$1:$G$1,0))</f>
        <v>9.51</v>
      </c>
      <c r="M812" s="6">
        <f t="shared" si="36"/>
        <v>28.53</v>
      </c>
      <c r="N812" t="str">
        <f t="shared" si="37"/>
        <v>Libercia</v>
      </c>
      <c r="O812" t="str">
        <f t="shared" si="38"/>
        <v>Light</v>
      </c>
      <c r="P812" t="str">
        <f>_xlfn.XLOOKUP(Orders[[#This Row],[Customer ID]],customers!A811:A1811,customers!I811:I1811,,0)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 = 0,"",_xlfn.XLOOKUP(C813,customers!$A$1:$A$1001,customers!$C$1:$C$1001,,0) )</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ID]],customers!A812:A1812,customers!I812:I1812,,0)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 = 0,"",_xlfn.XLOOKUP(C814,customers!$A$1:$A$1001,customers!$C$1:$C$1001,,0) )</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f>INDEX(products!$A$1:$G$49,MATCH(orders!$D814,products!$A$1:$A$49,0),MATCH(orders!K$1,products!$A$1:$G$1,0))</f>
        <v>2.5</v>
      </c>
      <c r="L814" s="6">
        <f>INDEX(products!$A$1:$G$49,MATCH(orders!$D814,products!$A$1:$A$49,0),MATCH(orders!L$1,products!$A$1:$G$1,0))</f>
        <v>29.784999999999997</v>
      </c>
      <c r="M814" s="6">
        <f t="shared" si="36"/>
        <v>178.70999999999998</v>
      </c>
      <c r="N814" t="str">
        <f t="shared" si="37"/>
        <v>Libercia</v>
      </c>
      <c r="O814" t="str">
        <f t="shared" si="38"/>
        <v>Dark</v>
      </c>
      <c r="P814" t="str">
        <f>_xlfn.XLOOKUP(Orders[[#This Row],[Customer ID]],customers!A813:A1813,customers!I813:I1813,,0)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 = 0,"",_xlfn.XLOOKUP(C815,customers!$A$1:$A$1001,customers!$C$1:$C$1001,,0) )</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ID]],customers!A814:A1814,customers!I814:I1814,,0)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 = 0,"",_xlfn.XLOOKUP(C816,customers!$A$1:$A$1001,customers!$C$1:$C$1001,,0) )</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ID]],customers!A815:A1815,customers!I815:I1815,,0)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 = 0,"",_xlfn.XLOOKUP(C817,customers!$A$1:$A$1001,customers!$C$1:$C$1001,,0) )</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ID]],customers!A816:A1816,customers!I816:I1816,,0)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 = 0,"",_xlfn.XLOOKUP(C818,customers!$A$1:$A$1001,customers!$C$1:$C$1001,,0) )</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f>INDEX(products!$A$1:$G$49,MATCH(orders!$D818,products!$A$1:$A$49,0),MATCH(orders!K$1,products!$A$1:$G$1,0))</f>
        <v>0.5</v>
      </c>
      <c r="L818" s="6">
        <f>INDEX(products!$A$1:$G$49,MATCH(orders!$D818,products!$A$1:$A$49,0),MATCH(orders!L$1,products!$A$1:$G$1,0))</f>
        <v>9.51</v>
      </c>
      <c r="M818" s="6">
        <f t="shared" si="36"/>
        <v>38.04</v>
      </c>
      <c r="N818" t="str">
        <f t="shared" si="37"/>
        <v>Libercia</v>
      </c>
      <c r="O818" t="str">
        <f t="shared" si="38"/>
        <v>Light</v>
      </c>
      <c r="P818" t="str">
        <f>_xlfn.XLOOKUP(Orders[[#This Row],[Customer ID]],customers!A817:A1817,customers!I817:I1817,,0)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 = 0,"",_xlfn.XLOOKUP(C819,customers!$A$1:$A$1001,customers!$C$1:$C$1001,,0) )</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f>INDEX(products!$A$1:$G$49,MATCH(orders!$D819,products!$A$1:$A$49,0),MATCH(orders!K$1,products!$A$1:$G$1,0))</f>
        <v>0.5</v>
      </c>
      <c r="L819" s="6">
        <f>INDEX(products!$A$1:$G$49,MATCH(orders!$D819,products!$A$1:$A$49,0),MATCH(orders!L$1,products!$A$1:$G$1,0))</f>
        <v>7.77</v>
      </c>
      <c r="M819" s="6">
        <f t="shared" si="36"/>
        <v>15.54</v>
      </c>
      <c r="N819" t="str">
        <f t="shared" si="37"/>
        <v>Libercia</v>
      </c>
      <c r="O819" t="str">
        <f t="shared" si="38"/>
        <v>Dark</v>
      </c>
      <c r="P819" t="str">
        <f>_xlfn.XLOOKUP(Orders[[#This Row],[Customer ID]],customers!A818:A1818,customers!I818:I1818,,0)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 = 0,"",_xlfn.XLOOKUP(C820,customers!$A$1:$A$1001,customers!$C$1:$C$1001,,0) )</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f>INDEX(products!$A$1:$G$49,MATCH(orders!$D820,products!$A$1:$A$49,0),MATCH(orders!K$1,products!$A$1:$G$1,0))</f>
        <v>1</v>
      </c>
      <c r="L820" s="6">
        <f>INDEX(products!$A$1:$G$49,MATCH(orders!$D820,products!$A$1:$A$49,0),MATCH(orders!L$1,products!$A$1:$G$1,0))</f>
        <v>15.85</v>
      </c>
      <c r="M820" s="6">
        <f t="shared" si="36"/>
        <v>79.25</v>
      </c>
      <c r="N820" t="str">
        <f t="shared" si="37"/>
        <v>Libercia</v>
      </c>
      <c r="O820" t="str">
        <f t="shared" si="38"/>
        <v>Light</v>
      </c>
      <c r="P820" t="str">
        <f>_xlfn.XLOOKUP(Orders[[#This Row],[Customer ID]],customers!A819:A1819,customers!I819:I1819,,0)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 = 0,"",_xlfn.XLOOKUP(C821,customers!$A$1:$A$1001,customers!$C$1:$C$1001,,0) )</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f>INDEX(products!$A$1:$G$49,MATCH(orders!$D821,products!$A$1:$A$49,0),MATCH(orders!K$1,products!$A$1:$G$1,0))</f>
        <v>0.2</v>
      </c>
      <c r="L821" s="6">
        <f>INDEX(products!$A$1:$G$49,MATCH(orders!$D821,products!$A$1:$A$49,0),MATCH(orders!L$1,products!$A$1:$G$1,0))</f>
        <v>4.7549999999999999</v>
      </c>
      <c r="M821" s="6">
        <f t="shared" si="36"/>
        <v>4.7549999999999999</v>
      </c>
      <c r="N821" t="str">
        <f t="shared" si="37"/>
        <v>Libercia</v>
      </c>
      <c r="O821" t="str">
        <f t="shared" si="38"/>
        <v>Light</v>
      </c>
      <c r="P821" t="str">
        <f>_xlfn.XLOOKUP(Orders[[#This Row],[Customer ID]],customers!A820:A1820,customers!I820:I1820,,0)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 = 0,"",_xlfn.XLOOKUP(C822,customers!$A$1:$A$1001,customers!$C$1:$C$1001,,0) )</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ID]],customers!A821:A1821,customers!I821:I1821,,0)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 = 0,"",_xlfn.XLOOKUP(C823,customers!$A$1:$A$1001,customers!$C$1:$C$1001,,0) )</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ID]],customers!A822:A1822,customers!I822:I1822,,0)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 = 0,"",_xlfn.XLOOKUP(C824,customers!$A$1:$A$1001,customers!$C$1:$C$1001,,0) )</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ID]],customers!A823:A1823,customers!I823:I1823,,0)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 = 0,"",_xlfn.XLOOKUP(C825,customers!$A$1:$A$1001,customers!$C$1:$C$1001,,0) )</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f>INDEX(products!$A$1:$G$49,MATCH(orders!$D825,products!$A$1:$A$49,0),MATCH(orders!K$1,products!$A$1:$G$1,0))</f>
        <v>1</v>
      </c>
      <c r="L825" s="6">
        <f>INDEX(products!$A$1:$G$49,MATCH(orders!$D825,products!$A$1:$A$49,0),MATCH(orders!L$1,products!$A$1:$G$1,0))</f>
        <v>15.85</v>
      </c>
      <c r="M825" s="6">
        <f t="shared" si="36"/>
        <v>47.55</v>
      </c>
      <c r="N825" t="str">
        <f t="shared" si="37"/>
        <v>Libercia</v>
      </c>
      <c r="O825" t="str">
        <f t="shared" si="38"/>
        <v>Light</v>
      </c>
      <c r="P825" t="str">
        <f>_xlfn.XLOOKUP(Orders[[#This Row],[Customer ID]],customers!A824:A1824,customers!I824:I1824,,0)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 = 0,"",_xlfn.XLOOKUP(C826,customers!$A$1:$A$1001,customers!$C$1:$C$1001,,0) )</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ID]],customers!A825:A1825,customers!I825:I1825,,0)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 = 0,"",_xlfn.XLOOKUP(C827,customers!$A$1:$A$1001,customers!$C$1:$C$1001,,0) )</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ID]],customers!A826:A1826,customers!I826:I1826,,0)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 = 0,"",_xlfn.XLOOKUP(C828,customers!$A$1:$A$1001,customers!$C$1:$C$1001,,0) )</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ID]],customers!A827:A1827,customers!I827:I1827,,0)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 = 0,"",_xlfn.XLOOKUP(C829,customers!$A$1:$A$1001,customers!$C$1:$C$1001,,0) )</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ID]],customers!A828:A1828,customers!I828:I1828,,0)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 = 0,"",_xlfn.XLOOKUP(C830,customers!$A$1:$A$1001,customers!$C$1:$C$1001,,0) )</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ID]],customers!A829:A1829,customers!I829:I1829,,0)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 = 0,"",_xlfn.XLOOKUP(C831,customers!$A$1:$A$1001,customers!$C$1:$C$1001,,0) )</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ID]],customers!A830:A1830,customers!I830:I1830,,0)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 = 0,"",_xlfn.XLOOKUP(C832,customers!$A$1:$A$1001,customers!$C$1:$C$1001,,0) )</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ID]],customers!A831:A1831,customers!I831:I1831,,0)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 = 0,"",_xlfn.XLOOKUP(C833,customers!$A$1:$A$1001,customers!$C$1:$C$1001,,0) )</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ID]],customers!A832:A1832,customers!I832:I1832,,0)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 = 0,"",_xlfn.XLOOKUP(C834,customers!$A$1:$A$1001,customers!$C$1:$C$1001,,0) )</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ID]],customers!A833:A1833,customers!I833:I1833,,0)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 = 0,"",_xlfn.XLOOKUP(C835,customers!$A$1:$A$1001,customers!$C$1:$C$1001,,0) )</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f>INDEX(products!$A$1:$G$49,MATCH(orders!$D835,products!$A$1:$A$49,0),MATCH(orders!K$1,products!$A$1:$G$1,0))</f>
        <v>2.5</v>
      </c>
      <c r="L835" s="6">
        <f>INDEX(products!$A$1:$G$49,MATCH(orders!$D835,products!$A$1:$A$49,0),MATCH(orders!L$1,products!$A$1:$G$1,0))</f>
        <v>20.584999999999997</v>
      </c>
      <c r="M835" s="6">
        <f t="shared" ref="M835:M898" si="39">PRODUCT(L835,E835)</f>
        <v>82.339999999999989</v>
      </c>
      <c r="N835" t="str">
        <f t="shared" ref="N835:N898" si="40">IF(I835="Rob","Robusta",IF(I835="Exc","Excelsa",IF(I835="Ara","Arabica",IF(I835="Lib","Libercia",""))))</f>
        <v>Robusta</v>
      </c>
      <c r="O835" t="str">
        <f t="shared" ref="O835:O898" si="41">IF(J835="M","Medium",IF(J835="L","Light",IF(J835="D","Dark")))</f>
        <v>Dark</v>
      </c>
      <c r="P835" t="str">
        <f>_xlfn.XLOOKUP(Orders[[#This Row],[Customer ID]],customers!A834:A1834,customers!I834:I1834,,0)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 = 0,"",_xlfn.XLOOKUP(C836,customers!$A$1:$A$1001,customers!$C$1:$C$1001,,0) )</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ID]],customers!A835:A1835,customers!I835:I1835,,0)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 = 0,"",_xlfn.XLOOKUP(C837,customers!$A$1:$A$1001,customers!$C$1:$C$1001,,0) )</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ID]],customers!A836:A1836,customers!I836:I1836,,0)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 = 0,"",_xlfn.XLOOKUP(C838,customers!$A$1:$A$1001,customers!$C$1:$C$1001,,0) )</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ID]],customers!A837:A1837,customers!I837:I1837,,0)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 = 0,"",_xlfn.XLOOKUP(C839,customers!$A$1:$A$1001,customers!$C$1:$C$1001,,0) )</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f>INDEX(products!$A$1:$G$49,MATCH(orders!$D839,products!$A$1:$A$49,0),MATCH(orders!K$1,products!$A$1:$G$1,0))</f>
        <v>2.5</v>
      </c>
      <c r="L839" s="6">
        <f>INDEX(products!$A$1:$G$49,MATCH(orders!$D839,products!$A$1:$A$49,0),MATCH(orders!L$1,products!$A$1:$G$1,0))</f>
        <v>33.464999999999996</v>
      </c>
      <c r="M839" s="6">
        <f t="shared" si="39"/>
        <v>100.39499999999998</v>
      </c>
      <c r="N839" t="str">
        <f t="shared" si="40"/>
        <v>Libercia</v>
      </c>
      <c r="O839" t="str">
        <f t="shared" si="41"/>
        <v>Medium</v>
      </c>
      <c r="P839" t="s">
        <v>6190</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 = 0,"",_xlfn.XLOOKUP(C840,customers!$A$1:$A$1001,customers!$C$1:$C$1001,,0) )</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ID]],customers!A839:A1839,customers!I839:I1839,,0)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 = 0,"",_xlfn.XLOOKUP(C841,customers!$A$1:$A$1001,customers!$C$1:$C$1001,,0) )</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ID]],customers!A840:A1840,customers!I840:I1840,,0)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 = 0,"",_xlfn.XLOOKUP(C842,customers!$A$1:$A$1001,customers!$C$1:$C$1001,,0) )</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ID]],customers!A841:A1841,customers!I841:I1841,,0)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 = 0,"",_xlfn.XLOOKUP(C843,customers!$A$1:$A$1001,customers!$C$1:$C$1001,,0) )</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f>INDEX(products!$A$1:$G$49,MATCH(orders!$D843,products!$A$1:$A$49,0),MATCH(orders!K$1,products!$A$1:$G$1,0))</f>
        <v>0.2</v>
      </c>
      <c r="L843" s="6">
        <f>INDEX(products!$A$1:$G$49,MATCH(orders!$D843,products!$A$1:$A$49,0),MATCH(orders!L$1,products!$A$1:$G$1,0))</f>
        <v>4.3650000000000002</v>
      </c>
      <c r="M843" s="6">
        <f t="shared" si="39"/>
        <v>4.3650000000000002</v>
      </c>
      <c r="N843" t="str">
        <f t="shared" si="40"/>
        <v>Libercia</v>
      </c>
      <c r="O843" t="str">
        <f t="shared" si="41"/>
        <v>Medium</v>
      </c>
      <c r="P843" t="str">
        <f>_xlfn.XLOOKUP(Orders[[#This Row],[Customer ID]],customers!A842:A1842,customers!I842:I1842,,0)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 = 0,"",_xlfn.XLOOKUP(C844,customers!$A$1:$A$1001,customers!$C$1:$C$1001,,0) )</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
        <v>6191</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 = 0,"",_xlfn.XLOOKUP(C845,customers!$A$1:$A$1001,customers!$C$1:$C$1001,,0) )</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ID]],customers!A844:A1844,customers!I844:I1844,,0)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 = 0,"",_xlfn.XLOOKUP(C846,customers!$A$1:$A$1001,customers!$C$1:$C$1001,,0) )</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ID]],customers!A845:A1845,customers!I845:I1845,,0)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 = 0,"",_xlfn.XLOOKUP(C847,customers!$A$1:$A$1001,customers!$C$1:$C$1001,,0) )</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ID]],customers!A846:A1846,customers!I846:I1846,,0)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 = 0,"",_xlfn.XLOOKUP(C848,customers!$A$1:$A$1001,customers!$C$1:$C$1001,,0) )</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ID]],customers!A847:A1847,customers!I847:I1847,,0)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 = 0,"",_xlfn.XLOOKUP(C849,customers!$A$1:$A$1001,customers!$C$1:$C$1001,,0) )</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ID]],customers!A848:A1848,customers!I848:I1848,,0)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 = 0,"",_xlfn.XLOOKUP(C850,customers!$A$1:$A$1001,customers!$C$1:$C$1001,,0) )</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ID]],customers!A849:A1849,customers!I849:I1849,,0)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 = 0,"",_xlfn.XLOOKUP(C851,customers!$A$1:$A$1001,customers!$C$1:$C$1001,,0) )</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ID]],customers!A850:A1850,customers!I850:I1850,,0)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 = 0,"",_xlfn.XLOOKUP(C852,customers!$A$1:$A$1001,customers!$C$1:$C$1001,,0) )</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ID]],customers!A851:A1851,customers!I851:I1851,,0)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 = 0,"",_xlfn.XLOOKUP(C853,customers!$A$1:$A$1001,customers!$C$1:$C$1001,,0) )</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f>INDEX(products!$A$1:$G$49,MATCH(orders!$D853,products!$A$1:$A$49,0),MATCH(orders!K$1,products!$A$1:$G$1,0))</f>
        <v>0.5</v>
      </c>
      <c r="L853" s="6">
        <f>INDEX(products!$A$1:$G$49,MATCH(orders!$D853,products!$A$1:$A$49,0),MATCH(orders!L$1,products!$A$1:$G$1,0))</f>
        <v>7.77</v>
      </c>
      <c r="M853" s="6">
        <f t="shared" si="39"/>
        <v>7.77</v>
      </c>
      <c r="N853" t="str">
        <f t="shared" si="40"/>
        <v>Libercia</v>
      </c>
      <c r="O853" t="str">
        <f t="shared" si="41"/>
        <v>Dark</v>
      </c>
      <c r="P853" t="str">
        <f>_xlfn.XLOOKUP(Orders[[#This Row],[Customer ID]],customers!A852:A1852,customers!I852:I1852,,0)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 = 0,"",_xlfn.XLOOKUP(C854,customers!$A$1:$A$1001,customers!$C$1:$C$1001,,0) )</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f>INDEX(products!$A$1:$G$49,MATCH(orders!$D854,products!$A$1:$A$49,0),MATCH(orders!K$1,products!$A$1:$G$1,0))</f>
        <v>2.5</v>
      </c>
      <c r="L854" s="6">
        <f>INDEX(products!$A$1:$G$49,MATCH(orders!$D854,products!$A$1:$A$49,0),MATCH(orders!L$1,products!$A$1:$G$1,0))</f>
        <v>29.784999999999997</v>
      </c>
      <c r="M854" s="6">
        <f t="shared" si="39"/>
        <v>119.13999999999999</v>
      </c>
      <c r="N854" t="str">
        <f t="shared" si="40"/>
        <v>Libercia</v>
      </c>
      <c r="O854" t="str">
        <f t="shared" si="41"/>
        <v>Dark</v>
      </c>
      <c r="P854" t="str">
        <f>_xlfn.XLOOKUP(Orders[[#This Row],[Customer ID]],customers!A853:A1853,customers!I853:I1853,,0)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 = 0,"",_xlfn.XLOOKUP(C855,customers!$A$1:$A$1001,customers!$C$1:$C$1001,,0) )</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ID]],customers!A854:A1854,customers!I854:I1854,,0)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 = 0,"",_xlfn.XLOOKUP(C856,customers!$A$1:$A$1001,customers!$C$1:$C$1001,,0) )</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ID]],customers!A855:A1855,customers!I855:I1855,,0)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 = 0,"",_xlfn.XLOOKUP(C857,customers!$A$1:$A$1001,customers!$C$1:$C$1001,,0) )</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f>INDEX(products!$A$1:$G$49,MATCH(orders!$D857,products!$A$1:$A$49,0),MATCH(orders!K$1,products!$A$1:$G$1,0))</f>
        <v>2.5</v>
      </c>
      <c r="L857" s="6">
        <f>INDEX(products!$A$1:$G$49,MATCH(orders!$D857,products!$A$1:$A$49,0),MATCH(orders!L$1,products!$A$1:$G$1,0))</f>
        <v>29.784999999999997</v>
      </c>
      <c r="M857" s="6">
        <f t="shared" si="39"/>
        <v>89.35499999999999</v>
      </c>
      <c r="N857" t="str">
        <f t="shared" si="40"/>
        <v>Libercia</v>
      </c>
      <c r="O857" t="str">
        <f t="shared" si="41"/>
        <v>Dark</v>
      </c>
      <c r="P857" t="str">
        <f>_xlfn.XLOOKUP(Orders[[#This Row],[Customer ID]],customers!A856:A1856,customers!I856:I1856,,0)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 = 0,"",_xlfn.XLOOKUP(C858,customers!$A$1:$A$1001,customers!$C$1:$C$1001,,0) )</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f>INDEX(products!$A$1:$G$49,MATCH(orders!$D858,products!$A$1:$A$49,0),MATCH(orders!K$1,products!$A$1:$G$1,0))</f>
        <v>0.2</v>
      </c>
      <c r="L858" s="6">
        <f>INDEX(products!$A$1:$G$49,MATCH(orders!$D858,products!$A$1:$A$49,0),MATCH(orders!L$1,products!$A$1:$G$1,0))</f>
        <v>4.3650000000000002</v>
      </c>
      <c r="M858" s="6">
        <f t="shared" si="39"/>
        <v>8.73</v>
      </c>
      <c r="N858" t="str">
        <f t="shared" si="40"/>
        <v>Libercia</v>
      </c>
      <c r="O858" t="str">
        <f t="shared" si="41"/>
        <v>Medium</v>
      </c>
      <c r="P858" t="s">
        <v>6190</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 = 0,"",_xlfn.XLOOKUP(C859,customers!$A$1:$A$1001,customers!$C$1:$C$1001,,0) )</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ID]],customers!A858:A1858,customers!I858:I1858,,0)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 = 0,"",_xlfn.XLOOKUP(C860,customers!$A$1:$A$1001,customers!$C$1:$C$1001,,0) )</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f>INDEX(products!$A$1:$G$49,MATCH(orders!$D860,products!$A$1:$A$49,0),MATCH(orders!K$1,products!$A$1:$G$1,0))</f>
        <v>0.5</v>
      </c>
      <c r="L860" s="6">
        <f>INDEX(products!$A$1:$G$49,MATCH(orders!$D860,products!$A$1:$A$49,0),MATCH(orders!L$1,products!$A$1:$G$1,0))</f>
        <v>8.73</v>
      </c>
      <c r="M860" s="6">
        <f t="shared" si="39"/>
        <v>34.92</v>
      </c>
      <c r="N860" t="str">
        <f t="shared" si="40"/>
        <v>Libercia</v>
      </c>
      <c r="O860" t="str">
        <f t="shared" si="41"/>
        <v>Medium</v>
      </c>
      <c r="P860" t="str">
        <f>_xlfn.XLOOKUP(Orders[[#This Row],[Customer ID]],customers!A859:A1859,customers!I859:I1859,,0)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 = 0,"",_xlfn.XLOOKUP(C861,customers!$A$1:$A$1001,customers!$C$1:$C$1001,,0) )</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ID]],customers!A860:A1860,customers!I860:I1860,,0)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 = 0,"",_xlfn.XLOOKUP(C862,customers!$A$1:$A$1001,customers!$C$1:$C$1001,,0) )</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ID]],customers!A861:A1861,customers!I861:I1861,,0)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 = 0,"",_xlfn.XLOOKUP(C863,customers!$A$1:$A$1001,customers!$C$1:$C$1001,,0) )</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f>INDEX(products!$A$1:$G$49,MATCH(orders!$D863,products!$A$1:$A$49,0),MATCH(orders!K$1,products!$A$1:$G$1,0))</f>
        <v>1</v>
      </c>
      <c r="L863" s="6">
        <f>INDEX(products!$A$1:$G$49,MATCH(orders!$D863,products!$A$1:$A$49,0),MATCH(orders!L$1,products!$A$1:$G$1,0))</f>
        <v>12.95</v>
      </c>
      <c r="M863" s="6">
        <f t="shared" si="39"/>
        <v>77.699999999999989</v>
      </c>
      <c r="N863" t="str">
        <f t="shared" si="40"/>
        <v>Libercia</v>
      </c>
      <c r="O863" t="str">
        <f t="shared" si="41"/>
        <v>Dark</v>
      </c>
      <c r="P863" t="str">
        <f>_xlfn.XLOOKUP(Orders[[#This Row],[Customer ID]],customers!A862:A1862,customers!I862:I1862,,0)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 = 0,"",_xlfn.XLOOKUP(C864,customers!$A$1:$A$1001,customers!$C$1:$C$1001,,0) )</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ID]],customers!A863:A1863,customers!I863:I1863,,0)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 = 0,"",_xlfn.XLOOKUP(C865,customers!$A$1:$A$1001,customers!$C$1:$C$1001,,0) )</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f>INDEX(products!$A$1:$G$49,MATCH(orders!$D865,products!$A$1:$A$49,0),MATCH(orders!K$1,products!$A$1:$G$1,0))</f>
        <v>1</v>
      </c>
      <c r="L865" s="6">
        <f>INDEX(products!$A$1:$G$49,MATCH(orders!$D865,products!$A$1:$A$49,0),MATCH(orders!L$1,products!$A$1:$G$1,0))</f>
        <v>14.55</v>
      </c>
      <c r="M865" s="6">
        <f t="shared" si="39"/>
        <v>29.1</v>
      </c>
      <c r="N865" t="str">
        <f t="shared" si="40"/>
        <v>Libercia</v>
      </c>
      <c r="O865" t="str">
        <f t="shared" si="41"/>
        <v>Medium</v>
      </c>
      <c r="P865" t="str">
        <f>_xlfn.XLOOKUP(Orders[[#This Row],[Customer ID]],customers!A864:A1864,customers!I864:I1864,,0)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 = 0,"",_xlfn.XLOOKUP(C866,customers!$A$1:$A$1001,customers!$C$1:$C$1001,,0) )</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ID]],customers!A865:A1865,customers!I865:I1865,,0)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 = 0,"",_xlfn.XLOOKUP(C867,customers!$A$1:$A$1001,customers!$C$1:$C$1001,,0) )</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ID]],customers!A866:A1866,customers!I866:I1866,,0)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 = 0,"",_xlfn.XLOOKUP(C868,customers!$A$1:$A$1001,customers!$C$1:$C$1001,,0) )</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ID]],customers!A867:A1867,customers!I867:I1867,,0)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 = 0,"",_xlfn.XLOOKUP(C869,customers!$A$1:$A$1001,customers!$C$1:$C$1001,,0) )</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ID]],customers!A868:A1868,customers!I868:I1868,,0)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 = 0,"",_xlfn.XLOOKUP(C870,customers!$A$1:$A$1001,customers!$C$1:$C$1001,,0) )</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ID]],customers!A869:A1869,customers!I869:I1869,,0)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 = 0,"",_xlfn.XLOOKUP(C871,customers!$A$1:$A$1001,customers!$C$1:$C$1001,,0) )</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ID]],customers!A870:A1870,customers!I870:I1870,,0)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 = 0,"",_xlfn.XLOOKUP(C872,customers!$A$1:$A$1001,customers!$C$1:$C$1001,,0) )</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ID]],customers!A871:A1871,customers!I871:I1871,,0)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 = 0,"",_xlfn.XLOOKUP(C873,customers!$A$1:$A$1001,customers!$C$1:$C$1001,,0) )</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ID]],customers!A872:A1872,customers!I872:I1872,,0)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 = 0,"",_xlfn.XLOOKUP(C874,customers!$A$1:$A$1001,customers!$C$1:$C$1001,,0) )</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ID]],customers!A873:A1873,customers!I873:I1873,,0)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 = 0,"",_xlfn.XLOOKUP(C875,customers!$A$1:$A$1001,customers!$C$1:$C$1001,,0) )</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ID]],customers!A874:A1874,customers!I874:I1874,,0)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 = 0,"",_xlfn.XLOOKUP(C876,customers!$A$1:$A$1001,customers!$C$1:$C$1001,,0) )</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ID]],customers!A875:A1875,customers!I875:I1875,,0)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 = 0,"",_xlfn.XLOOKUP(C877,customers!$A$1:$A$1001,customers!$C$1:$C$1001,,0) )</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f>INDEX(products!$A$1:$G$49,MATCH(orders!$D877,products!$A$1:$A$49,0),MATCH(orders!K$1,products!$A$1:$G$1,0))</f>
        <v>0.5</v>
      </c>
      <c r="L877" s="6">
        <f>INDEX(products!$A$1:$G$49,MATCH(orders!$D877,products!$A$1:$A$49,0),MATCH(orders!L$1,products!$A$1:$G$1,0))</f>
        <v>8.73</v>
      </c>
      <c r="M877" s="6">
        <f t="shared" si="39"/>
        <v>43.650000000000006</v>
      </c>
      <c r="N877" t="str">
        <f t="shared" si="40"/>
        <v>Libercia</v>
      </c>
      <c r="O877" t="str">
        <f t="shared" si="41"/>
        <v>Medium</v>
      </c>
      <c r="P877" t="str">
        <f>_xlfn.XLOOKUP(Orders[[#This Row],[Customer ID]],customers!A876:A1876,customers!I876:I1876,,0)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 = 0,"",_xlfn.XLOOKUP(C878,customers!$A$1:$A$1001,customers!$C$1:$C$1001,,0) )</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ID]],customers!A877:A1877,customers!I877:I1877,,0)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 = 0,"",_xlfn.XLOOKUP(C879,customers!$A$1:$A$1001,customers!$C$1:$C$1001,,0) )</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f>INDEX(products!$A$1:$G$49,MATCH(orders!$D879,products!$A$1:$A$49,0),MATCH(orders!K$1,products!$A$1:$G$1,0))</f>
        <v>0.5</v>
      </c>
      <c r="L879" s="6">
        <f>INDEX(products!$A$1:$G$49,MATCH(orders!$D879,products!$A$1:$A$49,0),MATCH(orders!L$1,products!$A$1:$G$1,0))</f>
        <v>9.51</v>
      </c>
      <c r="M879" s="6">
        <f t="shared" si="39"/>
        <v>28.53</v>
      </c>
      <c r="N879" t="str">
        <f t="shared" si="40"/>
        <v>Libercia</v>
      </c>
      <c r="O879" t="str">
        <f t="shared" si="41"/>
        <v>Light</v>
      </c>
      <c r="P879" t="str">
        <f>_xlfn.XLOOKUP(Orders[[#This Row],[Customer ID]],customers!A878:A1878,customers!I878:I1878,,0)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 = 0,"",_xlfn.XLOOKUP(C880,customers!$A$1:$A$1001,customers!$C$1:$C$1001,,0) )</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ID]],customers!A879:A1879,customers!I879:I1879,,0)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 = 0,"",_xlfn.XLOOKUP(C881,customers!$A$1:$A$1001,customers!$C$1:$C$1001,,0) )</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ID]],customers!A880:A1880,customers!I880:I1880,,0)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 = 0,"",_xlfn.XLOOKUP(C882,customers!$A$1:$A$1001,customers!$C$1:$C$1001,,0) )</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ID]],customers!A881:A1881,customers!I881:I1881,,0)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 = 0,"",_xlfn.XLOOKUP(C883,customers!$A$1:$A$1001,customers!$C$1:$C$1001,,0) )</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ID]],customers!A882:A1882,customers!I882:I1882,,0)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 = 0,"",_xlfn.XLOOKUP(C884,customers!$A$1:$A$1001,customers!$C$1:$C$1001,,0) )</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ID]],customers!A883:A1883,customers!I883:I1883,,0)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 = 0,"",_xlfn.XLOOKUP(C885,customers!$A$1:$A$1001,customers!$C$1:$C$1001,,0) )</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ID]],customers!A884:A1884,customers!I884:I1884,,0)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 = 0,"",_xlfn.XLOOKUP(C886,customers!$A$1:$A$1001,customers!$C$1:$C$1001,,0) )</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ID]],customers!A885:A1885,customers!I885:I1885,,0)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 = 0,"",_xlfn.XLOOKUP(C887,customers!$A$1:$A$1001,customers!$C$1:$C$1001,,0) )</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ID]],customers!A886:A1886,customers!I886:I1886,,0)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 = 0,"",_xlfn.XLOOKUP(C888,customers!$A$1:$A$1001,customers!$C$1:$C$1001,,0) )</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f>INDEX(products!$A$1:$G$49,MATCH(orders!$D888,products!$A$1:$A$49,0),MATCH(orders!K$1,products!$A$1:$G$1,0))</f>
        <v>0.5</v>
      </c>
      <c r="L888" s="6">
        <f>INDEX(products!$A$1:$G$49,MATCH(orders!$D888,products!$A$1:$A$49,0),MATCH(orders!L$1,products!$A$1:$G$1,0))</f>
        <v>8.73</v>
      </c>
      <c r="M888" s="6">
        <f t="shared" si="39"/>
        <v>17.46</v>
      </c>
      <c r="N888" t="str">
        <f t="shared" si="40"/>
        <v>Libercia</v>
      </c>
      <c r="O888" t="str">
        <f t="shared" si="41"/>
        <v>Medium</v>
      </c>
      <c r="P888" t="str">
        <f>_xlfn.XLOOKUP(Orders[[#This Row],[Customer ID]],customers!A887:A1887,customers!I887:I1887,,0)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 = 0,"",_xlfn.XLOOKUP(C889,customers!$A$1:$A$1001,customers!$C$1:$C$1001,,0) )</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ID]],customers!A888:A1888,customers!I888:I1888,,0)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 = 0,"",_xlfn.XLOOKUP(C890,customers!$A$1:$A$1001,customers!$C$1:$C$1001,,0) )</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ID]],customers!A889:A1889,customers!I889:I1889,,0)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 = 0,"",_xlfn.XLOOKUP(C891,customers!$A$1:$A$1001,customers!$C$1:$C$1001,,0) )</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ID]],customers!A890:A1890,customers!I890:I1890,,0)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 = 0,"",_xlfn.XLOOKUP(C892,customers!$A$1:$A$1001,customers!$C$1:$C$1001,,0) )</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ID]],customers!A891:A1891,customers!I891:I1891,,0)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 = 0,"",_xlfn.XLOOKUP(C893,customers!$A$1:$A$1001,customers!$C$1:$C$1001,,0) )</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ID]],customers!A892:A1892,customers!I892:I1892,,0)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 = 0,"",_xlfn.XLOOKUP(C894,customers!$A$1:$A$1001,customers!$C$1:$C$1001,,0) )</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ID]],customers!A893:A1893,customers!I893:I1893,,0)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 = 0,"",_xlfn.XLOOKUP(C895,customers!$A$1:$A$1001,customers!$C$1:$C$1001,,0) )</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f>INDEX(products!$A$1:$G$49,MATCH(orders!$D895,products!$A$1:$A$49,0),MATCH(orders!K$1,products!$A$1:$G$1,0))</f>
        <v>0.5</v>
      </c>
      <c r="L895" s="6">
        <f>INDEX(products!$A$1:$G$49,MATCH(orders!$D895,products!$A$1:$A$49,0),MATCH(orders!L$1,products!$A$1:$G$1,0))</f>
        <v>9.51</v>
      </c>
      <c r="M895" s="6">
        <f t="shared" si="39"/>
        <v>57.06</v>
      </c>
      <c r="N895" t="str">
        <f t="shared" si="40"/>
        <v>Libercia</v>
      </c>
      <c r="O895" t="str">
        <f t="shared" si="41"/>
        <v>Light</v>
      </c>
      <c r="P895" t="str">
        <f>_xlfn.XLOOKUP(Orders[[#This Row],[Customer ID]],customers!A894:A1894,customers!I894:I1894,,0)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 = 0,"",_xlfn.XLOOKUP(C896,customers!$A$1:$A$1001,customers!$C$1:$C$1001,,0) )</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ID]],customers!A895:A1895,customers!I895:I1895,,0)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 = 0,"",_xlfn.XLOOKUP(C897,customers!$A$1:$A$1001,customers!$C$1:$C$1001,,0) )</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ID]],customers!A896:A1896,customers!I896:I1896,,0)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 = 0,"",_xlfn.XLOOKUP(C898,customers!$A$1:$A$1001,customers!$C$1:$C$1001,,0) )</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ID]],customers!A897:A1897,customers!I897:I1897,,0)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 = 0,"",_xlfn.XLOOKUP(C899,customers!$A$1:$A$1001,customers!$C$1:$C$1001,,0) )</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f>INDEX(products!$A$1:$G$49,MATCH(orders!$D899,products!$A$1:$A$49,0),MATCH(orders!K$1,products!$A$1:$G$1,0))</f>
        <v>1</v>
      </c>
      <c r="L899" s="6">
        <f>INDEX(products!$A$1:$G$49,MATCH(orders!$D899,products!$A$1:$A$49,0),MATCH(orders!L$1,products!$A$1:$G$1,0))</f>
        <v>12.15</v>
      </c>
      <c r="M899" s="6">
        <f t="shared" ref="M899:M962" si="42">PRODUCT(L899,E899)</f>
        <v>24.3</v>
      </c>
      <c r="N899" t="str">
        <f t="shared" ref="N899:N962" si="43">IF(I899="Rob","Robusta",IF(I899="Exc","Excelsa",IF(I899="Ara","Arabica",IF(I899="Lib","Libercia",""))))</f>
        <v>Excelsa</v>
      </c>
      <c r="O899" t="str">
        <f t="shared" ref="O899:O962" si="44">IF(J899="M","Medium",IF(J899="L","Light",IF(J899="D","Dark")))</f>
        <v>Dark</v>
      </c>
      <c r="P899" t="str">
        <f>_xlfn.XLOOKUP(Orders[[#This Row],[Customer ID]],customers!A898:A1898,customers!I898:I1898,,0)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 = 0,"",_xlfn.XLOOKUP(C900,customers!$A$1:$A$1001,customers!$C$1:$C$1001,,0) )</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ID]],customers!A899:A1899,customers!I899:I1899,,0)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 = 0,"",_xlfn.XLOOKUP(C901,customers!$A$1:$A$1001,customers!$C$1:$C$1001,,0) )</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f>INDEX(products!$A$1:$G$49,MATCH(orders!$D901,products!$A$1:$A$49,0),MATCH(orders!K$1,products!$A$1:$G$1,0))</f>
        <v>1</v>
      </c>
      <c r="L901" s="6">
        <f>INDEX(products!$A$1:$G$49,MATCH(orders!$D901,products!$A$1:$A$49,0),MATCH(orders!L$1,products!$A$1:$G$1,0))</f>
        <v>14.55</v>
      </c>
      <c r="M901" s="6">
        <f t="shared" si="42"/>
        <v>72.75</v>
      </c>
      <c r="N901" t="str">
        <f t="shared" si="43"/>
        <v>Libercia</v>
      </c>
      <c r="O901" t="str">
        <f t="shared" si="44"/>
        <v>Medium</v>
      </c>
      <c r="P901" t="s">
        <v>6190</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 = 0,"",_xlfn.XLOOKUP(C902,customers!$A$1:$A$1001,customers!$C$1:$C$1001,,0) )</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f>INDEX(products!$A$1:$G$49,MATCH(orders!$D902,products!$A$1:$A$49,0),MATCH(orders!K$1,products!$A$1:$G$1,0))</f>
        <v>1</v>
      </c>
      <c r="L902" s="6">
        <f>INDEX(products!$A$1:$G$49,MATCH(orders!$D902,products!$A$1:$A$49,0),MATCH(orders!L$1,products!$A$1:$G$1,0))</f>
        <v>15.85</v>
      </c>
      <c r="M902" s="6">
        <f t="shared" si="42"/>
        <v>47.55</v>
      </c>
      <c r="N902" t="str">
        <f t="shared" si="43"/>
        <v>Libercia</v>
      </c>
      <c r="O902" t="str">
        <f t="shared" si="44"/>
        <v>Light</v>
      </c>
      <c r="P902" t="str">
        <f>_xlfn.XLOOKUP(Orders[[#This Row],[Customer ID]],customers!A901:A1901,customers!I901:I1901,,0)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 = 0,"",_xlfn.XLOOKUP(C903,customers!$A$1:$A$1001,customers!$C$1:$C$1001,,0) )</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ID]],customers!A902:A1902,customers!I902:I1902,,0)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 = 0,"",_xlfn.XLOOKUP(C904,customers!$A$1:$A$1001,customers!$C$1:$C$1001,,0) )</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ID]],customers!A903:A1903,customers!I903:I1903,,0)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 = 0,"",_xlfn.XLOOKUP(C905,customers!$A$1:$A$1001,customers!$C$1:$C$1001,,0) )</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f>INDEX(products!$A$1:$G$49,MATCH(orders!$D905,products!$A$1:$A$49,0),MATCH(orders!K$1,products!$A$1:$G$1,0))</f>
        <v>0.5</v>
      </c>
      <c r="L905" s="6">
        <f>INDEX(products!$A$1:$G$49,MATCH(orders!$D905,products!$A$1:$A$49,0),MATCH(orders!L$1,products!$A$1:$G$1,0))</f>
        <v>8.73</v>
      </c>
      <c r="M905" s="6">
        <f t="shared" si="42"/>
        <v>17.46</v>
      </c>
      <c r="N905" t="str">
        <f t="shared" si="43"/>
        <v>Libercia</v>
      </c>
      <c r="O905" t="str">
        <f t="shared" si="44"/>
        <v>Medium</v>
      </c>
      <c r="P905" t="str">
        <f>_xlfn.XLOOKUP(Orders[[#This Row],[Customer ID]],customers!A904:A1904,customers!I904:I1904,,0)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 = 0,"",_xlfn.XLOOKUP(C906,customers!$A$1:$A$1001,customers!$C$1:$C$1001,,0) )</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ID]],customers!A905:A1905,customers!I905:I1905,,0)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 = 0,"",_xlfn.XLOOKUP(C907,customers!$A$1:$A$1001,customers!$C$1:$C$1001,,0) )</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ID]],customers!A906:A1906,customers!I906:I1906,,0)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 = 0,"",_xlfn.XLOOKUP(C908,customers!$A$1:$A$1001,customers!$C$1:$C$1001,,0) )</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ID]],customers!A907:A1907,customers!I907:I1907,,0)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 = 0,"",_xlfn.XLOOKUP(C909,customers!$A$1:$A$1001,customers!$C$1:$C$1001,,0) )</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f>INDEX(products!$A$1:$G$49,MATCH(orders!$D909,products!$A$1:$A$49,0),MATCH(orders!K$1,products!$A$1:$G$1,0))</f>
        <v>1</v>
      </c>
      <c r="L909" s="6">
        <f>INDEX(products!$A$1:$G$49,MATCH(orders!$D909,products!$A$1:$A$49,0),MATCH(orders!L$1,products!$A$1:$G$1,0))</f>
        <v>12.95</v>
      </c>
      <c r="M909" s="6">
        <f t="shared" si="42"/>
        <v>38.849999999999994</v>
      </c>
      <c r="N909" t="str">
        <f t="shared" si="43"/>
        <v>Libercia</v>
      </c>
      <c r="O909" t="str">
        <f t="shared" si="44"/>
        <v>Dark</v>
      </c>
      <c r="P909" t="str">
        <f>_xlfn.XLOOKUP(Orders[[#This Row],[Customer ID]],customers!A908:A1908,customers!I908:I1908,,0)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 = 0,"",_xlfn.XLOOKUP(C910,customers!$A$1:$A$1001,customers!$C$1:$C$1001,,0) )</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ID]],customers!A909:A1909,customers!I909:I1909,,0)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 = 0,"",_xlfn.XLOOKUP(C911,customers!$A$1:$A$1001,customers!$C$1:$C$1001,,0) )</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ID]],customers!A910:A1910,customers!I910:I1910,,0)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 = 0,"",_xlfn.XLOOKUP(C912,customers!$A$1:$A$1001,customers!$C$1:$C$1001,,0) )</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ID]],customers!A911:A1911,customers!I911:I1911,,0)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 = 0,"",_xlfn.XLOOKUP(C913,customers!$A$1:$A$1001,customers!$C$1:$C$1001,,0) )</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ID]],customers!A912:A1912,customers!I912:I1912,,0)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 = 0,"",_xlfn.XLOOKUP(C914,customers!$A$1:$A$1001,customers!$C$1:$C$1001,,0) )</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ID]],customers!A913:A1913,customers!I913:I1913,,0)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 = 0,"",_xlfn.XLOOKUP(C915,customers!$A$1:$A$1001,customers!$C$1:$C$1001,,0) )</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ID]],customers!A914:A1914,customers!I914:I1914,,0)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 = 0,"",_xlfn.XLOOKUP(C916,customers!$A$1:$A$1001,customers!$C$1:$C$1001,,0) )</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ID]],customers!A915:A1915,customers!I915:I1915,,0)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 = 0,"",_xlfn.XLOOKUP(C917,customers!$A$1:$A$1001,customers!$C$1:$C$1001,,0) )</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ID]],customers!A916:A1916,customers!I916:I1916,,0)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 = 0,"",_xlfn.XLOOKUP(C918,customers!$A$1:$A$1001,customers!$C$1:$C$1001,,0) )</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ID]],customers!A917:A1917,customers!I917:I1917,,0)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 = 0,"",_xlfn.XLOOKUP(C919,customers!$A$1:$A$1001,customers!$C$1:$C$1001,,0) )</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ID]],customers!A918:A1918,customers!I918:I1918,,0)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 = 0,"",_xlfn.XLOOKUP(C920,customers!$A$1:$A$1001,customers!$C$1:$C$1001,,0) )</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ID]],customers!A919:A1919,customers!I919:I1919,,0)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 = 0,"",_xlfn.XLOOKUP(C921,customers!$A$1:$A$1001,customers!$C$1:$C$1001,,0) )</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ID]],customers!A920:A1920,customers!I920:I1920,,0)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 = 0,"",_xlfn.XLOOKUP(C922,customers!$A$1:$A$1001,customers!$C$1:$C$1001,,0) )</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ID]],customers!A921:A1921,customers!I921:I1921,,0)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 = 0,"",_xlfn.XLOOKUP(C923,customers!$A$1:$A$1001,customers!$C$1:$C$1001,,0) )</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f>INDEX(products!$A$1:$G$49,MATCH(orders!$D923,products!$A$1:$A$49,0),MATCH(orders!K$1,products!$A$1:$G$1,0))</f>
        <v>0.2</v>
      </c>
      <c r="L923" s="6">
        <f>INDEX(products!$A$1:$G$49,MATCH(orders!$D923,products!$A$1:$A$49,0),MATCH(orders!L$1,products!$A$1:$G$1,0))</f>
        <v>3.8849999999999998</v>
      </c>
      <c r="M923" s="6">
        <f t="shared" si="42"/>
        <v>7.77</v>
      </c>
      <c r="N923" t="str">
        <f t="shared" si="43"/>
        <v>Libercia</v>
      </c>
      <c r="O923" t="str">
        <f t="shared" si="44"/>
        <v>Dark</v>
      </c>
      <c r="P923" t="str">
        <f>_xlfn.XLOOKUP(Orders[[#This Row],[Customer ID]],customers!A922:A1922,customers!I922:I1922,,0)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 = 0,"",_xlfn.XLOOKUP(C924,customers!$A$1:$A$1001,customers!$C$1:$C$1001,,0) )</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ID]],customers!A923:A1923,customers!I923:I1923,,0)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 = 0,"",_xlfn.XLOOKUP(C925,customers!$A$1:$A$1001,customers!$C$1:$C$1001,,0) )</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ID]],customers!A924:A1924,customers!I924:I1924,,0)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 = 0,"",_xlfn.XLOOKUP(C926,customers!$A$1:$A$1001,customers!$C$1:$C$1001,,0) )</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ID]],customers!A925:A1925,customers!I925:I1925,,0)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 = 0,"",_xlfn.XLOOKUP(C927,customers!$A$1:$A$1001,customers!$C$1:$C$1001,,0) )</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
        <v>6190</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 = 0,"",_xlfn.XLOOKUP(C928,customers!$A$1:$A$1001,customers!$C$1:$C$1001,,0) )</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ID]],customers!A927:A1927,customers!I927:I1927,,0)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 = 0,"",_xlfn.XLOOKUP(C929,customers!$A$1:$A$1001,customers!$C$1:$C$1001,,0) )</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ID]],customers!A928:A1928,customers!I928:I1928,,0)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 = 0,"",_xlfn.XLOOKUP(C930,customers!$A$1:$A$1001,customers!$C$1:$C$1001,,0) )</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ID]],customers!A929:A1929,customers!I929:I1929,,0)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 = 0,"",_xlfn.XLOOKUP(C931,customers!$A$1:$A$1001,customers!$C$1:$C$1001,,0) )</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ID]],customers!A930:A1930,customers!I930:I1930,,0)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 = 0,"",_xlfn.XLOOKUP(C932,customers!$A$1:$A$1001,customers!$C$1:$C$1001,,0) )</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ID]],customers!A931:A1931,customers!I931:I1931,,0)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 = 0,"",_xlfn.XLOOKUP(C933,customers!$A$1:$A$1001,customers!$C$1:$C$1001,,0) )</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ID]],customers!A932:A1932,customers!I932:I1932,,0)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 = 0,"",_xlfn.XLOOKUP(C934,customers!$A$1:$A$1001,customers!$C$1:$C$1001,,0) )</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ID]],customers!A933:A1933,customers!I933:I1933,,0)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 = 0,"",_xlfn.XLOOKUP(C935,customers!$A$1:$A$1001,customers!$C$1:$C$1001,,0) )</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ID]],customers!A934:A1934,customers!I934:I1934,,0)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 = 0,"",_xlfn.XLOOKUP(C936,customers!$A$1:$A$1001,customers!$C$1:$C$1001,,0) )</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ID]],customers!A935:A1935,customers!I935:I1935,,0)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 = 0,"",_xlfn.XLOOKUP(C937,customers!$A$1:$A$1001,customers!$C$1:$C$1001,,0) )</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ID]],customers!A936:A1936,customers!I936:I1936,,0)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 = 0,"",_xlfn.XLOOKUP(C938,customers!$A$1:$A$1001,customers!$C$1:$C$1001,,0) )</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f>INDEX(products!$A$1:$G$49,MATCH(orders!$D938,products!$A$1:$A$49,0),MATCH(orders!K$1,products!$A$1:$G$1,0))</f>
        <v>0.5</v>
      </c>
      <c r="L938" s="6">
        <f>INDEX(products!$A$1:$G$49,MATCH(orders!$D938,products!$A$1:$A$49,0),MATCH(orders!L$1,products!$A$1:$G$1,0))</f>
        <v>7.77</v>
      </c>
      <c r="M938" s="6">
        <f t="shared" si="42"/>
        <v>23.31</v>
      </c>
      <c r="N938" t="str">
        <f t="shared" si="43"/>
        <v>Libercia</v>
      </c>
      <c r="O938" t="str">
        <f t="shared" si="44"/>
        <v>Dark</v>
      </c>
      <c r="P938" t="str">
        <f>_xlfn.XLOOKUP(Orders[[#This Row],[Customer ID]],customers!A937:A1937,customers!I937:I1937,,0)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 = 0,"",_xlfn.XLOOKUP(C939,customers!$A$1:$A$1001,customers!$C$1:$C$1001,,0) )</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ID]],customers!A938:A1938,customers!I938:I1938,,0)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 = 0,"",_xlfn.XLOOKUP(C940,customers!$A$1:$A$1001,customers!$C$1:$C$1001,,0) )</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ID]],customers!A939:A1939,customers!I939:I1939,,0)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 = 0,"",_xlfn.XLOOKUP(C941,customers!$A$1:$A$1001,customers!$C$1:$C$1001,,0) )</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f>INDEX(products!$A$1:$G$49,MATCH(orders!$D941,products!$A$1:$A$49,0),MATCH(orders!K$1,products!$A$1:$G$1,0))</f>
        <v>0.2</v>
      </c>
      <c r="L941" s="6">
        <f>INDEX(products!$A$1:$G$49,MATCH(orders!$D941,products!$A$1:$A$49,0),MATCH(orders!L$1,products!$A$1:$G$1,0))</f>
        <v>4.7549999999999999</v>
      </c>
      <c r="M941" s="6">
        <f t="shared" si="42"/>
        <v>28.53</v>
      </c>
      <c r="N941" t="str">
        <f t="shared" si="43"/>
        <v>Libercia</v>
      </c>
      <c r="O941" t="str">
        <f t="shared" si="44"/>
        <v>Light</v>
      </c>
      <c r="P941" t="str">
        <f>_xlfn.XLOOKUP(Orders[[#This Row],[Customer ID]],customers!A940:A1940,customers!I940:I1940,,0)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 = 0,"",_xlfn.XLOOKUP(C942,customers!$A$1:$A$1001,customers!$C$1:$C$1001,,0) )</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ID]],customers!A941:A1941,customers!I941:I1941,,0)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 = 0,"",_xlfn.XLOOKUP(C943,customers!$A$1:$A$1001,customers!$C$1:$C$1001,,0) )</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ID]],customers!A942:A1942,customers!I942:I1942,,0)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 = 0,"",_xlfn.XLOOKUP(C944,customers!$A$1:$A$1001,customers!$C$1:$C$1001,,0) )</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ID]],customers!A943:A1943,customers!I943:I1943,,0)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 = 0,"",_xlfn.XLOOKUP(C945,customers!$A$1:$A$1001,customers!$C$1:$C$1001,,0) )</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ID]],customers!A944:A1944,customers!I944:I1944,,0)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 = 0,"",_xlfn.XLOOKUP(C946,customers!$A$1:$A$1001,customers!$C$1:$C$1001,,0) )</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ID]],customers!A945:A1945,customers!I945:I1945,,0)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 = 0,"",_xlfn.XLOOKUP(C947,customers!$A$1:$A$1001,customers!$C$1:$C$1001,,0) )</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f>INDEX(products!$A$1:$G$49,MATCH(orders!$D947,products!$A$1:$A$49,0),MATCH(orders!K$1,products!$A$1:$G$1,0))</f>
        <v>2.5</v>
      </c>
      <c r="L947" s="6">
        <f>INDEX(products!$A$1:$G$49,MATCH(orders!$D947,products!$A$1:$A$49,0),MATCH(orders!L$1,products!$A$1:$G$1,0))</f>
        <v>29.784999999999997</v>
      </c>
      <c r="M947" s="6">
        <f t="shared" si="42"/>
        <v>119.13999999999999</v>
      </c>
      <c r="N947" t="str">
        <f t="shared" si="43"/>
        <v>Libercia</v>
      </c>
      <c r="O947" t="str">
        <f t="shared" si="44"/>
        <v>Dark</v>
      </c>
      <c r="P947" t="str">
        <f>_xlfn.XLOOKUP(Orders[[#This Row],[Customer ID]],customers!A946:A1946,customers!I946:I1946,,0)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 = 0,"",_xlfn.XLOOKUP(C948,customers!$A$1:$A$1001,customers!$C$1:$C$1001,,0) )</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f>INDEX(products!$A$1:$G$49,MATCH(orders!$D948,products!$A$1:$A$49,0),MATCH(orders!K$1,products!$A$1:$G$1,0))</f>
        <v>0.5</v>
      </c>
      <c r="L948" s="6">
        <f>INDEX(products!$A$1:$G$49,MATCH(orders!$D948,products!$A$1:$A$49,0),MATCH(orders!L$1,products!$A$1:$G$1,0))</f>
        <v>7.77</v>
      </c>
      <c r="M948" s="6">
        <f t="shared" si="42"/>
        <v>23.31</v>
      </c>
      <c r="N948" t="str">
        <f t="shared" si="43"/>
        <v>Libercia</v>
      </c>
      <c r="O948" t="str">
        <f t="shared" si="44"/>
        <v>Dark</v>
      </c>
      <c r="P948" t="str">
        <f>_xlfn.XLOOKUP(Orders[[#This Row],[Customer ID]],customers!A947:A1947,customers!I947:I1947,,0)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 = 0,"",_xlfn.XLOOKUP(C949,customers!$A$1:$A$1001,customers!$C$1:$C$1001,,0) )</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ID]],customers!A948:A1948,customers!I948:I1948,,0)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 = 0,"",_xlfn.XLOOKUP(C950,customers!$A$1:$A$1001,customers!$C$1:$C$1001,,0) )</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ID]],customers!A949:A1949,customers!I949:I1949,,0)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 = 0,"",_xlfn.XLOOKUP(C951,customers!$A$1:$A$1001,customers!$C$1:$C$1001,,0) )</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ID]],customers!A950:A1950,customers!I950:I1950,,0)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 = 0,"",_xlfn.XLOOKUP(C952,customers!$A$1:$A$1001,customers!$C$1:$C$1001,,0) )</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ID]],customers!A951:A1951,customers!I951:I1951,,0)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 = 0,"",_xlfn.XLOOKUP(C953,customers!$A$1:$A$1001,customers!$C$1:$C$1001,,0) )</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ID]],customers!A952:A1952,customers!I952:I1952,,0)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 = 0,"",_xlfn.XLOOKUP(C954,customers!$A$1:$A$1001,customers!$C$1:$C$1001,,0) )</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ID]],customers!A953:A1953,customers!I953:I1953,,0)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 = 0,"",_xlfn.XLOOKUP(C955,customers!$A$1:$A$1001,customers!$C$1:$C$1001,,0) )</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
        <v>6191</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 = 0,"",_xlfn.XLOOKUP(C956,customers!$A$1:$A$1001,customers!$C$1:$C$1001,,0) )</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
        <v>6191</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 = 0,"",_xlfn.XLOOKUP(C957,customers!$A$1:$A$1001,customers!$C$1:$C$1001,,0) )</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
        <v>6190</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 = 0,"",_xlfn.XLOOKUP(C958,customers!$A$1:$A$1001,customers!$C$1:$C$1001,,0) )</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
        <v>6190</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 = 0,"",_xlfn.XLOOKUP(C959,customers!$A$1:$A$1001,customers!$C$1:$C$1001,,0) )</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
        <v>6191</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 = 0,"",_xlfn.XLOOKUP(C960,customers!$A$1:$A$1001,customers!$C$1:$C$1001,,0) )</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
        <v>6191</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 = 0,"",_xlfn.XLOOKUP(C961,customers!$A$1:$A$1001,customers!$C$1:$C$1001,,0) )</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f>INDEX(products!$A$1:$G$49,MATCH(orders!$D961,products!$A$1:$A$49,0),MATCH(orders!K$1,products!$A$1:$G$1,0))</f>
        <v>0.2</v>
      </c>
      <c r="L961" s="6">
        <f>INDEX(products!$A$1:$G$49,MATCH(orders!$D961,products!$A$1:$A$49,0),MATCH(orders!L$1,products!$A$1:$G$1,0))</f>
        <v>4.7549999999999999</v>
      </c>
      <c r="M961" s="6">
        <f t="shared" si="42"/>
        <v>23.774999999999999</v>
      </c>
      <c r="N961" t="str">
        <f t="shared" si="43"/>
        <v>Libercia</v>
      </c>
      <c r="O961" t="str">
        <f t="shared" si="44"/>
        <v>Light</v>
      </c>
      <c r="P961" t="str">
        <f>_xlfn.XLOOKUP(Orders[[#This Row],[Customer ID]],customers!A960:A1960,customers!I960:I1960,,0)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 = 0,"",_xlfn.XLOOKUP(C962,customers!$A$1:$A$1001,customers!$C$1:$C$1001,,0) )</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f>INDEX(products!$A$1:$G$49,MATCH(orders!$D962,products!$A$1:$A$49,0),MATCH(orders!K$1,products!$A$1:$G$1,0))</f>
        <v>1</v>
      </c>
      <c r="L962" s="6">
        <f>INDEX(products!$A$1:$G$49,MATCH(orders!$D962,products!$A$1:$A$49,0),MATCH(orders!L$1,products!$A$1:$G$1,0))</f>
        <v>15.85</v>
      </c>
      <c r="M962" s="6">
        <f t="shared" si="42"/>
        <v>79.25</v>
      </c>
      <c r="N962" t="str">
        <f t="shared" si="43"/>
        <v>Libercia</v>
      </c>
      <c r="O962" t="str">
        <f t="shared" si="44"/>
        <v>Light</v>
      </c>
      <c r="P962" t="str">
        <f>_xlfn.XLOOKUP(Orders[[#This Row],[Customer ID]],customers!A961:A1961,customers!I961:I1961,,0)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 = 0,"",_xlfn.XLOOKUP(C963,customers!$A$1:$A$1001,customers!$C$1:$C$1001,,0) )</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f>INDEX(products!$A$1:$G$49,MATCH(orders!$D963,products!$A$1:$A$49,0),MATCH(orders!K$1,products!$A$1:$G$1,0))</f>
        <v>2.5</v>
      </c>
      <c r="L963" s="6">
        <f>INDEX(products!$A$1:$G$49,MATCH(orders!$D963,products!$A$1:$A$49,0),MATCH(orders!L$1,products!$A$1:$G$1,0))</f>
        <v>22.884999999999998</v>
      </c>
      <c r="M963" s="6">
        <f t="shared" ref="M963:M1001" si="45">PRODUCT(L963,E963)</f>
        <v>45.769999999999996</v>
      </c>
      <c r="N963" t="str">
        <f t="shared" ref="N963:N1001" si="46">IF(I963="Rob","Robusta",IF(I963="Exc","Excelsa",IF(I963="Ara","Arabica",IF(I963="Lib","Libercia",""))))</f>
        <v>Arabica</v>
      </c>
      <c r="O963" t="str">
        <f t="shared" ref="O963:O1001" si="47">IF(J963="M","Medium",IF(J963="L","Light",IF(J963="D","Dark")))</f>
        <v>Dark</v>
      </c>
      <c r="P963" t="str">
        <f>_xlfn.XLOOKUP(Orders[[#This Row],[Customer ID]],customers!A962:A1962,customers!I962:I1962,,0)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 = 0,"",_xlfn.XLOOKUP(C964,customers!$A$1:$A$1001,customers!$C$1:$C$1001,,0) )</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ID]],customers!A963:A1963,customers!I963:I1963,,0)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 = 0,"",_xlfn.XLOOKUP(C965,customers!$A$1:$A$1001,customers!$C$1:$C$1001,,0) )</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ID]],customers!A964:A1964,customers!I964:I1964,,0)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 = 0,"",_xlfn.XLOOKUP(C966,customers!$A$1:$A$1001,customers!$C$1:$C$1001,,0) )</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ID]],customers!A965:A1965,customers!I965:I1965,,0)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 = 0,"",_xlfn.XLOOKUP(C967,customers!$A$1:$A$1001,customers!$C$1:$C$1001,,0) )</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ID]],customers!A966:A1966,customers!I966:I1966,,0)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 = 0,"",_xlfn.XLOOKUP(C968,customers!$A$1:$A$1001,customers!$C$1:$C$1001,,0) )</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ID]],customers!A967:A1967,customers!I967:I1967,,0)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 = 0,"",_xlfn.XLOOKUP(C969,customers!$A$1:$A$1001,customers!$C$1:$C$1001,,0) )</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ID]],customers!A968:A1968,customers!I968:I1968,,0)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 = 0,"",_xlfn.XLOOKUP(C970,customers!$A$1:$A$1001,customers!$C$1:$C$1001,,0) )</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ID]],customers!A969:A1969,customers!I969:I1969,,0)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 = 0,"",_xlfn.XLOOKUP(C971,customers!$A$1:$A$1001,customers!$C$1:$C$1001,,0) )</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f>INDEX(products!$A$1:$G$49,MATCH(orders!$D971,products!$A$1:$A$49,0),MATCH(orders!K$1,products!$A$1:$G$1,0))</f>
        <v>1</v>
      </c>
      <c r="L971" s="6">
        <f>INDEX(products!$A$1:$G$49,MATCH(orders!$D971,products!$A$1:$A$49,0),MATCH(orders!L$1,products!$A$1:$G$1,0))</f>
        <v>12.95</v>
      </c>
      <c r="M971" s="6">
        <f t="shared" si="45"/>
        <v>12.95</v>
      </c>
      <c r="N971" t="str">
        <f t="shared" si="46"/>
        <v>Libercia</v>
      </c>
      <c r="O971" t="str">
        <f t="shared" si="47"/>
        <v>Dark</v>
      </c>
      <c r="P971" t="str">
        <f>_xlfn.XLOOKUP(Orders[[#This Row],[Customer ID]],customers!A970:A1970,customers!I970:I1970,,0)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 = 0,"",_xlfn.XLOOKUP(C972,customers!$A$1:$A$1001,customers!$C$1:$C$1001,,0) )</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ID]],customers!A971:A1971,customers!I971:I1971,,0)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 = 0,"",_xlfn.XLOOKUP(C973,customers!$A$1:$A$1001,customers!$C$1:$C$1001,,0) )</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ID]],customers!A972:A1972,customers!I972:I1972,,0)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 = 0,"",_xlfn.XLOOKUP(C974,customers!$A$1:$A$1001,customers!$C$1:$C$1001,,0) )</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ID]],customers!A973:A1973,customers!I973:I1973,,0)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 = 0,"",_xlfn.XLOOKUP(C975,customers!$A$1:$A$1001,customers!$C$1:$C$1001,,0) )</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f>INDEX(products!$A$1:$G$49,MATCH(orders!$D975,products!$A$1:$A$49,0),MATCH(orders!K$1,products!$A$1:$G$1,0))</f>
        <v>1</v>
      </c>
      <c r="L975" s="6">
        <f>INDEX(products!$A$1:$G$49,MATCH(orders!$D975,products!$A$1:$A$49,0),MATCH(orders!L$1,products!$A$1:$G$1,0))</f>
        <v>14.55</v>
      </c>
      <c r="M975" s="6">
        <f t="shared" si="45"/>
        <v>87.300000000000011</v>
      </c>
      <c r="N975" t="str">
        <f t="shared" si="46"/>
        <v>Libercia</v>
      </c>
      <c r="O975" t="str">
        <f t="shared" si="47"/>
        <v>Medium</v>
      </c>
      <c r="P975" t="str">
        <f>_xlfn.XLOOKUP(Orders[[#This Row],[Customer ID]],customers!A974:A1974,customers!I974:I1974,,0)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 = 0,"",_xlfn.XLOOKUP(C976,customers!$A$1:$A$1001,customers!$C$1:$C$1001,,0) )</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ID]],customers!A975:A1975,customers!I975:I1975,,0)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 = 0,"",_xlfn.XLOOKUP(C977,customers!$A$1:$A$1001,customers!$C$1:$C$1001,,0) )</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ID]],customers!A976:A1976,customers!I976:I1976,,0)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 = 0,"",_xlfn.XLOOKUP(C978,customers!$A$1:$A$1001,customers!$C$1:$C$1001,,0) )</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ID]],customers!A977:A1977,customers!I977:I1977,,0)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 = 0,"",_xlfn.XLOOKUP(C979,customers!$A$1:$A$1001,customers!$C$1:$C$1001,,0) )</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ID]],customers!A978:A1978,customers!I978:I1978,,0)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 = 0,"",_xlfn.XLOOKUP(C980,customers!$A$1:$A$1001,customers!$C$1:$C$1001,,0) )</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
        <v>6190</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 = 0,"",_xlfn.XLOOKUP(C981,customers!$A$1:$A$1001,customers!$C$1:$C$1001,,0) )</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ID]],customers!A980:A1980,customers!I980:I1980,,0)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 = 0,"",_xlfn.XLOOKUP(C982,customers!$A$1:$A$1001,customers!$C$1:$C$1001,,0) )</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ID]],customers!A981:A1981,customers!I981:I1981,,0)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 = 0,"",_xlfn.XLOOKUP(C983,customers!$A$1:$A$1001,customers!$C$1:$C$1001,,0) )</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ID]],customers!A982:A1982,customers!I982:I1982,,0)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 = 0,"",_xlfn.XLOOKUP(C984,customers!$A$1:$A$1001,customers!$C$1:$C$1001,,0) )</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ID]],customers!A983:A1983,customers!I983:I1983,,0)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 = 0,"",_xlfn.XLOOKUP(C985,customers!$A$1:$A$1001,customers!$C$1:$C$1001,,0) )</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ID]],customers!A984:A1984,customers!I984:I1984,,0)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 = 0,"",_xlfn.XLOOKUP(C986,customers!$A$1:$A$1001,customers!$C$1:$C$1001,,0) )</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ID]],customers!A985:A1985,customers!I985:I1985,,0)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 = 0,"",_xlfn.XLOOKUP(C987,customers!$A$1:$A$1001,customers!$C$1:$C$1001,,0) )</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ID]],customers!A986:A1986,customers!I986:I1986,,0)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 = 0,"",_xlfn.XLOOKUP(C988,customers!$A$1:$A$1001,customers!$C$1:$C$1001,,0) )</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f>INDEX(products!$A$1:$G$49,MATCH(orders!$D988,products!$A$1:$A$49,0),MATCH(orders!K$1,products!$A$1:$G$1,0))</f>
        <v>2.5</v>
      </c>
      <c r="L988" s="6">
        <f>INDEX(products!$A$1:$G$49,MATCH(orders!$D988,products!$A$1:$A$49,0),MATCH(orders!L$1,products!$A$1:$G$1,0))</f>
        <v>33.464999999999996</v>
      </c>
      <c r="M988" s="6">
        <f t="shared" si="45"/>
        <v>33.464999999999996</v>
      </c>
      <c r="N988" t="str">
        <f t="shared" si="46"/>
        <v>Libercia</v>
      </c>
      <c r="O988" t="str">
        <f t="shared" si="47"/>
        <v>Medium</v>
      </c>
      <c r="P988" t="str">
        <f>_xlfn.XLOOKUP(Orders[[#This Row],[Customer ID]],customers!A987:A1987,customers!I987:I1987,,0)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 = 0,"",_xlfn.XLOOKUP(C989,customers!$A$1:$A$1001,customers!$C$1:$C$1001,,0) )</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ID]],customers!A988:A1988,customers!I988:I1988,,0)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 = 0,"",_xlfn.XLOOKUP(C990,customers!$A$1:$A$1001,customers!$C$1:$C$1001,,0) )</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ID]],customers!A989:A1989,customers!I989:I1989,,0)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 = 0,"",_xlfn.XLOOKUP(C991,customers!$A$1:$A$1001,customers!$C$1:$C$1001,,0) )</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ID]],customers!A990:A1990,customers!I990:I1990,,0)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 = 0,"",_xlfn.XLOOKUP(C992,customers!$A$1:$A$1001,customers!$C$1:$C$1001,,0) )</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ID]],customers!A991:A1991,customers!I991:I1991,,0)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 = 0,"",_xlfn.XLOOKUP(C993,customers!$A$1:$A$1001,customers!$C$1:$C$1001,,0) )</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f>INDEX(products!$A$1:$G$49,MATCH(orders!$D993,products!$A$1:$A$49,0),MATCH(orders!K$1,products!$A$1:$G$1,0))</f>
        <v>0.5</v>
      </c>
      <c r="L993" s="6">
        <f>INDEX(products!$A$1:$G$49,MATCH(orders!$D993,products!$A$1:$A$49,0),MATCH(orders!L$1,products!$A$1:$G$1,0))</f>
        <v>7.77</v>
      </c>
      <c r="M993" s="6">
        <f t="shared" si="45"/>
        <v>15.54</v>
      </c>
      <c r="N993" t="str">
        <f t="shared" si="46"/>
        <v>Libercia</v>
      </c>
      <c r="O993" t="str">
        <f t="shared" si="47"/>
        <v>Dark</v>
      </c>
      <c r="P993" t="str">
        <f>_xlfn.XLOOKUP(Orders[[#This Row],[Customer ID]],customers!A992:A1992,customers!I992:I1992,,0)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 = 0,"",_xlfn.XLOOKUP(C994,customers!$A$1:$A$1001,customers!$C$1:$C$1001,,0) )</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f>INDEX(products!$A$1:$G$49,MATCH(orders!$D994,products!$A$1:$A$49,0),MATCH(orders!K$1,products!$A$1:$G$1,0))</f>
        <v>2.5</v>
      </c>
      <c r="L994" s="6">
        <f>INDEX(products!$A$1:$G$49,MATCH(orders!$D994,products!$A$1:$A$49,0),MATCH(orders!L$1,products!$A$1:$G$1,0))</f>
        <v>36.454999999999998</v>
      </c>
      <c r="M994" s="6">
        <f t="shared" si="45"/>
        <v>109.36499999999999</v>
      </c>
      <c r="N994" t="str">
        <f t="shared" si="46"/>
        <v>Libercia</v>
      </c>
      <c r="O994" t="str">
        <f t="shared" si="47"/>
        <v>Light</v>
      </c>
      <c r="P994" t="str">
        <f>_xlfn.XLOOKUP(Orders[[#This Row],[Customer ID]],customers!A993:A1993,customers!I993:I1993,,0)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 = 0,"",_xlfn.XLOOKUP(C995,customers!$A$1:$A$1001,customers!$C$1:$C$1001,,0) )</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ID]],customers!A994:A1994,customers!I994:I1994,,0)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 = 0,"",_xlfn.XLOOKUP(C996,customers!$A$1:$A$1001,customers!$C$1:$C$1001,,0) )</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ID]],customers!A995:A1995,customers!I995:I1995,,0)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 = 0,"",_xlfn.XLOOKUP(C997,customers!$A$1:$A$1001,customers!$C$1:$C$1001,,0) )</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ID]],customers!A996:A1996,customers!I996:I1996,,0)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 = 0,"",_xlfn.XLOOKUP(C998,customers!$A$1:$A$1001,customers!$C$1:$C$1001,,0) )</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ID]],customers!A997:A1997,customers!I997:I1997,,0)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 = 0,"",_xlfn.XLOOKUP(C999,customers!$A$1:$A$1001,customers!$C$1:$C$1001,,0) )</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ID]],customers!A998:A1998,customers!I998:I1998,,0)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 = 0,"",_xlfn.XLOOKUP(C1000,customers!$A$1:$A$1001,customers!$C$1:$C$1001,,0) )</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ID]],customers!A999:A1999,customers!I999:I1999,,0)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 = 0,"",_xlfn.XLOOKUP(C1001,customers!$A$1:$A$1001,customers!$C$1:$C$1001,,0) )</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ID]],customers!A1000:A2000,customers!I1000:I2000,,0)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7" workbookViewId="0">
      <selection activeCell="A32" sqref="A3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Pivot Tables</vt:lpstr>
      <vt:lpstr>Sheet2</vt:lpstr>
      <vt:lpstr>Sheet1</vt:lpstr>
      <vt:lpstr>Sheet3</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Vedika Jaiswal [CSE - 2022]</cp:lastModifiedBy>
  <cp:revision/>
  <dcterms:created xsi:type="dcterms:W3CDTF">2022-11-26T09:51:45Z</dcterms:created>
  <dcterms:modified xsi:type="dcterms:W3CDTF">2025-06-10T16:03:47Z</dcterms:modified>
  <cp:category/>
  <cp:contentStatus/>
</cp:coreProperties>
</file>