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 Gupta\Downloads\"/>
    </mc:Choice>
  </mc:AlternateContent>
  <xr:revisionPtr revIDLastSave="0" documentId="8_{50A38654-AFA1-4BAF-9329-6322A53AD604}" xr6:coauthVersionLast="47" xr6:coauthVersionMax="47" xr10:uidLastSave="{00000000-0000-0000-0000-000000000000}"/>
  <bookViews>
    <workbookView xWindow="-120" yWindow="-120" windowWidth="20730" windowHeight="11040" tabRatio="913" xr2:uid="{F81B550B-78D4-4004-A138-833246B34F7E}"/>
  </bookViews>
  <sheets>
    <sheet name="Merged data 10 to 60 3 replicat" sheetId="2" r:id="rId1"/>
    <sheet name="Aluminium" sheetId="1" r:id="rId2"/>
    <sheet name="Brass" sheetId="4" r:id="rId3"/>
    <sheet name="Aluminium-NO" sheetId="5" r:id="rId4"/>
    <sheet name="Aluminium-Half" sheetId="7" r:id="rId5"/>
    <sheet name="Aluminium-Full" sheetId="8" r:id="rId6"/>
    <sheet name="Brass-NO" sheetId="6" r:id="rId7"/>
    <sheet name="Brass-Half" sheetId="9" r:id="rId8"/>
    <sheet name="Brass-Full" sheetId="10" r:id="rId9"/>
  </sheets>
  <definedNames>
    <definedName name="ExternalData_1" localSheetId="0" hidden="1">'Merged data 10 to 60 3 replicat'!$A$1:$L$97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0" l="1"/>
  <c r="C28" i="10"/>
  <c r="L27" i="10"/>
  <c r="C27" i="10"/>
  <c r="L26" i="10"/>
  <c r="L25" i="10" s="1"/>
  <c r="N25" i="10" s="1"/>
  <c r="M25" i="10"/>
  <c r="D25" i="10"/>
  <c r="L24" i="10"/>
  <c r="N24" i="10" s="1"/>
  <c r="C24" i="10"/>
  <c r="E24" i="10" s="1"/>
  <c r="N23" i="10"/>
  <c r="L23" i="10"/>
  <c r="E23" i="10"/>
  <c r="C23" i="10"/>
  <c r="L21" i="10"/>
  <c r="M28" i="10" s="1"/>
  <c r="M27" i="10" s="1"/>
  <c r="C21" i="10"/>
  <c r="D28" i="10" s="1"/>
  <c r="D27" i="10" s="1"/>
  <c r="J2" i="6"/>
  <c r="J6" i="6"/>
  <c r="J10" i="6"/>
  <c r="J14" i="6"/>
  <c r="J2" i="10"/>
  <c r="J6" i="10"/>
  <c r="O3" i="10" s="1"/>
  <c r="J10" i="10"/>
  <c r="O4" i="10" s="1"/>
  <c r="L28" i="9"/>
  <c r="C28" i="9"/>
  <c r="L27" i="9"/>
  <c r="N27" i="9" s="1"/>
  <c r="C27" i="9"/>
  <c r="L26" i="9"/>
  <c r="L25" i="9" s="1"/>
  <c r="N25" i="9" s="1"/>
  <c r="O25" i="9" s="1"/>
  <c r="C26" i="9"/>
  <c r="C25" i="9" s="1"/>
  <c r="E25" i="9" s="1"/>
  <c r="M25" i="9"/>
  <c r="D25" i="9"/>
  <c r="L24" i="9"/>
  <c r="N24" i="9" s="1"/>
  <c r="O24" i="9" s="1"/>
  <c r="C24" i="9"/>
  <c r="E24" i="9" s="1"/>
  <c r="L23" i="9"/>
  <c r="N23" i="9" s="1"/>
  <c r="O23" i="9" s="1"/>
  <c r="C23" i="9"/>
  <c r="E23" i="9" s="1"/>
  <c r="L21" i="9"/>
  <c r="M28" i="9" s="1"/>
  <c r="M27" i="9" s="1"/>
  <c r="C21" i="9"/>
  <c r="D28" i="9" s="1"/>
  <c r="D27" i="9" s="1"/>
  <c r="L28" i="6"/>
  <c r="L25" i="6" s="1"/>
  <c r="N25" i="6" s="1"/>
  <c r="C28" i="6"/>
  <c r="L27" i="6"/>
  <c r="N27" i="6" s="1"/>
  <c r="C27" i="6"/>
  <c r="E27" i="6" s="1"/>
  <c r="L26" i="6"/>
  <c r="C26" i="6"/>
  <c r="M25" i="6"/>
  <c r="D25" i="6"/>
  <c r="L24" i="6"/>
  <c r="N24" i="6" s="1"/>
  <c r="O24" i="6" s="1"/>
  <c r="C24" i="6"/>
  <c r="E24" i="6" s="1"/>
  <c r="F24" i="6" s="1"/>
  <c r="L23" i="6"/>
  <c r="N23" i="6" s="1"/>
  <c r="O23" i="6" s="1"/>
  <c r="L21" i="6"/>
  <c r="M28" i="6" s="1"/>
  <c r="M27" i="6" s="1"/>
  <c r="C21" i="6"/>
  <c r="D28" i="6" s="1"/>
  <c r="D27" i="6" s="1"/>
  <c r="L28" i="8"/>
  <c r="C28" i="8"/>
  <c r="L27" i="8"/>
  <c r="C27" i="8"/>
  <c r="M25" i="8"/>
  <c r="D25" i="8"/>
  <c r="L24" i="8"/>
  <c r="N24" i="8" s="1"/>
  <c r="C24" i="8"/>
  <c r="E24" i="8" s="1"/>
  <c r="L23" i="8"/>
  <c r="N23" i="8" s="1"/>
  <c r="C23" i="8"/>
  <c r="E23" i="8" s="1"/>
  <c r="L21" i="8"/>
  <c r="M28" i="8" s="1"/>
  <c r="M27" i="8" s="1"/>
  <c r="C21" i="8"/>
  <c r="D28" i="8" s="1"/>
  <c r="D27" i="8" s="1"/>
  <c r="U3" i="10"/>
  <c r="U4" i="10"/>
  <c r="U5" i="10"/>
  <c r="U6" i="10"/>
  <c r="X6" i="10" s="1"/>
  <c r="U7" i="10"/>
  <c r="W3" i="10" s="1"/>
  <c r="U8" i="10"/>
  <c r="Z8" i="10" s="1"/>
  <c r="U9" i="10"/>
  <c r="W5" i="10" s="1"/>
  <c r="U10" i="10"/>
  <c r="V10" i="10" s="1"/>
  <c r="U11" i="10"/>
  <c r="Z11" i="10" s="1"/>
  <c r="U12" i="10"/>
  <c r="Z12" i="10" s="1"/>
  <c r="U13" i="10"/>
  <c r="Z13" i="10" s="1"/>
  <c r="U14" i="10"/>
  <c r="Z14" i="10" s="1"/>
  <c r="U15" i="10"/>
  <c r="U16" i="10"/>
  <c r="U17" i="10"/>
  <c r="Y17" i="10" s="1"/>
  <c r="U2" i="10"/>
  <c r="X2" i="10" s="1"/>
  <c r="U3" i="9"/>
  <c r="U4" i="9"/>
  <c r="U5" i="9"/>
  <c r="U6" i="9"/>
  <c r="U7" i="9"/>
  <c r="U8" i="9"/>
  <c r="X8" i="9" s="1"/>
  <c r="U9" i="9"/>
  <c r="Y9" i="9" s="1"/>
  <c r="U10" i="9"/>
  <c r="W2" i="9" s="1"/>
  <c r="U11" i="9"/>
  <c r="Y11" i="9" s="1"/>
  <c r="U12" i="9"/>
  <c r="X12" i="9" s="1"/>
  <c r="U13" i="9"/>
  <c r="X13" i="9" s="1"/>
  <c r="U14" i="9"/>
  <c r="X14" i="9" s="1"/>
  <c r="U15" i="9"/>
  <c r="U16" i="9"/>
  <c r="U17" i="9"/>
  <c r="U2" i="9"/>
  <c r="V2" i="9" s="1"/>
  <c r="U3" i="6"/>
  <c r="U4" i="6"/>
  <c r="W4" i="6" s="1"/>
  <c r="U5" i="6"/>
  <c r="X5" i="6" s="1"/>
  <c r="U6" i="6"/>
  <c r="Z6" i="6" s="1"/>
  <c r="U7" i="6"/>
  <c r="X7" i="6" s="1"/>
  <c r="U8" i="6"/>
  <c r="U9" i="6"/>
  <c r="X9" i="6" s="1"/>
  <c r="U10" i="6"/>
  <c r="Z10" i="6" s="1"/>
  <c r="U11" i="6"/>
  <c r="Y11" i="6" s="1"/>
  <c r="U12" i="6"/>
  <c r="Y12" i="6" s="1"/>
  <c r="U13" i="6"/>
  <c r="Z13" i="6" s="1"/>
  <c r="U14" i="6"/>
  <c r="U15" i="6"/>
  <c r="U16" i="6"/>
  <c r="X16" i="6" s="1"/>
  <c r="U17" i="6"/>
  <c r="U2" i="6"/>
  <c r="X2" i="6" s="1"/>
  <c r="U3" i="8"/>
  <c r="U4" i="8"/>
  <c r="U5" i="8"/>
  <c r="U6" i="8"/>
  <c r="U7" i="8"/>
  <c r="U8" i="8"/>
  <c r="X8" i="8" s="1"/>
  <c r="U9" i="8"/>
  <c r="U10" i="8"/>
  <c r="X10" i="8" s="1"/>
  <c r="U11" i="8"/>
  <c r="Z11" i="8" s="1"/>
  <c r="U12" i="8"/>
  <c r="W4" i="8" s="1"/>
  <c r="U13" i="8"/>
  <c r="X13" i="8" s="1"/>
  <c r="U14" i="8"/>
  <c r="Z14" i="8" s="1"/>
  <c r="U15" i="8"/>
  <c r="U16" i="8"/>
  <c r="U17" i="8"/>
  <c r="U2" i="8"/>
  <c r="U3" i="7"/>
  <c r="U4" i="7"/>
  <c r="U5" i="7"/>
  <c r="U6" i="7"/>
  <c r="U7" i="7"/>
  <c r="U8" i="7"/>
  <c r="Z8" i="7" s="1"/>
  <c r="U9" i="7"/>
  <c r="X9" i="7" s="1"/>
  <c r="U10" i="7"/>
  <c r="Z10" i="7" s="1"/>
  <c r="U11" i="7"/>
  <c r="Z11" i="7" s="1"/>
  <c r="U12" i="7"/>
  <c r="Z12" i="7" s="1"/>
  <c r="U13" i="7"/>
  <c r="Z13" i="7" s="1"/>
  <c r="U14" i="7"/>
  <c r="X14" i="7" s="1"/>
  <c r="U15" i="7"/>
  <c r="U16" i="7"/>
  <c r="U17" i="7"/>
  <c r="U2" i="7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U3" i="5"/>
  <c r="U4" i="5"/>
  <c r="U5" i="5"/>
  <c r="U6" i="5"/>
  <c r="Z6" i="5" s="1"/>
  <c r="U7" i="5"/>
  <c r="X7" i="5" s="1"/>
  <c r="U8" i="5"/>
  <c r="U9" i="5"/>
  <c r="Z9" i="5" s="1"/>
  <c r="U10" i="5"/>
  <c r="Z10" i="5" s="1"/>
  <c r="U11" i="5"/>
  <c r="Y11" i="5" s="1"/>
  <c r="U12" i="5"/>
  <c r="W4" i="5" s="1"/>
  <c r="U13" i="5"/>
  <c r="W5" i="5" s="1"/>
  <c r="U14" i="5"/>
  <c r="Z14" i="5" s="1"/>
  <c r="U15" i="5"/>
  <c r="U16" i="5"/>
  <c r="U17" i="5"/>
  <c r="U2" i="5"/>
  <c r="V2" i="5" s="1"/>
  <c r="L28" i="7"/>
  <c r="L21" i="7"/>
  <c r="C28" i="7"/>
  <c r="C27" i="7"/>
  <c r="C21" i="7"/>
  <c r="C26" i="7" s="1"/>
  <c r="C23" i="7"/>
  <c r="M25" i="7"/>
  <c r="D25" i="7"/>
  <c r="E23" i="7"/>
  <c r="M28" i="7"/>
  <c r="M27" i="7" s="1"/>
  <c r="D28" i="7"/>
  <c r="D27" i="7" s="1"/>
  <c r="Z17" i="10"/>
  <c r="Z16" i="10"/>
  <c r="Y16" i="10"/>
  <c r="X16" i="10"/>
  <c r="Z15" i="10"/>
  <c r="Y15" i="10"/>
  <c r="X15" i="10"/>
  <c r="V14" i="10"/>
  <c r="X11" i="10"/>
  <c r="Z10" i="10"/>
  <c r="Y10" i="10"/>
  <c r="X10" i="10"/>
  <c r="Y8" i="10"/>
  <c r="X8" i="10"/>
  <c r="Z7" i="10"/>
  <c r="Y7" i="10"/>
  <c r="X7" i="10"/>
  <c r="Z6" i="10"/>
  <c r="Y6" i="10"/>
  <c r="Z5" i="10"/>
  <c r="Y5" i="10"/>
  <c r="X5" i="10"/>
  <c r="Z4" i="10"/>
  <c r="Y4" i="10"/>
  <c r="X4" i="10"/>
  <c r="W4" i="10"/>
  <c r="Z3" i="10"/>
  <c r="Y3" i="10"/>
  <c r="X3" i="10"/>
  <c r="Z2" i="10"/>
  <c r="Y2" i="10"/>
  <c r="Z17" i="9"/>
  <c r="Y17" i="9"/>
  <c r="X17" i="9"/>
  <c r="Z16" i="9"/>
  <c r="Y16" i="9"/>
  <c r="X16" i="9"/>
  <c r="Z15" i="9"/>
  <c r="Y15" i="9"/>
  <c r="X15" i="9"/>
  <c r="Z13" i="9"/>
  <c r="Y13" i="9"/>
  <c r="Z10" i="9"/>
  <c r="Y10" i="9"/>
  <c r="X10" i="9"/>
  <c r="V10" i="9"/>
  <c r="Z9" i="9"/>
  <c r="Z7" i="9"/>
  <c r="Y7" i="9"/>
  <c r="X7" i="9"/>
  <c r="Z6" i="9"/>
  <c r="Y6" i="9"/>
  <c r="X6" i="9"/>
  <c r="V6" i="9"/>
  <c r="Z5" i="9"/>
  <c r="Y5" i="9"/>
  <c r="X5" i="9"/>
  <c r="Z4" i="9"/>
  <c r="Y4" i="9"/>
  <c r="X4" i="9"/>
  <c r="Z3" i="9"/>
  <c r="Y3" i="9"/>
  <c r="X3" i="9"/>
  <c r="W3" i="9"/>
  <c r="Z2" i="9"/>
  <c r="Y2" i="9"/>
  <c r="X2" i="9"/>
  <c r="Z17" i="6"/>
  <c r="Y17" i="6"/>
  <c r="X17" i="6"/>
  <c r="Z16" i="6"/>
  <c r="Z15" i="6"/>
  <c r="Y15" i="6"/>
  <c r="X15" i="6"/>
  <c r="Z14" i="6"/>
  <c r="Y14" i="6"/>
  <c r="X14" i="6"/>
  <c r="V14" i="6"/>
  <c r="X13" i="6"/>
  <c r="X11" i="6"/>
  <c r="X10" i="6"/>
  <c r="Z9" i="6"/>
  <c r="Y9" i="6"/>
  <c r="Z8" i="6"/>
  <c r="Y8" i="6"/>
  <c r="X8" i="6"/>
  <c r="Y7" i="6"/>
  <c r="X6" i="6"/>
  <c r="V6" i="6"/>
  <c r="Z5" i="6"/>
  <c r="Z4" i="6"/>
  <c r="Y4" i="6"/>
  <c r="X4" i="6"/>
  <c r="Z3" i="6"/>
  <c r="Y3" i="6"/>
  <c r="X3" i="6"/>
  <c r="W3" i="6"/>
  <c r="Z2" i="6"/>
  <c r="Y2" i="6"/>
  <c r="N17" i="10"/>
  <c r="M17" i="10"/>
  <c r="L17" i="10"/>
  <c r="N16" i="10"/>
  <c r="M16" i="10"/>
  <c r="L16" i="10"/>
  <c r="N15" i="10"/>
  <c r="M15" i="10"/>
  <c r="L15" i="10"/>
  <c r="N14" i="10"/>
  <c r="M14" i="10"/>
  <c r="L14" i="10"/>
  <c r="J14" i="10"/>
  <c r="N13" i="10"/>
  <c r="M13" i="10"/>
  <c r="L13" i="10"/>
  <c r="N12" i="10"/>
  <c r="M12" i="10"/>
  <c r="L12" i="10"/>
  <c r="N11" i="10"/>
  <c r="M11" i="10"/>
  <c r="L11" i="10"/>
  <c r="N10" i="10"/>
  <c r="M10" i="10"/>
  <c r="L10" i="10"/>
  <c r="N9" i="10"/>
  <c r="M9" i="10"/>
  <c r="L9" i="10"/>
  <c r="N8" i="10"/>
  <c r="M8" i="10"/>
  <c r="L8" i="10"/>
  <c r="N7" i="10"/>
  <c r="M7" i="10"/>
  <c r="L7" i="10"/>
  <c r="N6" i="10"/>
  <c r="M6" i="10"/>
  <c r="L6" i="10"/>
  <c r="O5" i="10"/>
  <c r="N5" i="10"/>
  <c r="M5" i="10"/>
  <c r="L5" i="10"/>
  <c r="K5" i="10"/>
  <c r="P5" i="10" s="1"/>
  <c r="P4" i="10"/>
  <c r="N4" i="10"/>
  <c r="M4" i="10"/>
  <c r="L4" i="10"/>
  <c r="K4" i="10"/>
  <c r="N3" i="10"/>
  <c r="M3" i="10"/>
  <c r="L3" i="10"/>
  <c r="K3" i="10"/>
  <c r="P3" i="10" s="1"/>
  <c r="P2" i="10"/>
  <c r="O2" i="10"/>
  <c r="N2" i="10"/>
  <c r="M2" i="10"/>
  <c r="L2" i="10"/>
  <c r="K2" i="10"/>
  <c r="N17" i="9"/>
  <c r="M17" i="9"/>
  <c r="L17" i="9"/>
  <c r="N16" i="9"/>
  <c r="M16" i="9"/>
  <c r="L16" i="9"/>
  <c r="N15" i="9"/>
  <c r="M15" i="9"/>
  <c r="L15" i="9"/>
  <c r="N14" i="9"/>
  <c r="M14" i="9"/>
  <c r="L14" i="9"/>
  <c r="J14" i="9"/>
  <c r="N13" i="9"/>
  <c r="M13" i="9"/>
  <c r="L13" i="9"/>
  <c r="N12" i="9"/>
  <c r="M12" i="9"/>
  <c r="L12" i="9"/>
  <c r="N11" i="9"/>
  <c r="M11" i="9"/>
  <c r="L11" i="9"/>
  <c r="N10" i="9"/>
  <c r="M10" i="9"/>
  <c r="L10" i="9"/>
  <c r="J10" i="9"/>
  <c r="N9" i="9"/>
  <c r="M9" i="9"/>
  <c r="L9" i="9"/>
  <c r="N8" i="9"/>
  <c r="M8" i="9"/>
  <c r="L8" i="9"/>
  <c r="N7" i="9"/>
  <c r="M7" i="9"/>
  <c r="L7" i="9"/>
  <c r="N6" i="9"/>
  <c r="M6" i="9"/>
  <c r="L6" i="9"/>
  <c r="J6" i="9"/>
  <c r="O5" i="9"/>
  <c r="N5" i="9"/>
  <c r="M5" i="9"/>
  <c r="L5" i="9"/>
  <c r="K5" i="9"/>
  <c r="P5" i="9" s="1"/>
  <c r="P4" i="9"/>
  <c r="O4" i="9"/>
  <c r="N4" i="9"/>
  <c r="M4" i="9"/>
  <c r="L4" i="9"/>
  <c r="K4" i="9"/>
  <c r="O3" i="9"/>
  <c r="N3" i="9"/>
  <c r="M3" i="9"/>
  <c r="L3" i="9"/>
  <c r="K3" i="9"/>
  <c r="P3" i="9" s="1"/>
  <c r="P2" i="9"/>
  <c r="O2" i="9"/>
  <c r="N2" i="9"/>
  <c r="M2" i="9"/>
  <c r="L2" i="9"/>
  <c r="K2" i="9"/>
  <c r="J2" i="9"/>
  <c r="N17" i="6"/>
  <c r="M17" i="6"/>
  <c r="L17" i="6"/>
  <c r="N16" i="6"/>
  <c r="M16" i="6"/>
  <c r="L16" i="6"/>
  <c r="N15" i="6"/>
  <c r="M15" i="6"/>
  <c r="L15" i="6"/>
  <c r="N14" i="6"/>
  <c r="M14" i="6"/>
  <c r="L14" i="6"/>
  <c r="N13" i="6"/>
  <c r="M13" i="6"/>
  <c r="L13" i="6"/>
  <c r="N12" i="6"/>
  <c r="M12" i="6"/>
  <c r="L12" i="6"/>
  <c r="N11" i="6"/>
  <c r="M11" i="6"/>
  <c r="L11" i="6"/>
  <c r="N10" i="6"/>
  <c r="M10" i="6"/>
  <c r="L10" i="6"/>
  <c r="N9" i="6"/>
  <c r="M9" i="6"/>
  <c r="L9" i="6"/>
  <c r="N8" i="6"/>
  <c r="M8" i="6"/>
  <c r="L8" i="6"/>
  <c r="N7" i="6"/>
  <c r="M7" i="6"/>
  <c r="L7" i="6"/>
  <c r="N6" i="6"/>
  <c r="M6" i="6"/>
  <c r="L6" i="6"/>
  <c r="O5" i="6"/>
  <c r="N5" i="6"/>
  <c r="M5" i="6"/>
  <c r="L5" i="6"/>
  <c r="K5" i="6"/>
  <c r="P5" i="6" s="1"/>
  <c r="P4" i="6"/>
  <c r="O4" i="6"/>
  <c r="N4" i="6"/>
  <c r="M4" i="6"/>
  <c r="L4" i="6"/>
  <c r="K4" i="6"/>
  <c r="O3" i="6"/>
  <c r="N3" i="6"/>
  <c r="M3" i="6"/>
  <c r="L3" i="6"/>
  <c r="K3" i="6"/>
  <c r="P3" i="6" s="1"/>
  <c r="P2" i="6"/>
  <c r="O2" i="6"/>
  <c r="C23" i="6" s="1"/>
  <c r="E23" i="6" s="1"/>
  <c r="F23" i="6" s="1"/>
  <c r="N2" i="6"/>
  <c r="M2" i="6"/>
  <c r="L2" i="6"/>
  <c r="K2" i="6"/>
  <c r="I18" i="10"/>
  <c r="I18" i="9"/>
  <c r="I18" i="6"/>
  <c r="Z17" i="8"/>
  <c r="Y17" i="8"/>
  <c r="X17" i="8"/>
  <c r="Z16" i="8"/>
  <c r="Y16" i="8"/>
  <c r="X16" i="8"/>
  <c r="Z15" i="8"/>
  <c r="Y15" i="8"/>
  <c r="X15" i="8"/>
  <c r="Z12" i="8"/>
  <c r="Y12" i="8"/>
  <c r="X12" i="8"/>
  <c r="Z9" i="8"/>
  <c r="Y9" i="8"/>
  <c r="X9" i="8"/>
  <c r="Z8" i="8"/>
  <c r="Y8" i="8"/>
  <c r="Z7" i="8"/>
  <c r="Y7" i="8"/>
  <c r="X7" i="8"/>
  <c r="Z6" i="8"/>
  <c r="Y6" i="8"/>
  <c r="X6" i="8"/>
  <c r="V6" i="8"/>
  <c r="Z5" i="8"/>
  <c r="Y5" i="8"/>
  <c r="X5" i="8"/>
  <c r="W5" i="8"/>
  <c r="Z4" i="8"/>
  <c r="Y4" i="8"/>
  <c r="X4" i="8"/>
  <c r="Z3" i="8"/>
  <c r="Y3" i="8"/>
  <c r="X3" i="8"/>
  <c r="W3" i="8"/>
  <c r="Z2" i="8"/>
  <c r="Y2" i="8"/>
  <c r="X2" i="8"/>
  <c r="V2" i="8"/>
  <c r="N17" i="8"/>
  <c r="M17" i="8"/>
  <c r="L17" i="8"/>
  <c r="N16" i="8"/>
  <c r="M16" i="8"/>
  <c r="L16" i="8"/>
  <c r="N15" i="8"/>
  <c r="M15" i="8"/>
  <c r="L15" i="8"/>
  <c r="N14" i="8"/>
  <c r="M14" i="8"/>
  <c r="L14" i="8"/>
  <c r="J14" i="8"/>
  <c r="N13" i="8"/>
  <c r="M13" i="8"/>
  <c r="L13" i="8"/>
  <c r="N12" i="8"/>
  <c r="M12" i="8"/>
  <c r="L12" i="8"/>
  <c r="N11" i="8"/>
  <c r="M11" i="8"/>
  <c r="L11" i="8"/>
  <c r="N10" i="8"/>
  <c r="M10" i="8"/>
  <c r="L10" i="8"/>
  <c r="J10" i="8"/>
  <c r="N9" i="8"/>
  <c r="M9" i="8"/>
  <c r="L9" i="8"/>
  <c r="N8" i="8"/>
  <c r="M8" i="8"/>
  <c r="L8" i="8"/>
  <c r="N7" i="8"/>
  <c r="M7" i="8"/>
  <c r="L7" i="8"/>
  <c r="N6" i="8"/>
  <c r="M6" i="8"/>
  <c r="L6" i="8"/>
  <c r="J6" i="8"/>
  <c r="O5" i="8"/>
  <c r="N5" i="8"/>
  <c r="M5" i="8"/>
  <c r="L5" i="8"/>
  <c r="K5" i="8"/>
  <c r="P5" i="8" s="1"/>
  <c r="P4" i="8"/>
  <c r="O4" i="8"/>
  <c r="N4" i="8"/>
  <c r="M4" i="8"/>
  <c r="L4" i="8"/>
  <c r="K4" i="8"/>
  <c r="O3" i="8"/>
  <c r="N3" i="8"/>
  <c r="M3" i="8"/>
  <c r="L3" i="8"/>
  <c r="K3" i="8"/>
  <c r="P3" i="8" s="1"/>
  <c r="P2" i="8"/>
  <c r="O2" i="8"/>
  <c r="N2" i="8"/>
  <c r="M2" i="8"/>
  <c r="L2" i="8"/>
  <c r="K2" i="8"/>
  <c r="J2" i="8"/>
  <c r="I18" i="8"/>
  <c r="I18" i="7"/>
  <c r="O3" i="7" s="1"/>
  <c r="Z17" i="7"/>
  <c r="Y17" i="7"/>
  <c r="X17" i="7"/>
  <c r="Z16" i="7"/>
  <c r="Y16" i="7"/>
  <c r="X16" i="7"/>
  <c r="Z15" i="7"/>
  <c r="Y15" i="7"/>
  <c r="X15" i="7"/>
  <c r="Y13" i="7"/>
  <c r="X13" i="7"/>
  <c r="Y10" i="7"/>
  <c r="X10" i="7"/>
  <c r="Z9" i="7"/>
  <c r="Y9" i="7"/>
  <c r="X8" i="7"/>
  <c r="Z7" i="7"/>
  <c r="Y7" i="7"/>
  <c r="X7" i="7"/>
  <c r="Z6" i="7"/>
  <c r="Y6" i="7"/>
  <c r="X6" i="7"/>
  <c r="V6" i="7"/>
  <c r="Z5" i="7"/>
  <c r="Y5" i="7"/>
  <c r="X5" i="7"/>
  <c r="Z4" i="7"/>
  <c r="Y4" i="7"/>
  <c r="X4" i="7"/>
  <c r="Z3" i="7"/>
  <c r="Y3" i="7"/>
  <c r="X3" i="7"/>
  <c r="W3" i="7"/>
  <c r="N17" i="7"/>
  <c r="M17" i="7"/>
  <c r="L17" i="7"/>
  <c r="N16" i="7"/>
  <c r="M16" i="7"/>
  <c r="L16" i="7"/>
  <c r="N15" i="7"/>
  <c r="M15" i="7"/>
  <c r="L15" i="7"/>
  <c r="N14" i="7"/>
  <c r="M14" i="7"/>
  <c r="L14" i="7"/>
  <c r="J14" i="7"/>
  <c r="O5" i="7" s="1"/>
  <c r="N13" i="7"/>
  <c r="M13" i="7"/>
  <c r="L13" i="7"/>
  <c r="N12" i="7"/>
  <c r="M12" i="7"/>
  <c r="L12" i="7"/>
  <c r="N11" i="7"/>
  <c r="M11" i="7"/>
  <c r="L11" i="7"/>
  <c r="N10" i="7"/>
  <c r="M10" i="7"/>
  <c r="L10" i="7"/>
  <c r="J10" i="7"/>
  <c r="N9" i="7"/>
  <c r="M9" i="7"/>
  <c r="L9" i="7"/>
  <c r="N8" i="7"/>
  <c r="M8" i="7"/>
  <c r="L8" i="7"/>
  <c r="N7" i="7"/>
  <c r="M7" i="7"/>
  <c r="L7" i="7"/>
  <c r="N6" i="7"/>
  <c r="M6" i="7"/>
  <c r="L6" i="7"/>
  <c r="J6" i="7"/>
  <c r="N5" i="7"/>
  <c r="M5" i="7"/>
  <c r="L5" i="7"/>
  <c r="K5" i="7"/>
  <c r="P5" i="7" s="1"/>
  <c r="O4" i="7"/>
  <c r="N4" i="7"/>
  <c r="M4" i="7"/>
  <c r="L4" i="7"/>
  <c r="K4" i="7"/>
  <c r="P4" i="7" s="1"/>
  <c r="N3" i="7"/>
  <c r="M3" i="7"/>
  <c r="L3" i="7"/>
  <c r="K3" i="7"/>
  <c r="P3" i="7" s="1"/>
  <c r="P2" i="7"/>
  <c r="O2" i="7"/>
  <c r="N2" i="7"/>
  <c r="M2" i="7"/>
  <c r="L2" i="7"/>
  <c r="K2" i="7"/>
  <c r="J2" i="7"/>
  <c r="W29" i="5"/>
  <c r="W22" i="5"/>
  <c r="X26" i="5"/>
  <c r="X29" i="5"/>
  <c r="X28" i="5" s="1"/>
  <c r="Z17" i="5"/>
  <c r="Y17" i="5"/>
  <c r="X17" i="5"/>
  <c r="Z16" i="5"/>
  <c r="Y16" i="5"/>
  <c r="X16" i="5"/>
  <c r="Z15" i="5"/>
  <c r="Y15" i="5"/>
  <c r="X15" i="5"/>
  <c r="Y12" i="5"/>
  <c r="X12" i="5"/>
  <c r="Z11" i="5"/>
  <c r="Y9" i="5"/>
  <c r="X9" i="5"/>
  <c r="Z8" i="5"/>
  <c r="Y8" i="5"/>
  <c r="X8" i="5"/>
  <c r="Z7" i="5"/>
  <c r="Y7" i="5"/>
  <c r="Y6" i="5"/>
  <c r="X6" i="5"/>
  <c r="Z5" i="5"/>
  <c r="Y5" i="5"/>
  <c r="X5" i="5"/>
  <c r="Z4" i="5"/>
  <c r="Y4" i="5"/>
  <c r="X4" i="5"/>
  <c r="Z3" i="5"/>
  <c r="Y3" i="5"/>
  <c r="X3" i="5"/>
  <c r="Z2" i="5"/>
  <c r="Y2" i="5"/>
  <c r="X2" i="5"/>
  <c r="V10" i="5"/>
  <c r="V6" i="5"/>
  <c r="Q26" i="5"/>
  <c r="Q25" i="5"/>
  <c r="Q24" i="5"/>
  <c r="P25" i="5"/>
  <c r="P26" i="5"/>
  <c r="P28" i="5"/>
  <c r="P24" i="5"/>
  <c r="O26" i="5"/>
  <c r="O28" i="5" s="1"/>
  <c r="M3" i="5"/>
  <c r="N3" i="5"/>
  <c r="M4" i="5"/>
  <c r="N4" i="5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N2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2" i="5"/>
  <c r="N29" i="5"/>
  <c r="N22" i="5"/>
  <c r="N27" i="5" s="1"/>
  <c r="K3" i="5"/>
  <c r="K4" i="5"/>
  <c r="P4" i="5" s="1"/>
  <c r="K5" i="5"/>
  <c r="K2" i="5"/>
  <c r="J6" i="5"/>
  <c r="J10" i="5"/>
  <c r="J14" i="5"/>
  <c r="J2" i="5"/>
  <c r="G18" i="5"/>
  <c r="H18" i="5"/>
  <c r="I18" i="5"/>
  <c r="R18" i="5"/>
  <c r="S18" i="5"/>
  <c r="T18" i="5"/>
  <c r="F18" i="5"/>
  <c r="N4" i="4"/>
  <c r="O4" i="4"/>
  <c r="Q4" i="4"/>
  <c r="N5" i="4"/>
  <c r="N6" i="4"/>
  <c r="O6" i="4"/>
  <c r="P6" i="4"/>
  <c r="Q6" i="4"/>
  <c r="R6" i="4"/>
  <c r="S6" i="4"/>
  <c r="N7" i="4"/>
  <c r="S7" i="4"/>
  <c r="N8" i="4"/>
  <c r="O8" i="4"/>
  <c r="P8" i="4"/>
  <c r="Q8" i="4"/>
  <c r="R8" i="4"/>
  <c r="S8" i="4"/>
  <c r="N9" i="4"/>
  <c r="P10" i="4"/>
  <c r="Q10" i="4"/>
  <c r="R10" i="4"/>
  <c r="S10" i="4"/>
  <c r="N11" i="4"/>
  <c r="S12" i="4"/>
  <c r="N13" i="4"/>
  <c r="N16" i="4"/>
  <c r="O16" i="4"/>
  <c r="Q16" i="4"/>
  <c r="N17" i="4"/>
  <c r="N18" i="4"/>
  <c r="O18" i="4"/>
  <c r="P18" i="4"/>
  <c r="Q18" i="4"/>
  <c r="R18" i="4"/>
  <c r="S18" i="4"/>
  <c r="N19" i="4"/>
  <c r="S19" i="4"/>
  <c r="N20" i="4"/>
  <c r="O20" i="4"/>
  <c r="P20" i="4"/>
  <c r="Q20" i="4"/>
  <c r="R20" i="4"/>
  <c r="S20" i="4"/>
  <c r="N21" i="4"/>
  <c r="P22" i="4"/>
  <c r="Q22" i="4"/>
  <c r="R22" i="4"/>
  <c r="S22" i="4"/>
  <c r="N23" i="4"/>
  <c r="S24" i="4"/>
  <c r="N25" i="4"/>
  <c r="N28" i="4"/>
  <c r="O28" i="4"/>
  <c r="Q28" i="4"/>
  <c r="N29" i="4"/>
  <c r="N30" i="4"/>
  <c r="O30" i="4"/>
  <c r="P30" i="4"/>
  <c r="Q30" i="4"/>
  <c r="R30" i="4"/>
  <c r="S30" i="4"/>
  <c r="N31" i="4"/>
  <c r="S31" i="4"/>
  <c r="N32" i="4"/>
  <c r="O32" i="4"/>
  <c r="P32" i="4"/>
  <c r="Q32" i="4"/>
  <c r="R32" i="4"/>
  <c r="S32" i="4"/>
  <c r="N33" i="4"/>
  <c r="P34" i="4"/>
  <c r="Q34" i="4"/>
  <c r="R34" i="4"/>
  <c r="S34" i="4"/>
  <c r="N35" i="4"/>
  <c r="S36" i="4"/>
  <c r="N37" i="4"/>
  <c r="N40" i="4"/>
  <c r="O40" i="4"/>
  <c r="Q40" i="4"/>
  <c r="N41" i="4"/>
  <c r="N42" i="4"/>
  <c r="O42" i="4"/>
  <c r="P42" i="4"/>
  <c r="Q42" i="4"/>
  <c r="R42" i="4"/>
  <c r="S42" i="4"/>
  <c r="N43" i="4"/>
  <c r="S43" i="4"/>
  <c r="N44" i="4"/>
  <c r="O44" i="4"/>
  <c r="P44" i="4"/>
  <c r="Q44" i="4"/>
  <c r="R44" i="4"/>
  <c r="S44" i="4"/>
  <c r="N45" i="4"/>
  <c r="P46" i="4"/>
  <c r="Q46" i="4"/>
  <c r="R46" i="4"/>
  <c r="S46" i="4"/>
  <c r="N47" i="4"/>
  <c r="S48" i="4"/>
  <c r="N49" i="4"/>
  <c r="M4" i="4"/>
  <c r="H3" i="1"/>
  <c r="O4" i="1" s="1"/>
  <c r="H4" i="1"/>
  <c r="O5" i="1" s="1"/>
  <c r="H5" i="1"/>
  <c r="O6" i="1" s="1"/>
  <c r="H6" i="1"/>
  <c r="O7" i="1" s="1"/>
  <c r="H7" i="1"/>
  <c r="O8" i="1" s="1"/>
  <c r="H8" i="1"/>
  <c r="O9" i="1" s="1"/>
  <c r="H9" i="1"/>
  <c r="O10" i="1" s="1"/>
  <c r="H10" i="1"/>
  <c r="O11" i="1" s="1"/>
  <c r="H11" i="1"/>
  <c r="O12" i="1" s="1"/>
  <c r="H12" i="1"/>
  <c r="O13" i="1" s="1"/>
  <c r="H13" i="1"/>
  <c r="O14" i="1" s="1"/>
  <c r="H14" i="1"/>
  <c r="O15" i="1" s="1"/>
  <c r="H15" i="1"/>
  <c r="O16" i="1" s="1"/>
  <c r="H16" i="1"/>
  <c r="O17" i="1" s="1"/>
  <c r="H17" i="1"/>
  <c r="O18" i="1" s="1"/>
  <c r="H18" i="1"/>
  <c r="O19" i="1" s="1"/>
  <c r="H19" i="1"/>
  <c r="O20" i="1" s="1"/>
  <c r="H20" i="1"/>
  <c r="O21" i="1" s="1"/>
  <c r="H21" i="1"/>
  <c r="O22" i="1" s="1"/>
  <c r="H22" i="1"/>
  <c r="O23" i="1" s="1"/>
  <c r="H23" i="1"/>
  <c r="O24" i="1" s="1"/>
  <c r="H24" i="1"/>
  <c r="O25" i="1" s="1"/>
  <c r="H25" i="1"/>
  <c r="O26" i="1" s="1"/>
  <c r="H26" i="1"/>
  <c r="O27" i="1" s="1"/>
  <c r="H27" i="1"/>
  <c r="O28" i="1" s="1"/>
  <c r="H28" i="1"/>
  <c r="O29" i="1" s="1"/>
  <c r="H29" i="1"/>
  <c r="O30" i="1" s="1"/>
  <c r="H30" i="1"/>
  <c r="O31" i="1" s="1"/>
  <c r="H31" i="1"/>
  <c r="O32" i="1" s="1"/>
  <c r="H32" i="1"/>
  <c r="O33" i="1" s="1"/>
  <c r="H33" i="1"/>
  <c r="O34" i="1" s="1"/>
  <c r="H34" i="1"/>
  <c r="O35" i="1" s="1"/>
  <c r="H35" i="1"/>
  <c r="O36" i="1" s="1"/>
  <c r="H36" i="1"/>
  <c r="O37" i="1" s="1"/>
  <c r="H37" i="1"/>
  <c r="O38" i="1" s="1"/>
  <c r="H38" i="1"/>
  <c r="O39" i="1" s="1"/>
  <c r="H39" i="1"/>
  <c r="O40" i="1" s="1"/>
  <c r="H40" i="1"/>
  <c r="O41" i="1" s="1"/>
  <c r="H41" i="1"/>
  <c r="O42" i="1" s="1"/>
  <c r="H42" i="1"/>
  <c r="O43" i="1" s="1"/>
  <c r="H43" i="1"/>
  <c r="O44" i="1" s="1"/>
  <c r="H44" i="1"/>
  <c r="O45" i="1" s="1"/>
  <c r="H45" i="1"/>
  <c r="O46" i="1" s="1"/>
  <c r="H46" i="1"/>
  <c r="O47" i="1" s="1"/>
  <c r="H47" i="1"/>
  <c r="O48" i="1" s="1"/>
  <c r="H48" i="1"/>
  <c r="O49" i="1" s="1"/>
  <c r="H49" i="1"/>
  <c r="O50" i="1" s="1"/>
  <c r="H2" i="1"/>
  <c r="O3" i="1" s="1"/>
  <c r="G3" i="1"/>
  <c r="Q4" i="1" s="1"/>
  <c r="G4" i="1"/>
  <c r="N5" i="1" s="1"/>
  <c r="G5" i="1"/>
  <c r="N6" i="1" s="1"/>
  <c r="G6" i="1"/>
  <c r="Q7" i="1" s="1"/>
  <c r="G7" i="1"/>
  <c r="N8" i="1" s="1"/>
  <c r="G8" i="1"/>
  <c r="N9" i="1" s="1"/>
  <c r="G9" i="1"/>
  <c r="Q10" i="1" s="1"/>
  <c r="G10" i="1"/>
  <c r="Q11" i="1" s="1"/>
  <c r="G11" i="1"/>
  <c r="N12" i="1" s="1"/>
  <c r="G12" i="1"/>
  <c r="Q13" i="1" s="1"/>
  <c r="G13" i="1"/>
  <c r="Q14" i="1" s="1"/>
  <c r="G14" i="1"/>
  <c r="Q15" i="1" s="1"/>
  <c r="G15" i="1"/>
  <c r="Q16" i="1" s="1"/>
  <c r="G16" i="1"/>
  <c r="N17" i="1" s="1"/>
  <c r="G17" i="1"/>
  <c r="N18" i="1" s="1"/>
  <c r="G18" i="1"/>
  <c r="Q19" i="1" s="1"/>
  <c r="G19" i="1"/>
  <c r="N20" i="1" s="1"/>
  <c r="G20" i="1"/>
  <c r="N21" i="1" s="1"/>
  <c r="G21" i="1"/>
  <c r="Q22" i="1" s="1"/>
  <c r="G22" i="1"/>
  <c r="Q23" i="1" s="1"/>
  <c r="G23" i="1"/>
  <c r="N24" i="1" s="1"/>
  <c r="G24" i="1"/>
  <c r="Q25" i="1" s="1"/>
  <c r="G25" i="1"/>
  <c r="Q26" i="1" s="1"/>
  <c r="G26" i="1"/>
  <c r="Q27" i="1" s="1"/>
  <c r="G27" i="1"/>
  <c r="Q28" i="1" s="1"/>
  <c r="G28" i="1"/>
  <c r="N29" i="1" s="1"/>
  <c r="G29" i="1"/>
  <c r="N30" i="1" s="1"/>
  <c r="G30" i="1"/>
  <c r="Q31" i="1" s="1"/>
  <c r="G31" i="1"/>
  <c r="N32" i="1" s="1"/>
  <c r="G32" i="1"/>
  <c r="N33" i="1" s="1"/>
  <c r="G33" i="1"/>
  <c r="Q34" i="1" s="1"/>
  <c r="G34" i="1"/>
  <c r="Q35" i="1" s="1"/>
  <c r="G35" i="1"/>
  <c r="N36" i="1" s="1"/>
  <c r="G36" i="1"/>
  <c r="Q37" i="1" s="1"/>
  <c r="G37" i="1"/>
  <c r="Q38" i="1" s="1"/>
  <c r="G38" i="1"/>
  <c r="Q39" i="1" s="1"/>
  <c r="G39" i="1"/>
  <c r="Q40" i="1" s="1"/>
  <c r="G40" i="1"/>
  <c r="N41" i="1" s="1"/>
  <c r="G41" i="1"/>
  <c r="N42" i="1" s="1"/>
  <c r="G42" i="1"/>
  <c r="Q43" i="1" s="1"/>
  <c r="G43" i="1"/>
  <c r="N44" i="1" s="1"/>
  <c r="G44" i="1"/>
  <c r="N45" i="1" s="1"/>
  <c r="G45" i="1"/>
  <c r="Q46" i="1" s="1"/>
  <c r="G46" i="1"/>
  <c r="Q47" i="1" s="1"/>
  <c r="G47" i="1"/>
  <c r="N48" i="1" s="1"/>
  <c r="G48" i="1"/>
  <c r="Q49" i="1" s="1"/>
  <c r="G49" i="1"/>
  <c r="Q50" i="1" s="1"/>
  <c r="G2" i="1"/>
  <c r="Q3" i="1" s="1"/>
  <c r="H3" i="4"/>
  <c r="H4" i="4"/>
  <c r="O5" i="4" s="1"/>
  <c r="H5" i="4"/>
  <c r="H6" i="4"/>
  <c r="O7" i="4" s="1"/>
  <c r="H7" i="4"/>
  <c r="H8" i="4"/>
  <c r="O9" i="4" s="1"/>
  <c r="H9" i="4"/>
  <c r="O10" i="4" s="1"/>
  <c r="H10" i="4"/>
  <c r="O11" i="4" s="1"/>
  <c r="H11" i="4"/>
  <c r="O12" i="4" s="1"/>
  <c r="H12" i="4"/>
  <c r="O13" i="4" s="1"/>
  <c r="H13" i="4"/>
  <c r="O14" i="4" s="1"/>
  <c r="H14" i="4"/>
  <c r="O15" i="4" s="1"/>
  <c r="H15" i="4"/>
  <c r="H16" i="4"/>
  <c r="O17" i="4" s="1"/>
  <c r="H17" i="4"/>
  <c r="H18" i="4"/>
  <c r="O19" i="4" s="1"/>
  <c r="H19" i="4"/>
  <c r="H20" i="4"/>
  <c r="O21" i="4" s="1"/>
  <c r="H21" i="4"/>
  <c r="O22" i="4" s="1"/>
  <c r="H22" i="4"/>
  <c r="O23" i="4" s="1"/>
  <c r="H23" i="4"/>
  <c r="O24" i="4" s="1"/>
  <c r="H24" i="4"/>
  <c r="O25" i="4" s="1"/>
  <c r="H25" i="4"/>
  <c r="O26" i="4" s="1"/>
  <c r="H26" i="4"/>
  <c r="O27" i="4" s="1"/>
  <c r="H27" i="4"/>
  <c r="H28" i="4"/>
  <c r="O29" i="4" s="1"/>
  <c r="H29" i="4"/>
  <c r="H30" i="4"/>
  <c r="O31" i="4" s="1"/>
  <c r="H31" i="4"/>
  <c r="H32" i="4"/>
  <c r="O33" i="4" s="1"/>
  <c r="H33" i="4"/>
  <c r="O34" i="4" s="1"/>
  <c r="H34" i="4"/>
  <c r="O35" i="4" s="1"/>
  <c r="H35" i="4"/>
  <c r="O36" i="4" s="1"/>
  <c r="H36" i="4"/>
  <c r="O37" i="4" s="1"/>
  <c r="H37" i="4"/>
  <c r="O38" i="4" s="1"/>
  <c r="H38" i="4"/>
  <c r="O39" i="4" s="1"/>
  <c r="H39" i="4"/>
  <c r="H40" i="4"/>
  <c r="O41" i="4" s="1"/>
  <c r="H41" i="4"/>
  <c r="H42" i="4"/>
  <c r="O43" i="4" s="1"/>
  <c r="H43" i="4"/>
  <c r="H44" i="4"/>
  <c r="O45" i="4" s="1"/>
  <c r="H45" i="4"/>
  <c r="O46" i="4" s="1"/>
  <c r="H46" i="4"/>
  <c r="O47" i="4" s="1"/>
  <c r="H47" i="4"/>
  <c r="O48" i="4" s="1"/>
  <c r="H48" i="4"/>
  <c r="O49" i="4" s="1"/>
  <c r="H49" i="4"/>
  <c r="O50" i="4" s="1"/>
  <c r="H2" i="4"/>
  <c r="O3" i="4" s="1"/>
  <c r="G3" i="4"/>
  <c r="G4" i="4"/>
  <c r="Q5" i="4" s="1"/>
  <c r="G5" i="4"/>
  <c r="G6" i="4"/>
  <c r="Q7" i="4" s="1"/>
  <c r="G7" i="4"/>
  <c r="G8" i="4"/>
  <c r="Q9" i="4" s="1"/>
  <c r="G9" i="4"/>
  <c r="N10" i="4" s="1"/>
  <c r="G10" i="4"/>
  <c r="Q11" i="4" s="1"/>
  <c r="G11" i="4"/>
  <c r="N12" i="4" s="1"/>
  <c r="G12" i="4"/>
  <c r="Q13" i="4" s="1"/>
  <c r="G13" i="4"/>
  <c r="S14" i="4" s="1"/>
  <c r="G14" i="4"/>
  <c r="Q15" i="4" s="1"/>
  <c r="G15" i="4"/>
  <c r="G16" i="4"/>
  <c r="Q17" i="4" s="1"/>
  <c r="G17" i="4"/>
  <c r="G18" i="4"/>
  <c r="Q19" i="4" s="1"/>
  <c r="G19" i="4"/>
  <c r="G20" i="4"/>
  <c r="Q21" i="4" s="1"/>
  <c r="G21" i="4"/>
  <c r="N22" i="4" s="1"/>
  <c r="G22" i="4"/>
  <c r="Q23" i="4" s="1"/>
  <c r="G23" i="4"/>
  <c r="N24" i="4" s="1"/>
  <c r="G24" i="4"/>
  <c r="Q25" i="4" s="1"/>
  <c r="G25" i="4"/>
  <c r="S26" i="4" s="1"/>
  <c r="G26" i="4"/>
  <c r="Q27" i="4" s="1"/>
  <c r="G27" i="4"/>
  <c r="G28" i="4"/>
  <c r="Q29" i="4" s="1"/>
  <c r="G29" i="4"/>
  <c r="G30" i="4"/>
  <c r="Q31" i="4" s="1"/>
  <c r="G31" i="4"/>
  <c r="G32" i="4"/>
  <c r="Q33" i="4" s="1"/>
  <c r="G33" i="4"/>
  <c r="N34" i="4" s="1"/>
  <c r="G34" i="4"/>
  <c r="Q35" i="4" s="1"/>
  <c r="G35" i="4"/>
  <c r="N36" i="4" s="1"/>
  <c r="G36" i="4"/>
  <c r="Q37" i="4" s="1"/>
  <c r="G37" i="4"/>
  <c r="Q38" i="4" s="1"/>
  <c r="G38" i="4"/>
  <c r="Q39" i="4" s="1"/>
  <c r="G39" i="4"/>
  <c r="G40" i="4"/>
  <c r="Q41" i="4" s="1"/>
  <c r="G41" i="4"/>
  <c r="G42" i="4"/>
  <c r="Q43" i="4" s="1"/>
  <c r="G43" i="4"/>
  <c r="G44" i="4"/>
  <c r="Q45" i="4" s="1"/>
  <c r="G45" i="4"/>
  <c r="N46" i="4" s="1"/>
  <c r="G46" i="4"/>
  <c r="Q47" i="4" s="1"/>
  <c r="G47" i="4"/>
  <c r="N48" i="4" s="1"/>
  <c r="G48" i="4"/>
  <c r="Q49" i="4" s="1"/>
  <c r="G49" i="4"/>
  <c r="N50" i="4" s="1"/>
  <c r="G2" i="4"/>
  <c r="N3" i="4" s="1"/>
  <c r="F4" i="4"/>
  <c r="M5" i="4" s="1"/>
  <c r="F5" i="4"/>
  <c r="M6" i="4" s="1"/>
  <c r="F6" i="4"/>
  <c r="P7" i="4" s="1"/>
  <c r="F7" i="4"/>
  <c r="M8" i="4" s="1"/>
  <c r="F8" i="4"/>
  <c r="P9" i="4" s="1"/>
  <c r="F9" i="4"/>
  <c r="M10" i="4" s="1"/>
  <c r="F10" i="4"/>
  <c r="P11" i="4" s="1"/>
  <c r="F11" i="4"/>
  <c r="M12" i="4" s="1"/>
  <c r="F12" i="4"/>
  <c r="P13" i="4" s="1"/>
  <c r="F13" i="4"/>
  <c r="P14" i="4" s="1"/>
  <c r="F14" i="4"/>
  <c r="P15" i="4" s="1"/>
  <c r="F15" i="4"/>
  <c r="P16" i="4" s="1"/>
  <c r="F16" i="4"/>
  <c r="M17" i="4" s="1"/>
  <c r="F17" i="4"/>
  <c r="M18" i="4" s="1"/>
  <c r="F18" i="4"/>
  <c r="P19" i="4" s="1"/>
  <c r="F19" i="4"/>
  <c r="M20" i="4" s="1"/>
  <c r="F20" i="4"/>
  <c r="P21" i="4" s="1"/>
  <c r="F21" i="4"/>
  <c r="M22" i="4" s="1"/>
  <c r="F22" i="4"/>
  <c r="P23" i="4" s="1"/>
  <c r="F23" i="4"/>
  <c r="M24" i="4" s="1"/>
  <c r="F24" i="4"/>
  <c r="P25" i="4" s="1"/>
  <c r="F25" i="4"/>
  <c r="P26" i="4" s="1"/>
  <c r="F26" i="4"/>
  <c r="M27" i="4" s="1"/>
  <c r="F27" i="4"/>
  <c r="P28" i="4" s="1"/>
  <c r="F28" i="4"/>
  <c r="M29" i="4" s="1"/>
  <c r="F29" i="4"/>
  <c r="M30" i="4" s="1"/>
  <c r="F30" i="4"/>
  <c r="P31" i="4" s="1"/>
  <c r="F31" i="4"/>
  <c r="M32" i="4" s="1"/>
  <c r="F32" i="4"/>
  <c r="P33" i="4" s="1"/>
  <c r="F33" i="4"/>
  <c r="M34" i="4" s="1"/>
  <c r="F34" i="4"/>
  <c r="P35" i="4" s="1"/>
  <c r="F35" i="4"/>
  <c r="P36" i="4" s="1"/>
  <c r="F36" i="4"/>
  <c r="P37" i="4" s="1"/>
  <c r="F37" i="4"/>
  <c r="P38" i="4" s="1"/>
  <c r="F38" i="4"/>
  <c r="P39" i="4" s="1"/>
  <c r="F39" i="4"/>
  <c r="S40" i="4" s="1"/>
  <c r="F40" i="4"/>
  <c r="M41" i="4" s="1"/>
  <c r="F41" i="4"/>
  <c r="M42" i="4" s="1"/>
  <c r="F42" i="4"/>
  <c r="P43" i="4" s="1"/>
  <c r="F43" i="4"/>
  <c r="M44" i="4" s="1"/>
  <c r="F44" i="4"/>
  <c r="P45" i="4" s="1"/>
  <c r="F45" i="4"/>
  <c r="M46" i="4" s="1"/>
  <c r="F46" i="4"/>
  <c r="P47" i="4" s="1"/>
  <c r="F47" i="4"/>
  <c r="M48" i="4" s="1"/>
  <c r="F48" i="4"/>
  <c r="P49" i="4" s="1"/>
  <c r="F49" i="4"/>
  <c r="P50" i="4" s="1"/>
  <c r="F3" i="4"/>
  <c r="P4" i="4" s="1"/>
  <c r="F2" i="4"/>
  <c r="R3" i="4" s="1"/>
  <c r="F2" i="1"/>
  <c r="S3" i="1" s="1"/>
  <c r="F3" i="1"/>
  <c r="P4" i="1" s="1"/>
  <c r="F4" i="1"/>
  <c r="M5" i="1" s="1"/>
  <c r="F5" i="1"/>
  <c r="M6" i="1" s="1"/>
  <c r="F6" i="1"/>
  <c r="P7" i="1" s="1"/>
  <c r="F7" i="1"/>
  <c r="M8" i="1" s="1"/>
  <c r="F8" i="1"/>
  <c r="M9" i="1" s="1"/>
  <c r="F9" i="1"/>
  <c r="P10" i="1" s="1"/>
  <c r="F10" i="1"/>
  <c r="P11" i="1" s="1"/>
  <c r="F11" i="1"/>
  <c r="M12" i="1" s="1"/>
  <c r="F12" i="1"/>
  <c r="F13" i="1"/>
  <c r="P14" i="1" s="1"/>
  <c r="F14" i="1"/>
  <c r="P15" i="1" s="1"/>
  <c r="F15" i="1"/>
  <c r="P16" i="1" s="1"/>
  <c r="F16" i="1"/>
  <c r="M17" i="1" s="1"/>
  <c r="F17" i="1"/>
  <c r="M18" i="1" s="1"/>
  <c r="F18" i="1"/>
  <c r="P19" i="1" s="1"/>
  <c r="F19" i="1"/>
  <c r="M20" i="1" s="1"/>
  <c r="F20" i="1"/>
  <c r="M21" i="1" s="1"/>
  <c r="F21" i="1"/>
  <c r="P22" i="1" s="1"/>
  <c r="F22" i="1"/>
  <c r="P23" i="1" s="1"/>
  <c r="F23" i="1"/>
  <c r="M24" i="1" s="1"/>
  <c r="F24" i="1"/>
  <c r="F25" i="1"/>
  <c r="P26" i="1" s="1"/>
  <c r="F26" i="1"/>
  <c r="P27" i="1" s="1"/>
  <c r="F27" i="1"/>
  <c r="P28" i="1" s="1"/>
  <c r="F28" i="1"/>
  <c r="M29" i="1" s="1"/>
  <c r="F29" i="1"/>
  <c r="M30" i="1" s="1"/>
  <c r="F30" i="1"/>
  <c r="P31" i="1" s="1"/>
  <c r="F31" i="1"/>
  <c r="M32" i="1" s="1"/>
  <c r="F32" i="1"/>
  <c r="M33" i="1" s="1"/>
  <c r="F33" i="1"/>
  <c r="P34" i="1" s="1"/>
  <c r="F34" i="1"/>
  <c r="P35" i="1" s="1"/>
  <c r="F35" i="1"/>
  <c r="M36" i="1" s="1"/>
  <c r="F36" i="1"/>
  <c r="F37" i="1"/>
  <c r="P38" i="1" s="1"/>
  <c r="F38" i="1"/>
  <c r="P39" i="1" s="1"/>
  <c r="F39" i="1"/>
  <c r="P40" i="1" s="1"/>
  <c r="F40" i="1"/>
  <c r="M41" i="1" s="1"/>
  <c r="F41" i="1"/>
  <c r="M42" i="1" s="1"/>
  <c r="F42" i="1"/>
  <c r="P43" i="1" s="1"/>
  <c r="F43" i="1"/>
  <c r="M44" i="1" s="1"/>
  <c r="F44" i="1"/>
  <c r="M45" i="1" s="1"/>
  <c r="F45" i="1"/>
  <c r="P46" i="1" s="1"/>
  <c r="F46" i="1"/>
  <c r="P47" i="1" s="1"/>
  <c r="F47" i="1"/>
  <c r="M48" i="1" s="1"/>
  <c r="F48" i="1"/>
  <c r="F49" i="1"/>
  <c r="P50" i="1" s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O23" i="10" l="1"/>
  <c r="F24" i="10"/>
  <c r="E27" i="10"/>
  <c r="F23" i="10" s="1"/>
  <c r="N27" i="10"/>
  <c r="O24" i="10" s="1"/>
  <c r="C26" i="10"/>
  <c r="C25" i="10" s="1"/>
  <c r="E25" i="10" s="1"/>
  <c r="F25" i="10" s="1"/>
  <c r="C25" i="6"/>
  <c r="E25" i="6" s="1"/>
  <c r="F25" i="6" s="1"/>
  <c r="E27" i="9"/>
  <c r="F25" i="9" s="1"/>
  <c r="F23" i="9"/>
  <c r="O25" i="6"/>
  <c r="E27" i="8"/>
  <c r="F24" i="8" s="1"/>
  <c r="N27" i="8"/>
  <c r="O24" i="8" s="1"/>
  <c r="O23" i="8"/>
  <c r="C26" i="8"/>
  <c r="C25" i="8" s="1"/>
  <c r="E25" i="8" s="1"/>
  <c r="F25" i="8" s="1"/>
  <c r="L26" i="8"/>
  <c r="L25" i="8" s="1"/>
  <c r="N25" i="8" s="1"/>
  <c r="O25" i="8" s="1"/>
  <c r="Y14" i="10"/>
  <c r="U18" i="10"/>
  <c r="AA5" i="10" s="1"/>
  <c r="X9" i="10"/>
  <c r="Y9" i="10"/>
  <c r="X13" i="10"/>
  <c r="X14" i="10"/>
  <c r="Y11" i="10"/>
  <c r="X12" i="10"/>
  <c r="V6" i="10"/>
  <c r="AA3" i="10" s="1"/>
  <c r="Z9" i="10"/>
  <c r="Y13" i="10"/>
  <c r="X17" i="10"/>
  <c r="Y12" i="10"/>
  <c r="V2" i="10"/>
  <c r="W2" i="10"/>
  <c r="AB5" i="10"/>
  <c r="AB3" i="10"/>
  <c r="X11" i="9"/>
  <c r="Z11" i="9"/>
  <c r="Y8" i="9"/>
  <c r="Z8" i="9"/>
  <c r="Y12" i="9"/>
  <c r="AA4" i="9"/>
  <c r="V14" i="9"/>
  <c r="W4" i="9"/>
  <c r="AB4" i="9" s="1"/>
  <c r="Y14" i="9"/>
  <c r="Z14" i="9"/>
  <c r="W5" i="9"/>
  <c r="AB5" i="9" s="1"/>
  <c r="X9" i="9"/>
  <c r="Z12" i="9"/>
  <c r="U18" i="9"/>
  <c r="AB2" i="9"/>
  <c r="AB3" i="9"/>
  <c r="Z7" i="6"/>
  <c r="Z11" i="6"/>
  <c r="X12" i="6"/>
  <c r="Y5" i="6"/>
  <c r="Z12" i="6"/>
  <c r="Y16" i="6"/>
  <c r="Y13" i="6"/>
  <c r="V10" i="6"/>
  <c r="Y6" i="6"/>
  <c r="Y10" i="6"/>
  <c r="W5" i="6"/>
  <c r="V2" i="6"/>
  <c r="U18" i="6"/>
  <c r="W2" i="6"/>
  <c r="Y10" i="8"/>
  <c r="X14" i="8"/>
  <c r="W2" i="8"/>
  <c r="Z10" i="8"/>
  <c r="Y14" i="8"/>
  <c r="U18" i="8"/>
  <c r="AB3" i="8" s="1"/>
  <c r="Y13" i="8"/>
  <c r="Z13" i="8"/>
  <c r="V14" i="8"/>
  <c r="AA5" i="8" s="1"/>
  <c r="X11" i="8"/>
  <c r="V10" i="8"/>
  <c r="Y11" i="8"/>
  <c r="V14" i="7"/>
  <c r="X11" i="7"/>
  <c r="Z14" i="7"/>
  <c r="Y11" i="7"/>
  <c r="V10" i="7"/>
  <c r="W4" i="7"/>
  <c r="Y14" i="7"/>
  <c r="W5" i="7"/>
  <c r="Y8" i="7"/>
  <c r="X12" i="7"/>
  <c r="Y12" i="7"/>
  <c r="C24" i="7"/>
  <c r="E24" i="7" s="1"/>
  <c r="Z2" i="7"/>
  <c r="Y2" i="7"/>
  <c r="X2" i="7"/>
  <c r="W2" i="7"/>
  <c r="U18" i="7"/>
  <c r="AA5" i="7" s="1"/>
  <c r="V2" i="7"/>
  <c r="AA2" i="7" s="1"/>
  <c r="L26" i="7"/>
  <c r="AB4" i="7"/>
  <c r="AA3" i="7"/>
  <c r="V14" i="5"/>
  <c r="W2" i="5"/>
  <c r="Z12" i="5"/>
  <c r="X13" i="5"/>
  <c r="Y13" i="5"/>
  <c r="Z13" i="5"/>
  <c r="W3" i="5"/>
  <c r="X10" i="5"/>
  <c r="W28" i="5" s="1"/>
  <c r="Y28" i="5" s="1"/>
  <c r="X14" i="5"/>
  <c r="Y10" i="5"/>
  <c r="Y14" i="5"/>
  <c r="X11" i="5"/>
  <c r="U18" i="5"/>
  <c r="AA4" i="5" s="1"/>
  <c r="AB5" i="5"/>
  <c r="AA3" i="5"/>
  <c r="E27" i="7"/>
  <c r="F23" i="7" s="1"/>
  <c r="C25" i="7"/>
  <c r="E25" i="7" s="1"/>
  <c r="F25" i="7" s="1"/>
  <c r="P3" i="5"/>
  <c r="O5" i="5"/>
  <c r="O3" i="5"/>
  <c r="P2" i="5"/>
  <c r="P5" i="5"/>
  <c r="N25" i="5" s="1"/>
  <c r="N28" i="5"/>
  <c r="O4" i="5"/>
  <c r="O2" i="5"/>
  <c r="O29" i="5"/>
  <c r="M16" i="4"/>
  <c r="N27" i="4"/>
  <c r="M50" i="4"/>
  <c r="M38" i="4"/>
  <c r="M26" i="4"/>
  <c r="M14" i="4"/>
  <c r="R48" i="4"/>
  <c r="R40" i="4"/>
  <c r="R38" i="4"/>
  <c r="R36" i="4"/>
  <c r="R28" i="4"/>
  <c r="R26" i="4"/>
  <c r="R24" i="4"/>
  <c r="R16" i="4"/>
  <c r="R14" i="4"/>
  <c r="R12" i="4"/>
  <c r="R4" i="4"/>
  <c r="S16" i="4"/>
  <c r="M39" i="4"/>
  <c r="S50" i="4"/>
  <c r="N39" i="4"/>
  <c r="N15" i="4"/>
  <c r="S28" i="4"/>
  <c r="M25" i="4"/>
  <c r="Q48" i="4"/>
  <c r="Q12" i="4"/>
  <c r="M36" i="4"/>
  <c r="Q3" i="4"/>
  <c r="P24" i="4"/>
  <c r="P12" i="4"/>
  <c r="M23" i="4"/>
  <c r="S3" i="4"/>
  <c r="N38" i="4"/>
  <c r="N26" i="4"/>
  <c r="N14" i="4"/>
  <c r="U2" i="4" s="1" a="1"/>
  <c r="M45" i="4"/>
  <c r="M9" i="4"/>
  <c r="S45" i="4"/>
  <c r="S39" i="4"/>
  <c r="S35" i="4"/>
  <c r="S29" i="4"/>
  <c r="S23" i="4"/>
  <c r="S13" i="4"/>
  <c r="S5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0" i="4"/>
  <c r="M28" i="4"/>
  <c r="M3" i="4"/>
  <c r="S38" i="4"/>
  <c r="S4" i="4"/>
  <c r="M49" i="4"/>
  <c r="P3" i="4"/>
  <c r="Q36" i="4"/>
  <c r="Q26" i="4"/>
  <c r="P48" i="4"/>
  <c r="P40" i="4"/>
  <c r="M35" i="4"/>
  <c r="M11" i="4"/>
  <c r="M33" i="4"/>
  <c r="S49" i="4"/>
  <c r="S37" i="4"/>
  <c r="S33" i="4"/>
  <c r="S27" i="4"/>
  <c r="S15" i="4"/>
  <c r="M43" i="4"/>
  <c r="M31" i="4"/>
  <c r="M19" i="4"/>
  <c r="M7" i="4"/>
  <c r="Q50" i="4"/>
  <c r="M40" i="4"/>
  <c r="M15" i="4"/>
  <c r="M37" i="4"/>
  <c r="M13" i="4"/>
  <c r="Q24" i="4"/>
  <c r="Q14" i="4"/>
  <c r="M47" i="4"/>
  <c r="M21" i="4"/>
  <c r="S47" i="4"/>
  <c r="S41" i="4"/>
  <c r="S25" i="4"/>
  <c r="S21" i="4"/>
  <c r="S17" i="4"/>
  <c r="S11" i="4"/>
  <c r="S9" i="4"/>
  <c r="P41" i="4"/>
  <c r="P29" i="4"/>
  <c r="P27" i="4"/>
  <c r="P17" i="4"/>
  <c r="P5" i="4"/>
  <c r="P49" i="1"/>
  <c r="P37" i="1"/>
  <c r="P25" i="1"/>
  <c r="P13" i="1"/>
  <c r="M3" i="1"/>
  <c r="P3" i="1"/>
  <c r="S48" i="1"/>
  <c r="S45" i="1"/>
  <c r="S42" i="1"/>
  <c r="S39" i="1"/>
  <c r="S36" i="1"/>
  <c r="S33" i="1"/>
  <c r="S30" i="1"/>
  <c r="S27" i="1"/>
  <c r="S24" i="1"/>
  <c r="S21" i="1"/>
  <c r="S18" i="1"/>
  <c r="S15" i="1"/>
  <c r="S12" i="1"/>
  <c r="S9" i="1"/>
  <c r="S6" i="1"/>
  <c r="N3" i="1"/>
  <c r="N47" i="1"/>
  <c r="N43" i="1"/>
  <c r="N39" i="1"/>
  <c r="N35" i="1"/>
  <c r="N31" i="1"/>
  <c r="N27" i="1"/>
  <c r="N23" i="1"/>
  <c r="N19" i="1"/>
  <c r="N15" i="1"/>
  <c r="N11" i="1"/>
  <c r="N7" i="1"/>
  <c r="R48" i="1"/>
  <c r="R45" i="1"/>
  <c r="R42" i="1"/>
  <c r="R39" i="1"/>
  <c r="R36" i="1"/>
  <c r="R33" i="1"/>
  <c r="R30" i="1"/>
  <c r="R27" i="1"/>
  <c r="R24" i="1"/>
  <c r="R21" i="1"/>
  <c r="R18" i="1"/>
  <c r="R15" i="1"/>
  <c r="R12" i="1"/>
  <c r="R9" i="1"/>
  <c r="R6" i="1"/>
  <c r="M47" i="1"/>
  <c r="M43" i="1"/>
  <c r="M39" i="1"/>
  <c r="M35" i="1"/>
  <c r="M31" i="1"/>
  <c r="M27" i="1"/>
  <c r="M23" i="1"/>
  <c r="M19" i="1"/>
  <c r="M15" i="1"/>
  <c r="M11" i="1"/>
  <c r="M7" i="1"/>
  <c r="R3" i="1"/>
  <c r="Q48" i="1"/>
  <c r="Q45" i="1"/>
  <c r="Q42" i="1"/>
  <c r="Q36" i="1"/>
  <c r="Q33" i="1"/>
  <c r="Q30" i="1"/>
  <c r="Q24" i="1"/>
  <c r="Q21" i="1"/>
  <c r="Q18" i="1"/>
  <c r="Q12" i="1"/>
  <c r="Q9" i="1"/>
  <c r="Q6" i="1"/>
  <c r="P48" i="1"/>
  <c r="P45" i="1"/>
  <c r="P42" i="1"/>
  <c r="P36" i="1"/>
  <c r="P33" i="1"/>
  <c r="P30" i="1"/>
  <c r="P24" i="1"/>
  <c r="P21" i="1"/>
  <c r="P18" i="1"/>
  <c r="P12" i="1"/>
  <c r="P9" i="1"/>
  <c r="P6" i="1"/>
  <c r="N50" i="1"/>
  <c r="N46" i="1"/>
  <c r="N38" i="1"/>
  <c r="N34" i="1"/>
  <c r="N26" i="1"/>
  <c r="N22" i="1"/>
  <c r="N14" i="1"/>
  <c r="N10" i="1"/>
  <c r="S50" i="1"/>
  <c r="S47" i="1"/>
  <c r="S44" i="1"/>
  <c r="S41" i="1"/>
  <c r="S38" i="1"/>
  <c r="S35" i="1"/>
  <c r="S32" i="1"/>
  <c r="S29" i="1"/>
  <c r="S26" i="1"/>
  <c r="S23" i="1"/>
  <c r="S20" i="1"/>
  <c r="S17" i="1"/>
  <c r="S14" i="1"/>
  <c r="S11" i="1"/>
  <c r="S8" i="1"/>
  <c r="S5" i="1"/>
  <c r="M50" i="1"/>
  <c r="M46" i="1"/>
  <c r="M38" i="1"/>
  <c r="M34" i="1"/>
  <c r="M26" i="1"/>
  <c r="M22" i="1"/>
  <c r="M14" i="1"/>
  <c r="M10" i="1"/>
  <c r="R50" i="1"/>
  <c r="R47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Q44" i="1"/>
  <c r="Q41" i="1"/>
  <c r="Q32" i="1"/>
  <c r="Q29" i="1"/>
  <c r="Q20" i="1"/>
  <c r="Q17" i="1"/>
  <c r="Q8" i="1"/>
  <c r="Q5" i="1"/>
  <c r="N49" i="1"/>
  <c r="N37" i="1"/>
  <c r="N25" i="1"/>
  <c r="N13" i="1"/>
  <c r="P44" i="1"/>
  <c r="P41" i="1"/>
  <c r="P32" i="1"/>
  <c r="P29" i="1"/>
  <c r="P20" i="1"/>
  <c r="P17" i="1"/>
  <c r="P8" i="1"/>
  <c r="P5" i="1"/>
  <c r="M49" i="1"/>
  <c r="M37" i="1"/>
  <c r="M25" i="1"/>
  <c r="M13" i="1"/>
  <c r="S49" i="1"/>
  <c r="S46" i="1"/>
  <c r="S43" i="1"/>
  <c r="S40" i="1"/>
  <c r="S37" i="1"/>
  <c r="S34" i="1"/>
  <c r="S31" i="1"/>
  <c r="S28" i="1"/>
  <c r="S25" i="1"/>
  <c r="S22" i="1"/>
  <c r="S19" i="1"/>
  <c r="S16" i="1"/>
  <c r="S13" i="1"/>
  <c r="S10" i="1"/>
  <c r="S7" i="1"/>
  <c r="S4" i="1"/>
  <c r="R49" i="1"/>
  <c r="R46" i="1"/>
  <c r="R43" i="1"/>
  <c r="R40" i="1"/>
  <c r="R37" i="1"/>
  <c r="R34" i="1"/>
  <c r="R31" i="1"/>
  <c r="R28" i="1"/>
  <c r="R25" i="1"/>
  <c r="R22" i="1"/>
  <c r="R19" i="1"/>
  <c r="R16" i="1"/>
  <c r="R13" i="1"/>
  <c r="R10" i="1"/>
  <c r="R7" i="1"/>
  <c r="R4" i="1"/>
  <c r="N40" i="1"/>
  <c r="N28" i="1"/>
  <c r="N16" i="1"/>
  <c r="N4" i="1"/>
  <c r="M40" i="1"/>
  <c r="M28" i="1"/>
  <c r="M16" i="1"/>
  <c r="M4" i="1"/>
  <c r="U2" i="4" l="1"/>
  <c r="AO2" i="4"/>
  <c r="AC3" i="4"/>
  <c r="BM3" i="4"/>
  <c r="BA4" i="4"/>
  <c r="AO5" i="4"/>
  <c r="AC6" i="4"/>
  <c r="BM6" i="4"/>
  <c r="AR7" i="4"/>
  <c r="AF8" i="4"/>
  <c r="BP8" i="4"/>
  <c r="BD9" i="4"/>
  <c r="AR5" i="4"/>
  <c r="AF7" i="4"/>
  <c r="AP2" i="4"/>
  <c r="AD3" i="4"/>
  <c r="BN3" i="4"/>
  <c r="BB4" i="4"/>
  <c r="AP5" i="4"/>
  <c r="AD6" i="4"/>
  <c r="BN6" i="4"/>
  <c r="BA7" i="4"/>
  <c r="AO8" i="4"/>
  <c r="AC9" i="4"/>
  <c r="BM9" i="4"/>
  <c r="AQ2" i="4"/>
  <c r="AE3" i="4"/>
  <c r="BO3" i="4"/>
  <c r="BC4" i="4"/>
  <c r="AQ5" i="4"/>
  <c r="AE6" i="4"/>
  <c r="BO6" i="4"/>
  <c r="BB7" i="4"/>
  <c r="AP8" i="4"/>
  <c r="AD9" i="4"/>
  <c r="BN9" i="4"/>
  <c r="AR2" i="4"/>
  <c r="AF4" i="4"/>
  <c r="BA2" i="4"/>
  <c r="AO3" i="4"/>
  <c r="AC4" i="4"/>
  <c r="BM4" i="4"/>
  <c r="BA5" i="4"/>
  <c r="AO6" i="4"/>
  <c r="AC7" i="4"/>
  <c r="BD7" i="4"/>
  <c r="AR8" i="4"/>
  <c r="AF9" i="4"/>
  <c r="BP9" i="4"/>
  <c r="BB2" i="4"/>
  <c r="AP3" i="4"/>
  <c r="AD4" i="4"/>
  <c r="BN4" i="4"/>
  <c r="BB5" i="4"/>
  <c r="AP6" i="4"/>
  <c r="AD7" i="4"/>
  <c r="BM7" i="4"/>
  <c r="BA8" i="4"/>
  <c r="AO9" i="4"/>
  <c r="BD5" i="4"/>
  <c r="BC2" i="4"/>
  <c r="AQ3" i="4"/>
  <c r="AE4" i="4"/>
  <c r="BO4" i="4"/>
  <c r="BC5" i="4"/>
  <c r="AQ6" i="4"/>
  <c r="AE7" i="4"/>
  <c r="BN7" i="4"/>
  <c r="BB8" i="4"/>
  <c r="AP9" i="4"/>
  <c r="BO7" i="4"/>
  <c r="AC2" i="4"/>
  <c r="BM2" i="4"/>
  <c r="BA3" i="4"/>
  <c r="AO4" i="4"/>
  <c r="AC5" i="4"/>
  <c r="BM5" i="4"/>
  <c r="BA6" i="4"/>
  <c r="AN7" i="4"/>
  <c r="BP7" i="4"/>
  <c r="BD8" i="4"/>
  <c r="AR9" i="4"/>
  <c r="BD4" i="4"/>
  <c r="AR6" i="4"/>
  <c r="AD2" i="4"/>
  <c r="BN2" i="4"/>
  <c r="BB3" i="4"/>
  <c r="AP4" i="4"/>
  <c r="AD5" i="4"/>
  <c r="BN5" i="4"/>
  <c r="BB6" i="4"/>
  <c r="AO7" i="4"/>
  <c r="AC8" i="4"/>
  <c r="BM8" i="4"/>
  <c r="BA9" i="4"/>
  <c r="BP4" i="4"/>
  <c r="AE2" i="4"/>
  <c r="BO2" i="4"/>
  <c r="BC3" i="4"/>
  <c r="AQ4" i="4"/>
  <c r="AE5" i="4"/>
  <c r="BO5" i="4"/>
  <c r="BC6" i="4"/>
  <c r="AP7" i="4"/>
  <c r="AD8" i="4"/>
  <c r="BN8" i="4"/>
  <c r="BB9" i="4"/>
  <c r="BP3" i="4"/>
  <c r="AF6" i="4"/>
  <c r="BP6" i="4"/>
  <c r="BC7" i="4"/>
  <c r="AQ8" i="4"/>
  <c r="AE9" i="4"/>
  <c r="BO9" i="4"/>
  <c r="BD2" i="4"/>
  <c r="BC8" i="4"/>
  <c r="AF2" i="4"/>
  <c r="BP2" i="4"/>
  <c r="BD3" i="4"/>
  <c r="AR4" i="4"/>
  <c r="AF5" i="4"/>
  <c r="BP5" i="4"/>
  <c r="BD6" i="4"/>
  <c r="AQ7" i="4"/>
  <c r="AE8" i="4"/>
  <c r="BO8" i="4"/>
  <c r="BC9" i="4"/>
  <c r="AF3" i="4"/>
  <c r="AR3" i="4"/>
  <c r="AQ9" i="4"/>
  <c r="BL7" i="4"/>
  <c r="AM3" i="4"/>
  <c r="AW9" i="4"/>
  <c r="AW6" i="4"/>
  <c r="AW3" i="4"/>
  <c r="AB6" i="4"/>
  <c r="AA6" i="4"/>
  <c r="Z6" i="4"/>
  <c r="AV8" i="4"/>
  <c r="BG6" i="4"/>
  <c r="BG3" i="4"/>
  <c r="BF9" i="4"/>
  <c r="BF6" i="4"/>
  <c r="BF3" i="4"/>
  <c r="BL5" i="4"/>
  <c r="AA7" i="4"/>
  <c r="BH9" i="4"/>
  <c r="AV3" i="4"/>
  <c r="BE7" i="4"/>
  <c r="BE4" i="4"/>
  <c r="BL6" i="4"/>
  <c r="AK9" i="4"/>
  <c r="AK3" i="4"/>
  <c r="AM5" i="4"/>
  <c r="AX5" i="4"/>
  <c r="AU9" i="4"/>
  <c r="AU3" i="4"/>
  <c r="AT6" i="4"/>
  <c r="AB5" i="4"/>
  <c r="AJ9" i="4"/>
  <c r="AS7" i="4"/>
  <c r="AN5" i="4"/>
  <c r="AM2" i="4"/>
  <c r="Y9" i="4"/>
  <c r="Y6" i="4"/>
  <c r="Y3" i="4"/>
  <c r="BL4" i="4"/>
  <c r="BK4" i="4"/>
  <c r="Z5" i="4"/>
  <c r="AJ7" i="4"/>
  <c r="AI9" i="4"/>
  <c r="AI6" i="4"/>
  <c r="AI3" i="4"/>
  <c r="AH9" i="4"/>
  <c r="AH6" i="4"/>
  <c r="AH3" i="4"/>
  <c r="AZ4" i="4"/>
  <c r="AY5" i="4"/>
  <c r="BH8" i="4"/>
  <c r="BH2" i="4"/>
  <c r="AG7" i="4"/>
  <c r="AG4" i="4"/>
  <c r="BL8" i="4"/>
  <c r="BF4" i="4"/>
  <c r="BE5" i="4"/>
  <c r="AZ2" i="4"/>
  <c r="AL9" i="4"/>
  <c r="BI8" i="4"/>
  <c r="BI5" i="4"/>
  <c r="BI2" i="4"/>
  <c r="AN4" i="4"/>
  <c r="AA4" i="4"/>
  <c r="AX4" i="4"/>
  <c r="BH6" i="4"/>
  <c r="W9" i="4"/>
  <c r="W6" i="4"/>
  <c r="W3" i="4"/>
  <c r="V9" i="4"/>
  <c r="V6" i="4"/>
  <c r="V3" i="4"/>
  <c r="AB4" i="4"/>
  <c r="AY4" i="4"/>
  <c r="AJ8" i="4"/>
  <c r="AJ2" i="4"/>
  <c r="U7" i="4"/>
  <c r="U4" i="4"/>
  <c r="AW4" i="4"/>
  <c r="BK2" i="4"/>
  <c r="AV5" i="4"/>
  <c r="AY9" i="4"/>
  <c r="AL8" i="4"/>
  <c r="AW8" i="4"/>
  <c r="AW5" i="4"/>
  <c r="AW2" i="4"/>
  <c r="BL3" i="4"/>
  <c r="AY3" i="4"/>
  <c r="AL4" i="4"/>
  <c r="AJ6" i="4"/>
  <c r="BG8" i="4"/>
  <c r="BG5" i="4"/>
  <c r="BG2" i="4"/>
  <c r="BF8" i="4"/>
  <c r="BF5" i="4"/>
  <c r="BF2" i="4"/>
  <c r="AZ3" i="4"/>
  <c r="AY2" i="4"/>
  <c r="AV7" i="4"/>
  <c r="BE9" i="4"/>
  <c r="BE6" i="4"/>
  <c r="BE3" i="4"/>
  <c r="AW7" i="4"/>
  <c r="BK8" i="4"/>
  <c r="AJ4" i="4"/>
  <c r="BG4" i="4"/>
  <c r="BJ7" i="4"/>
  <c r="AG2" i="4"/>
  <c r="AY8" i="4"/>
  <c r="AL7" i="4"/>
  <c r="AK8" i="4"/>
  <c r="AK5" i="4"/>
  <c r="AK2" i="4"/>
  <c r="AB3" i="4"/>
  <c r="AA2" i="4"/>
  <c r="BJ3" i="4"/>
  <c r="BH5" i="4"/>
  <c r="AU8" i="4"/>
  <c r="AU5" i="4"/>
  <c r="AU2" i="4"/>
  <c r="AT8" i="4"/>
  <c r="AT5" i="4"/>
  <c r="AT2" i="4"/>
  <c r="AN3" i="4"/>
  <c r="BJ9" i="4"/>
  <c r="X7" i="4"/>
  <c r="AS9" i="4"/>
  <c r="AS6" i="4"/>
  <c r="AS3" i="4"/>
  <c r="BJ4" i="4"/>
  <c r="Z8" i="4"/>
  <c r="BG7" i="4"/>
  <c r="BK9" i="4"/>
  <c r="BE2" i="4"/>
  <c r="AY7" i="4"/>
  <c r="AX6" i="4"/>
  <c r="Y8" i="4"/>
  <c r="Y5" i="4"/>
  <c r="Y2" i="4"/>
  <c r="AB2" i="4"/>
  <c r="AX9" i="4"/>
  <c r="AX3" i="4"/>
  <c r="AJ5" i="4"/>
  <c r="AI8" i="4"/>
  <c r="AI5" i="4"/>
  <c r="AI2" i="4"/>
  <c r="AH8" i="4"/>
  <c r="AH5" i="4"/>
  <c r="AH2" i="4"/>
  <c r="BL2" i="4"/>
  <c r="Z9" i="4"/>
  <c r="AV6" i="4"/>
  <c r="AG9" i="4"/>
  <c r="AG6" i="4"/>
  <c r="AG3" i="4"/>
  <c r="AY6" i="4"/>
  <c r="BJ5" i="4"/>
  <c r="BI7" i="4"/>
  <c r="BI4" i="4"/>
  <c r="AZ9" i="4"/>
  <c r="AM9" i="4"/>
  <c r="BJ8" i="4"/>
  <c r="AL3" i="4"/>
  <c r="BH4" i="4"/>
  <c r="W8" i="4"/>
  <c r="W5" i="4"/>
  <c r="W2" i="4"/>
  <c r="V8" i="4"/>
  <c r="V5" i="4"/>
  <c r="V2" i="4"/>
  <c r="AN2" i="4"/>
  <c r="AX8" i="4"/>
  <c r="X6" i="4"/>
  <c r="U9" i="4"/>
  <c r="U6" i="4"/>
  <c r="U3" i="4"/>
  <c r="BK5" i="4"/>
  <c r="Z3" i="4"/>
  <c r="BF7" i="4"/>
  <c r="AN9" i="4"/>
  <c r="BE8" i="4"/>
  <c r="BL9" i="4"/>
  <c r="AA5" i="4"/>
  <c r="Z4" i="4"/>
  <c r="AK7" i="4"/>
  <c r="AK4" i="4"/>
  <c r="AB8" i="4"/>
  <c r="AA8" i="4"/>
  <c r="AX7" i="4"/>
  <c r="Z2" i="4"/>
  <c r="BH3" i="4"/>
  <c r="AU7" i="4"/>
  <c r="AU4" i="4"/>
  <c r="BJ2" i="4"/>
  <c r="AT7" i="4"/>
  <c r="AT4" i="4"/>
  <c r="AN8" i="4"/>
  <c r="AA9" i="4"/>
  <c r="BJ6" i="4"/>
  <c r="X5" i="4"/>
  <c r="AS8" i="4"/>
  <c r="AS5" i="4"/>
  <c r="AS2" i="4"/>
  <c r="AB9" i="4"/>
  <c r="AM4" i="4"/>
  <c r="AL2" i="4"/>
  <c r="Y7" i="4"/>
  <c r="Y4" i="4"/>
  <c r="AB7" i="4"/>
  <c r="AM7" i="4"/>
  <c r="Z7" i="4"/>
  <c r="AV9" i="4"/>
  <c r="X3" i="4"/>
  <c r="AI7" i="4"/>
  <c r="AI4" i="4"/>
  <c r="X8" i="4"/>
  <c r="AH7" i="4"/>
  <c r="AH4" i="4"/>
  <c r="AZ7" i="4"/>
  <c r="AM8" i="4"/>
  <c r="AL5" i="4"/>
  <c r="AV4" i="4"/>
  <c r="AG8" i="4"/>
  <c r="AG5" i="4"/>
  <c r="AZ8" i="4"/>
  <c r="BK3" i="4"/>
  <c r="BI9" i="4"/>
  <c r="BI6" i="4"/>
  <c r="BI3" i="4"/>
  <c r="AN6" i="4"/>
  <c r="BK6" i="4"/>
  <c r="AL6" i="4"/>
  <c r="X9" i="4"/>
  <c r="X2" i="4"/>
  <c r="W7" i="4"/>
  <c r="W4" i="4"/>
  <c r="AV2" i="4"/>
  <c r="V7" i="4"/>
  <c r="V4" i="4"/>
  <c r="AZ6" i="4"/>
  <c r="BK7" i="4"/>
  <c r="AX2" i="4"/>
  <c r="X4" i="4"/>
  <c r="U8" i="4"/>
  <c r="U5" i="4"/>
  <c r="BG9" i="4"/>
  <c r="AA3" i="4"/>
  <c r="AK6" i="4"/>
  <c r="AZ5" i="4"/>
  <c r="BH7" i="4"/>
  <c r="AU6" i="4"/>
  <c r="AT9" i="4"/>
  <c r="AT3" i="4"/>
  <c r="AM6" i="4"/>
  <c r="AJ3" i="4"/>
  <c r="AS4" i="4"/>
  <c r="U2" i="1" a="1"/>
  <c r="O25" i="10"/>
  <c r="F24" i="9"/>
  <c r="F23" i="8"/>
  <c r="AB2" i="10"/>
  <c r="AA2" i="10"/>
  <c r="AB4" i="10"/>
  <c r="AA4" i="10"/>
  <c r="AA5" i="9"/>
  <c r="AA3" i="9"/>
  <c r="AA2" i="9"/>
  <c r="AA4" i="6"/>
  <c r="AB2" i="6"/>
  <c r="AB4" i="6"/>
  <c r="AA5" i="6"/>
  <c r="AB3" i="6"/>
  <c r="AA2" i="6"/>
  <c r="AB5" i="6"/>
  <c r="AA3" i="6"/>
  <c r="AB2" i="8"/>
  <c r="AB5" i="8"/>
  <c r="AA3" i="8"/>
  <c r="AA2" i="8"/>
  <c r="AA4" i="8"/>
  <c r="AB4" i="8"/>
  <c r="L27" i="7"/>
  <c r="N27" i="7" s="1"/>
  <c r="AA4" i="7"/>
  <c r="AB3" i="7"/>
  <c r="AB2" i="7"/>
  <c r="L24" i="7" s="1"/>
  <c r="N24" i="7" s="1"/>
  <c r="O24" i="7" s="1"/>
  <c r="AB5" i="7"/>
  <c r="L23" i="7"/>
  <c r="N23" i="7" s="1"/>
  <c r="O23" i="7" s="1"/>
  <c r="AB3" i="5"/>
  <c r="AA5" i="5"/>
  <c r="AB4" i="5"/>
  <c r="W27" i="5"/>
  <c r="AA2" i="5"/>
  <c r="W24" i="5" s="1"/>
  <c r="Y24" i="5" s="1"/>
  <c r="Z24" i="5" s="1"/>
  <c r="AB2" i="5"/>
  <c r="W25" i="5" s="1"/>
  <c r="Y25" i="5" s="1"/>
  <c r="Z25" i="5" s="1"/>
  <c r="F24" i="7"/>
  <c r="N24" i="5"/>
  <c r="N26" i="5" s="1"/>
  <c r="AO13" i="4" l="1" a="1"/>
  <c r="AM13" i="4" a="1"/>
  <c r="U13" i="4" a="1"/>
  <c r="U13" i="4" s="1"/>
  <c r="AD13" i="4" s="1" a="1"/>
  <c r="U2" i="1"/>
  <c r="BF7" i="1"/>
  <c r="BD4" i="1"/>
  <c r="BC4" i="1"/>
  <c r="AD6" i="1"/>
  <c r="BM8" i="1"/>
  <c r="BM5" i="1"/>
  <c r="BM2" i="1"/>
  <c r="AH9" i="1"/>
  <c r="AF2" i="1"/>
  <c r="AQ2" i="1"/>
  <c r="AP4" i="1"/>
  <c r="AB8" i="1"/>
  <c r="AB5" i="1"/>
  <c r="AB2" i="1"/>
  <c r="BP8" i="1"/>
  <c r="BK7" i="1"/>
  <c r="BK4" i="1"/>
  <c r="Z2" i="1"/>
  <c r="BP2" i="1"/>
  <c r="AL2" i="1"/>
  <c r="Y7" i="1"/>
  <c r="Y4" i="1"/>
  <c r="AI6" i="1"/>
  <c r="BD8" i="1"/>
  <c r="BJ8" i="1"/>
  <c r="Z4" i="1"/>
  <c r="AV8" i="1"/>
  <c r="AV5" i="1"/>
  <c r="AV2" i="1"/>
  <c r="U8" i="1"/>
  <c r="U5" i="1"/>
  <c r="BL3" i="1"/>
  <c r="BI5" i="1"/>
  <c r="BE6" i="1"/>
  <c r="AU7" i="1"/>
  <c r="AZ3" i="1"/>
  <c r="Z8" i="1"/>
  <c r="Z6" i="1"/>
  <c r="AE2" i="1"/>
  <c r="AT6" i="1"/>
  <c r="AF4" i="1"/>
  <c r="AE4" i="1"/>
  <c r="BB5" i="1"/>
  <c r="BA8" i="1"/>
  <c r="BA5" i="1"/>
  <c r="BA2" i="1"/>
  <c r="AH8" i="1"/>
  <c r="AQ9" i="1"/>
  <c r="BB9" i="1"/>
  <c r="BN3" i="1"/>
  <c r="BL7" i="1"/>
  <c r="BL4" i="1"/>
  <c r="BG8" i="1"/>
  <c r="AF7" i="1"/>
  <c r="AY7" i="1"/>
  <c r="AY4" i="1"/>
  <c r="AU9" i="1"/>
  <c r="AQ8" i="1"/>
  <c r="BI9" i="1"/>
  <c r="BI6" i="1"/>
  <c r="BI3" i="1"/>
  <c r="AI5" i="1"/>
  <c r="BD7" i="1"/>
  <c r="AL8" i="1"/>
  <c r="BJ3" i="1"/>
  <c r="AJ8" i="1"/>
  <c r="AJ5" i="1"/>
  <c r="AJ2" i="1"/>
  <c r="BE7" i="1"/>
  <c r="BE4" i="1"/>
  <c r="AD2" i="1"/>
  <c r="AH5" i="1"/>
  <c r="AR3" i="1"/>
  <c r="BO3" i="1"/>
  <c r="AD5" i="1"/>
  <c r="AO8" i="1"/>
  <c r="AO5" i="1"/>
  <c r="AO2" i="1"/>
  <c r="V7" i="1"/>
  <c r="AE9" i="1"/>
  <c r="AP9" i="1"/>
  <c r="AP3" i="1"/>
  <c r="AZ7" i="1"/>
  <c r="AZ4" i="1"/>
  <c r="W7" i="1"/>
  <c r="AF3" i="1"/>
  <c r="AM7" i="1"/>
  <c r="AM4" i="1"/>
  <c r="W8" i="1"/>
  <c r="BO2" i="1"/>
  <c r="AW9" i="1"/>
  <c r="AW6" i="1"/>
  <c r="AW3" i="1"/>
  <c r="AU4" i="1"/>
  <c r="BD6" i="1"/>
  <c r="BJ7" i="1"/>
  <c r="AX3" i="1"/>
  <c r="X8" i="1"/>
  <c r="X5" i="1"/>
  <c r="X2" i="1"/>
  <c r="AS7" i="1"/>
  <c r="AS4" i="1"/>
  <c r="BL9" i="1"/>
  <c r="AY3" i="1"/>
  <c r="BI8" i="1"/>
  <c r="BF9" i="1"/>
  <c r="AJ4" i="1"/>
  <c r="BE3" i="1"/>
  <c r="AD9" i="1"/>
  <c r="AZ6" i="1"/>
  <c r="AW8" i="1"/>
  <c r="AX2" i="1"/>
  <c r="W9" i="1"/>
  <c r="AT4" i="1"/>
  <c r="AR2" i="1"/>
  <c r="AQ3" i="1"/>
  <c r="BB4" i="1"/>
  <c r="AC8" i="1"/>
  <c r="AC5" i="1"/>
  <c r="AC2" i="1"/>
  <c r="AT5" i="1"/>
  <c r="BC8" i="1"/>
  <c r="BN8" i="1"/>
  <c r="BN2" i="1"/>
  <c r="AN7" i="1"/>
  <c r="AN4" i="1"/>
  <c r="AI3" i="1"/>
  <c r="AE6" i="1"/>
  <c r="AA7" i="1"/>
  <c r="AA4" i="1"/>
  <c r="W6" i="1"/>
  <c r="AX9" i="1"/>
  <c r="AK9" i="1"/>
  <c r="AK6" i="1"/>
  <c r="AK3" i="1"/>
  <c r="BG3" i="1"/>
  <c r="BD5" i="1"/>
  <c r="AL7" i="1"/>
  <c r="AL3" i="1"/>
  <c r="BH7" i="1"/>
  <c r="BH4" i="1"/>
  <c r="W2" i="1"/>
  <c r="AG7" i="1"/>
  <c r="AG4" i="1"/>
  <c r="BA7" i="1"/>
  <c r="AJ7" i="1"/>
  <c r="AD3" i="1"/>
  <c r="AT7" i="1"/>
  <c r="AS6" i="1"/>
  <c r="BG7" i="1"/>
  <c r="V4" i="1"/>
  <c r="BO9" i="1"/>
  <c r="BC2" i="1"/>
  <c r="AD4" i="1"/>
  <c r="BM7" i="1"/>
  <c r="BM4" i="1"/>
  <c r="BG9" i="1"/>
  <c r="AH3" i="1"/>
  <c r="AE8" i="1"/>
  <c r="AP8" i="1"/>
  <c r="BB2" i="1"/>
  <c r="AB7" i="1"/>
  <c r="AB4" i="1"/>
  <c r="AT9" i="1"/>
  <c r="BK9" i="1"/>
  <c r="BK6" i="1"/>
  <c r="BK3" i="1"/>
  <c r="W3" i="1"/>
  <c r="Z9" i="1"/>
  <c r="Y9" i="1"/>
  <c r="Y6" i="1"/>
  <c r="Y3" i="1"/>
  <c r="AU2" i="1"/>
  <c r="BP4" i="1"/>
  <c r="BJ6" i="1"/>
  <c r="Z3" i="1"/>
  <c r="AV7" i="1"/>
  <c r="AV4" i="1"/>
  <c r="V2" i="1"/>
  <c r="U7" i="1"/>
  <c r="U4" i="1"/>
  <c r="BG6" i="1"/>
  <c r="AT3" i="1"/>
  <c r="BO8" i="1"/>
  <c r="BN9" i="1"/>
  <c r="BB3" i="1"/>
  <c r="BA4" i="1"/>
  <c r="AU8" i="1"/>
  <c r="BP9" i="1"/>
  <c r="AQ7" i="1"/>
  <c r="BN7" i="1"/>
  <c r="BL6" i="1"/>
  <c r="V8" i="1"/>
  <c r="AY9" i="1"/>
  <c r="AY6" i="1"/>
  <c r="V9" i="1"/>
  <c r="AX8" i="1"/>
  <c r="BI2" i="1"/>
  <c r="AX6" i="1"/>
  <c r="BE9" i="1"/>
  <c r="BF2" i="1"/>
  <c r="AF8" i="1"/>
  <c r="AM6" i="1"/>
  <c r="BD2" i="1"/>
  <c r="W5" i="1"/>
  <c r="AF9" i="1"/>
  <c r="AE7" i="1"/>
  <c r="BB8" i="1"/>
  <c r="AP2" i="1"/>
  <c r="AC7" i="1"/>
  <c r="AC4" i="1"/>
  <c r="AU6" i="1"/>
  <c r="BP6" i="1"/>
  <c r="AQ6" i="1"/>
  <c r="BN6" i="1"/>
  <c r="AN9" i="1"/>
  <c r="AN6" i="1"/>
  <c r="AN3" i="1"/>
  <c r="V6" i="1"/>
  <c r="AA9" i="1"/>
  <c r="AA6" i="1"/>
  <c r="AA3" i="1"/>
  <c r="BF5" i="1"/>
  <c r="AX7" i="1"/>
  <c r="AK8" i="1"/>
  <c r="AK5" i="1"/>
  <c r="AK2" i="1"/>
  <c r="AH7" i="1"/>
  <c r="BC9" i="1"/>
  <c r="BJ5" i="1"/>
  <c r="BH9" i="1"/>
  <c r="BH6" i="1"/>
  <c r="BH3" i="1"/>
  <c r="AG9" i="1"/>
  <c r="AG6" i="1"/>
  <c r="AG3" i="1"/>
  <c r="BF8" i="1"/>
  <c r="BO4" i="1"/>
  <c r="AC9" i="1"/>
  <c r="BG2" i="1"/>
  <c r="BN4" i="1"/>
  <c r="AN5" i="1"/>
  <c r="AA8" i="1"/>
  <c r="AA2" i="1"/>
  <c r="AL4" i="1"/>
  <c r="AK4" i="1"/>
  <c r="AX4" i="1"/>
  <c r="BH2" i="1"/>
  <c r="AG2" i="1"/>
  <c r="BG5" i="1"/>
  <c r="AO7" i="1"/>
  <c r="AP7" i="1"/>
  <c r="BF6" i="1"/>
  <c r="AW5" i="1"/>
  <c r="X7" i="1"/>
  <c r="AI4" i="1"/>
  <c r="AR8" i="1"/>
  <c r="BC6" i="1"/>
  <c r="AD8" i="1"/>
  <c r="BM9" i="1"/>
  <c r="BM6" i="1"/>
  <c r="BM3" i="1"/>
  <c r="AU5" i="1"/>
  <c r="BP5" i="1"/>
  <c r="BC5" i="1"/>
  <c r="AP6" i="1"/>
  <c r="AB9" i="1"/>
  <c r="AB6" i="1"/>
  <c r="AB3" i="1"/>
  <c r="V5" i="1"/>
  <c r="BK8" i="1"/>
  <c r="BK5" i="1"/>
  <c r="BK2" i="1"/>
  <c r="V3" i="1"/>
  <c r="Z7" i="1"/>
  <c r="Y8" i="1"/>
  <c r="Y5" i="1"/>
  <c r="Y2" i="1"/>
  <c r="AH6" i="1"/>
  <c r="BC7" i="1"/>
  <c r="AL5" i="1"/>
  <c r="AV9" i="1"/>
  <c r="AV6" i="1"/>
  <c r="AV3" i="1"/>
  <c r="U9" i="1"/>
  <c r="U6" i="1"/>
  <c r="U3" i="1"/>
  <c r="AR5" i="1"/>
  <c r="BB6" i="1"/>
  <c r="AC6" i="1"/>
  <c r="AC3" i="1"/>
  <c r="BD3" i="1"/>
  <c r="AN8" i="1"/>
  <c r="AN2" i="1"/>
  <c r="AH2" i="1"/>
  <c r="AA5" i="1"/>
  <c r="AF6" i="1"/>
  <c r="AK7" i="1"/>
  <c r="AI7" i="1"/>
  <c r="AL9" i="1"/>
  <c r="BH8" i="1"/>
  <c r="BH5" i="1"/>
  <c r="AG5" i="1"/>
  <c r="BP3" i="1"/>
  <c r="AO4" i="1"/>
  <c r="AZ9" i="1"/>
  <c r="AM9" i="1"/>
  <c r="AW2" i="1"/>
  <c r="X4" i="1"/>
  <c r="AU3" i="1"/>
  <c r="AR7" i="1"/>
  <c r="BO5" i="1"/>
  <c r="BB7" i="1"/>
  <c r="BA9" i="1"/>
  <c r="BA6" i="1"/>
  <c r="BA3" i="1"/>
  <c r="BG4" i="1"/>
  <c r="AF5" i="1"/>
  <c r="AE5" i="1"/>
  <c r="BN5" i="1"/>
  <c r="BL8" i="1"/>
  <c r="BL5" i="1"/>
  <c r="BL2" i="1"/>
  <c r="AH4" i="1"/>
  <c r="AY8" i="1"/>
  <c r="AY5" i="1"/>
  <c r="AY2" i="1"/>
  <c r="AR9" i="1"/>
  <c r="AL6" i="1"/>
  <c r="BI7" i="1"/>
  <c r="BI4" i="1"/>
  <c r="AI9" i="1"/>
  <c r="BF4" i="1"/>
  <c r="AE3" i="1"/>
  <c r="Z5" i="1"/>
  <c r="AJ9" i="1"/>
  <c r="AJ6" i="1"/>
  <c r="AJ3" i="1"/>
  <c r="BE8" i="1"/>
  <c r="BE5" i="1"/>
  <c r="BE2" i="1"/>
  <c r="AS9" i="1"/>
  <c r="AI2" i="1"/>
  <c r="AR6" i="1"/>
  <c r="AQ5" i="1"/>
  <c r="AD7" i="1"/>
  <c r="AO9" i="1"/>
  <c r="AO6" i="1"/>
  <c r="AO3" i="1"/>
  <c r="W4" i="1"/>
  <c r="AR4" i="1"/>
  <c r="AQ4" i="1"/>
  <c r="AP5" i="1"/>
  <c r="AZ8" i="1"/>
  <c r="AZ5" i="1"/>
  <c r="AZ2" i="1"/>
  <c r="BF3" i="1"/>
  <c r="AM8" i="1"/>
  <c r="AM5" i="1"/>
  <c r="AM2" i="1"/>
  <c r="BP7" i="1"/>
  <c r="AX5" i="1"/>
  <c r="AW7" i="1"/>
  <c r="AW4" i="1"/>
  <c r="AI8" i="1"/>
  <c r="AT2" i="1"/>
  <c r="BJ9" i="1"/>
  <c r="BJ4" i="1"/>
  <c r="X9" i="1"/>
  <c r="X6" i="1"/>
  <c r="X3" i="1"/>
  <c r="AS8" i="1"/>
  <c r="AS5" i="1"/>
  <c r="AS2" i="1"/>
  <c r="BC3" i="1"/>
  <c r="BD9" i="1"/>
  <c r="AG8" i="1"/>
  <c r="BJ2" i="1"/>
  <c r="BO7" i="1"/>
  <c r="BO6" i="1"/>
  <c r="AM3" i="1"/>
  <c r="AT8" i="1"/>
  <c r="AS3" i="1"/>
  <c r="L25" i="7"/>
  <c r="N25" i="7" s="1"/>
  <c r="O25" i="7" s="1"/>
  <c r="W26" i="5"/>
  <c r="Y26" i="5" s="1"/>
  <c r="Z26" i="5" s="1"/>
  <c r="AD13" i="4" l="1"/>
  <c r="AI13" i="4"/>
  <c r="AE15" i="4"/>
  <c r="AJ19" i="4"/>
  <c r="AG18" i="4"/>
  <c r="AH15" i="4"/>
  <c r="AJ16" i="4"/>
  <c r="AH19" i="4"/>
  <c r="AK20" i="4"/>
  <c r="AI16" i="4"/>
  <c r="AD18" i="4"/>
  <c r="AG19" i="4"/>
  <c r="AJ20" i="4"/>
  <c r="AE18" i="4"/>
  <c r="AJ13" i="4"/>
  <c r="AH16" i="4"/>
  <c r="AK17" i="4"/>
  <c r="AF19" i="4"/>
  <c r="AI20" i="4"/>
  <c r="AI19" i="4"/>
  <c r="AD15" i="4"/>
  <c r="AG16" i="4"/>
  <c r="AJ17" i="4"/>
  <c r="AE19" i="4"/>
  <c r="AH20" i="4"/>
  <c r="AF20" i="4"/>
  <c r="AH14" i="4"/>
  <c r="AH13" i="4"/>
  <c r="AK14" i="4"/>
  <c r="AF16" i="4"/>
  <c r="AI17" i="4"/>
  <c r="AD19" i="4"/>
  <c r="AE17" i="4"/>
  <c r="AE13" i="4"/>
  <c r="AG17" i="4"/>
  <c r="AK15" i="4"/>
  <c r="AG13" i="4"/>
  <c r="AJ14" i="4"/>
  <c r="AE16" i="4"/>
  <c r="AH17" i="4"/>
  <c r="AE14" i="4"/>
  <c r="AJ15" i="4"/>
  <c r="AF14" i="4"/>
  <c r="AG20" i="4"/>
  <c r="AF13" i="4"/>
  <c r="AI14" i="4"/>
  <c r="AD16" i="4"/>
  <c r="AK18" i="4"/>
  <c r="AD17" i="4"/>
  <c r="AD14" i="4"/>
  <c r="AE20" i="4"/>
  <c r="AJ18" i="4"/>
  <c r="AG14" i="4"/>
  <c r="AK16" i="4"/>
  <c r="AK13" i="4"/>
  <c r="AD20" i="4"/>
  <c r="AI18" i="4"/>
  <c r="AF17" i="4"/>
  <c r="AF18" i="4"/>
  <c r="AF15" i="4"/>
  <c r="AK19" i="4"/>
  <c r="AH18" i="4"/>
  <c r="AI15" i="4"/>
  <c r="AG15" i="4"/>
  <c r="AM13" i="4"/>
  <c r="AM19" i="4"/>
  <c r="AM18" i="4"/>
  <c r="AM17" i="4"/>
  <c r="AM16" i="4"/>
  <c r="AM15" i="4"/>
  <c r="AM14" i="4"/>
  <c r="AM20" i="4"/>
  <c r="AO13" i="4"/>
  <c r="AO19" i="4"/>
  <c r="AO18" i="4"/>
  <c r="AO17" i="4"/>
  <c r="AO16" i="4"/>
  <c r="AO15" i="4"/>
  <c r="AO14" i="4"/>
  <c r="AO20" i="4"/>
  <c r="AM13" i="1" a="1"/>
  <c r="AO13" i="1" a="1"/>
  <c r="U13" i="1" a="1"/>
  <c r="AO23" i="4" l="1" a="1"/>
  <c r="AM23" i="4" a="1"/>
  <c r="U13" i="1"/>
  <c r="V20" i="1"/>
  <c r="U18" i="1"/>
  <c r="W19" i="1"/>
  <c r="AA16" i="1"/>
  <c r="W17" i="1"/>
  <c r="Y14" i="1"/>
  <c r="W14" i="1"/>
  <c r="Z17" i="1"/>
  <c r="Z15" i="1"/>
  <c r="Y16" i="1"/>
  <c r="AA17" i="1"/>
  <c r="AB20" i="1"/>
  <c r="V17" i="1"/>
  <c r="Y18" i="1"/>
  <c r="U15" i="1"/>
  <c r="W16" i="1"/>
  <c r="X16" i="1"/>
  <c r="Y15" i="1"/>
  <c r="X19" i="1"/>
  <c r="Z19" i="1"/>
  <c r="AB19" i="1"/>
  <c r="Y13" i="1"/>
  <c r="AA14" i="1"/>
  <c r="X13" i="1"/>
  <c r="X18" i="1"/>
  <c r="AA19" i="1"/>
  <c r="AB16" i="1"/>
  <c r="W13" i="1"/>
  <c r="Z20" i="1"/>
  <c r="W18" i="1"/>
  <c r="AA13" i="1"/>
  <c r="X20" i="1"/>
  <c r="V19" i="1"/>
  <c r="Z18" i="1"/>
  <c r="V18" i="1"/>
  <c r="U20" i="1"/>
  <c r="W20" i="1"/>
  <c r="V16" i="1"/>
  <c r="AB14" i="1"/>
  <c r="AA20" i="1"/>
  <c r="X17" i="1"/>
  <c r="Z16" i="1"/>
  <c r="U14" i="1"/>
  <c r="AA15" i="1"/>
  <c r="Z14" i="1"/>
  <c r="Y20" i="1"/>
  <c r="AA18" i="1"/>
  <c r="Y19" i="1"/>
  <c r="AB13" i="1"/>
  <c r="U16" i="1"/>
  <c r="AB17" i="1"/>
  <c r="V15" i="1"/>
  <c r="X15" i="1"/>
  <c r="V14" i="1"/>
  <c r="V13" i="1"/>
  <c r="U19" i="1"/>
  <c r="AB15" i="1"/>
  <c r="Z13" i="1"/>
  <c r="W15" i="1"/>
  <c r="U17" i="1"/>
  <c r="AB18" i="1"/>
  <c r="Y17" i="1"/>
  <c r="X14" i="1"/>
  <c r="AO14" i="1"/>
  <c r="AO13" i="1"/>
  <c r="AO19" i="1"/>
  <c r="AO15" i="1"/>
  <c r="AO18" i="1"/>
  <c r="AO17" i="1"/>
  <c r="AO16" i="1"/>
  <c r="AO20" i="1"/>
  <c r="AM13" i="1"/>
  <c r="AM20" i="1"/>
  <c r="AM17" i="1"/>
  <c r="AM19" i="1"/>
  <c r="AM18" i="1"/>
  <c r="AM16" i="1"/>
  <c r="AM15" i="1"/>
  <c r="AM14" i="1"/>
  <c r="AM23" i="4" l="1"/>
  <c r="AM28" i="4"/>
  <c r="AM29" i="4"/>
  <c r="AM30" i="4"/>
  <c r="AM27" i="4"/>
  <c r="AM26" i="4"/>
  <c r="AM25" i="4"/>
  <c r="AM24" i="4"/>
  <c r="AO25" i="4"/>
  <c r="AO30" i="4"/>
  <c r="AO24" i="4"/>
  <c r="AO23" i="4"/>
  <c r="AO27" i="4"/>
  <c r="AO28" i="4"/>
  <c r="AO26" i="4"/>
  <c r="AO29" i="4"/>
  <c r="AD13" i="1" a="1"/>
  <c r="AD13" i="1" l="1"/>
  <c r="AF14" i="1"/>
  <c r="AD17" i="1"/>
  <c r="AJ13" i="1"/>
  <c r="AG19" i="1"/>
  <c r="AE19" i="1"/>
  <c r="AF19" i="1"/>
  <c r="AG20" i="1"/>
  <c r="AH15" i="1"/>
  <c r="AI16" i="1"/>
  <c r="AK17" i="1"/>
  <c r="AI17" i="1"/>
  <c r="AD18" i="1"/>
  <c r="AK18" i="1"/>
  <c r="AD14" i="1"/>
  <c r="AI13" i="1"/>
  <c r="AG16" i="1"/>
  <c r="AE16" i="1"/>
  <c r="AG17" i="1"/>
  <c r="AK19" i="1"/>
  <c r="AI19" i="1"/>
  <c r="AK14" i="1"/>
  <c r="AI14" i="1"/>
  <c r="AD19" i="1"/>
  <c r="AG14" i="1"/>
  <c r="AG18" i="1"/>
  <c r="AE15" i="1"/>
  <c r="AG13" i="1"/>
  <c r="AE13" i="1"/>
  <c r="AE20" i="1"/>
  <c r="AK16" i="1"/>
  <c r="AH19" i="1"/>
  <c r="AJ20" i="1"/>
  <c r="AH20" i="1"/>
  <c r="AK15" i="1"/>
  <c r="AE17" i="1"/>
  <c r="AK13" i="1"/>
  <c r="AH16" i="1"/>
  <c r="AJ17" i="1"/>
  <c r="AH17" i="1"/>
  <c r="AJ15" i="1"/>
  <c r="AF15" i="1"/>
  <c r="AI20" i="1"/>
  <c r="AG15" i="1"/>
  <c r="AF20" i="1"/>
  <c r="AI15" i="1"/>
  <c r="AJ19" i="1"/>
  <c r="AD15" i="1"/>
  <c r="AF16" i="1"/>
  <c r="AD16" i="1"/>
  <c r="AH18" i="1"/>
  <c r="AK20" i="1"/>
  <c r="AI18" i="1"/>
  <c r="AJ18" i="1"/>
  <c r="AE14" i="1"/>
  <c r="AF18" i="1"/>
  <c r="AH13" i="1"/>
  <c r="AJ14" i="1"/>
  <c r="AH14" i="1"/>
  <c r="AF17" i="1"/>
  <c r="AD20" i="1"/>
  <c r="AJ16" i="1"/>
  <c r="AE18" i="1"/>
  <c r="AF13" i="1"/>
  <c r="AM23" i="1" l="1" a="1"/>
  <c r="AO23" i="1" a="1"/>
  <c r="AM23" i="1" l="1"/>
  <c r="AM30" i="1"/>
  <c r="AM26" i="1"/>
  <c r="AM27" i="1"/>
  <c r="AM25" i="1"/>
  <c r="AM29" i="1"/>
  <c r="AM24" i="1"/>
  <c r="AM28" i="1"/>
  <c r="AO23" i="1"/>
  <c r="AO26" i="1"/>
  <c r="AO29" i="1"/>
  <c r="AO30" i="1"/>
  <c r="AO24" i="1"/>
  <c r="AO25" i="1"/>
  <c r="AO28" i="1"/>
  <c r="AO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2A75AA-D821-4D19-80B0-D20C18FFE06B}" keepAlive="1" name="Query - Merged data 10 to 60 3 replicates" description="Connection to the 'Merged data 10 to 60 3 replicates' query in the workbook." type="5" refreshedVersion="8" background="1" saveData="1">
    <dbPr connection="Provider=Microsoft.Mashup.OleDb.1;Data Source=$Workbook$;Location=&quot;Merged data 10 to 60 3 replicates&quot;;Extended Properties=&quot;&quot;" command="SELECT * FROM [Merged data 10 to 60 3 replicat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<sst xmlns="http://schemas.openxmlformats.org/spreadsheetml/2006/main" count="996" uniqueCount="78">
  <si>
    <t>Column1</t>
  </si>
  <si>
    <t>Sample Number</t>
  </si>
  <si>
    <t>Lubrication Condition</t>
  </si>
  <si>
    <t>Pin Material</t>
  </si>
  <si>
    <t>Weight (kg)</t>
  </si>
  <si>
    <t>RPM</t>
  </si>
  <si>
    <t>wear0</t>
  </si>
  <si>
    <t>wear1</t>
  </si>
  <si>
    <t>wear2</t>
  </si>
  <si>
    <t>friction0</t>
  </si>
  <si>
    <t>friction1</t>
  </si>
  <si>
    <t>friction2</t>
  </si>
  <si>
    <t>No Lubrication</t>
  </si>
  <si>
    <t>Brass</t>
  </si>
  <si>
    <t>Aluminium</t>
  </si>
  <si>
    <t>Half Lubrication</t>
  </si>
  <si>
    <t>Full Lubrication</t>
  </si>
  <si>
    <t>Lubrication</t>
  </si>
  <si>
    <t>Material</t>
  </si>
  <si>
    <t>Weight</t>
  </si>
  <si>
    <t>wear avg</t>
  </si>
  <si>
    <t>friction avg</t>
  </si>
  <si>
    <t>x1</t>
  </si>
  <si>
    <t>x2</t>
  </si>
  <si>
    <t>x3</t>
  </si>
  <si>
    <t>x1x2</t>
  </si>
  <si>
    <t>x2x3</t>
  </si>
  <si>
    <t>x1x3</t>
  </si>
  <si>
    <t>x1x2x3</t>
  </si>
  <si>
    <t>X</t>
  </si>
  <si>
    <t>X'</t>
  </si>
  <si>
    <t>X'X</t>
  </si>
  <si>
    <t>(X'X)^-1</t>
  </si>
  <si>
    <t>X'Y1</t>
  </si>
  <si>
    <t>X'Y2</t>
  </si>
  <si>
    <t>Wear = Y1</t>
  </si>
  <si>
    <t>Friction = Y2</t>
  </si>
  <si>
    <t>β1</t>
  </si>
  <si>
    <t>β2</t>
  </si>
  <si>
    <t>X1 = Lubrication, X2 = Weight, X3 = RPM</t>
  </si>
  <si>
    <t>`</t>
  </si>
  <si>
    <t>N</t>
  </si>
  <si>
    <t>DOF</t>
  </si>
  <si>
    <t>Mean</t>
  </si>
  <si>
    <t>wear wt</t>
  </si>
  <si>
    <t>wear rpm</t>
  </si>
  <si>
    <t>xijk-xij</t>
  </si>
  <si>
    <t>xi - x bar</t>
  </si>
  <si>
    <t>xj - x bar</t>
  </si>
  <si>
    <t>SSQ</t>
  </si>
  <si>
    <t>MS</t>
  </si>
  <si>
    <t>F</t>
  </si>
  <si>
    <t>Source</t>
  </si>
  <si>
    <t>Interaction</t>
  </si>
  <si>
    <t>Grand Mean</t>
  </si>
  <si>
    <t>Pure Error</t>
  </si>
  <si>
    <t>Total</t>
  </si>
  <si>
    <t>95% Confidence Interval</t>
  </si>
  <si>
    <t>F(3,32)</t>
  </si>
  <si>
    <t>F(9,32)</t>
  </si>
  <si>
    <t>Significant difference in Weight and RPM</t>
  </si>
  <si>
    <t>Significant interaction effect</t>
  </si>
  <si>
    <t>xj-x bar</t>
  </si>
  <si>
    <t>friction wt</t>
  </si>
  <si>
    <t>friction rpm</t>
  </si>
  <si>
    <t>Wear - Aluminium (No Lubrication)</t>
  </si>
  <si>
    <t>Friction - Aluminium (No Lubrication)</t>
  </si>
  <si>
    <t>Wear - Aluminium (Half Lubrication)</t>
  </si>
  <si>
    <t>Friction - Aluminium (Half Lubrication)</t>
  </si>
  <si>
    <t>Wear - Aluminium (Full Lubrication)</t>
  </si>
  <si>
    <t>Friction - Aluminium (Full Lubrication)</t>
  </si>
  <si>
    <t>Wear - Brass (No Lubrication)</t>
  </si>
  <si>
    <t>Friction - Brass (No Lubrication)</t>
  </si>
  <si>
    <t>Wear - Brass (Half Lubrication)</t>
  </si>
  <si>
    <t>Friction - Brass (Half Lubrication)</t>
  </si>
  <si>
    <t>Wear - Brass (Full Lubrication)</t>
  </si>
  <si>
    <t>Friction - Brass (Full Lubrication)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</si>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</sst>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3" borderId="4" applyNumberFormat="0" applyAlignment="0" applyProtection="0"/>
  </cellStyleXfs>
  <cellXfs count="61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0" borderId="5" xfId="0" applyBorder="1"/>
    <xf numFmtId="0" fontId="0" fillId="0" borderId="6" xfId="0" applyBorder="1"/>
    <xf numFmtId="0" fontId="1" fillId="0" borderId="7" xfId="1" applyBorder="1" applyAlignment="1">
      <alignment horizontal="center"/>
    </xf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7" xfId="0" applyFill="1" applyBorder="1"/>
    <xf numFmtId="0" fontId="0" fillId="10" borderId="8" xfId="0" applyFill="1" applyBorder="1"/>
    <xf numFmtId="0" fontId="2" fillId="2" borderId="7" xfId="2" applyFill="1" applyBorder="1" applyAlignment="1">
      <alignment horizontal="center"/>
    </xf>
    <xf numFmtId="0" fontId="0" fillId="8" borderId="8" xfId="0" applyFill="1" applyBorder="1"/>
    <xf numFmtId="0" fontId="2" fillId="0" borderId="7" xfId="2" applyBorder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0" xfId="0" applyAlignment="1">
      <alignment horizontal="left"/>
    </xf>
    <xf numFmtId="0" fontId="4" fillId="3" borderId="4" xfId="5" applyAlignment="1">
      <alignment horizontal="center"/>
    </xf>
    <xf numFmtId="0" fontId="3" fillId="0" borderId="7" xfId="4" applyBorder="1" applyAlignment="1">
      <alignment horizontal="center"/>
    </xf>
    <xf numFmtId="0" fontId="3" fillId="0" borderId="7" xfId="3" applyBorder="1" applyAlignment="1">
      <alignment horizontal="center"/>
    </xf>
    <xf numFmtId="0" fontId="3" fillId="2" borderId="7" xfId="4" applyFill="1" applyBorder="1" applyAlignment="1">
      <alignment horizontal="center"/>
    </xf>
    <xf numFmtId="0" fontId="3" fillId="2" borderId="7" xfId="3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12" borderId="0" xfId="0" applyFont="1" applyFill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7" xfId="0" applyFill="1" applyBorder="1"/>
    <xf numFmtId="0" fontId="5" fillId="6" borderId="0" xfId="0" applyFont="1" applyFill="1" applyAlignment="1">
      <alignment horizontal="center"/>
    </xf>
    <xf numFmtId="0" fontId="0" fillId="7" borderId="7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7" xfId="0" applyFill="1" applyBorder="1"/>
    <xf numFmtId="0" fontId="0" fillId="0" borderId="0" xfId="0" applyAlignment="1">
      <alignment horizontal="center" vertical="center"/>
    </xf>
    <xf numFmtId="0" fontId="5" fillId="14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7" xfId="0" applyFill="1" applyBorder="1"/>
    <xf numFmtId="0" fontId="5" fillId="7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0" borderId="0" xfId="0" applyFont="1"/>
  </cellXfs>
  <cellStyles count="6">
    <cellStyle name="Check Cell" xfId="5" builtinId="23"/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833282</xdr:colOff>
      <xdr:row>23</xdr:row>
      <xdr:rowOff>65138</xdr:rowOff>
    </xdr:from>
    <xdr:ext cx="767062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C4D8104-8224-C3CE-2918-F5D647D1E1A2}"/>
                </a:ext>
              </a:extLst>
            </xdr:cNvPr>
            <xdr:cNvSpPr txBox="1"/>
          </xdr:nvSpPr>
          <xdr:spPr>
            <a:xfrm>
              <a:off x="15571427" y="4633041"/>
              <a:ext cx="767062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𝑊𝑒𝑎𝑟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=90.9651−24.4627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1+69.6204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2+57.0253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3+18.1843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2+152.244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3−54.604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3+38.4689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C4D8104-8224-C3CE-2918-F5D647D1E1A2}"/>
                </a:ext>
              </a:extLst>
            </xdr:cNvPr>
            <xdr:cNvSpPr txBox="1"/>
          </xdr:nvSpPr>
          <xdr:spPr>
            <a:xfrm>
              <a:off x="15571427" y="4633041"/>
              <a:ext cx="767062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𝑊𝑒𝑎𝑟=90.9651−24.4627𝑋1+69.6204𝑋2+57.0253𝑋3+18.1843𝑋1𝑋2+152.244𝑋2𝑋3−54.604𝑋1𝑋3+38.4689𝑋1𝑋2𝑋3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20</xdr:col>
      <xdr:colOff>853768</xdr:colOff>
      <xdr:row>25</xdr:row>
      <xdr:rowOff>65137</xdr:rowOff>
    </xdr:from>
    <xdr:ext cx="783964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9997BD2-825E-0456-05EB-6264776E75F5}"/>
                </a:ext>
              </a:extLst>
            </xdr:cNvPr>
            <xdr:cNvSpPr txBox="1"/>
          </xdr:nvSpPr>
          <xdr:spPr>
            <a:xfrm>
              <a:off x="15591913" y="5022234"/>
              <a:ext cx="783964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𝐹𝑟𝑖𝑐𝑡𝑖𝑜𝑛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=5.76603−4.04456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1+6.70685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2−0.75524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3−4.11994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2−0.3718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3−0.16569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3−0.16868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9997BD2-825E-0456-05EB-6264776E75F5}"/>
                </a:ext>
              </a:extLst>
            </xdr:cNvPr>
            <xdr:cNvSpPr txBox="1"/>
          </xdr:nvSpPr>
          <xdr:spPr>
            <a:xfrm>
              <a:off x="15591913" y="5022234"/>
              <a:ext cx="783964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𝐹𝑟𝑖𝑐𝑡𝑖𝑜𝑛=5.76603−4.04456𝑋1+6.70685𝑋2−0.75524𝑋3−4.11994𝑋1𝑋2−0.3718𝑋2𝑋3−0.16569𝑋1𝑋3−0.16868𝑋1𝑋2𝑋3</a:t>
              </a:r>
              <a:endParaRPr lang="en-IN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28575</xdr:colOff>
      <xdr:row>24</xdr:row>
      <xdr:rowOff>52387</xdr:rowOff>
    </xdr:from>
    <xdr:ext cx="6959469" cy="1653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EB9ABE-AA99-A7E4-C339-3176FE7628E5}"/>
            </a:ext>
          </a:extLst>
        </xdr:cNvPr>
        <xdr:cNvSpPr txBox="1"/>
      </xdr:nvSpPr>
      <xdr:spPr>
        <a:xfrm>
          <a:off x="14678025" y="4738687"/>
          <a:ext cx="6959469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IN" sz="1100">
              <a:latin typeface="Cambria Math" panose="02040503050406030204" pitchFamily="18" charset="0"/>
              <a:ea typeface="Cambria Math" panose="02040503050406030204" pitchFamily="18" charset="0"/>
            </a:rPr>
            <a:t>Wear</a:t>
          </a:r>
          <a:r>
            <a:rPr lang="en-IN" sz="1100" baseline="0">
              <a:latin typeface="Cambria Math" panose="02040503050406030204" pitchFamily="18" charset="0"/>
              <a:ea typeface="Cambria Math" panose="02040503050406030204" pitchFamily="18" charset="0"/>
            </a:rPr>
            <a:t> = 129.911-1.94517X1+36.90778X2+35.65505X3-75.8852X1X2+113.5643X2X3-38.791X1X3-388.14X1X2X3</a:t>
          </a:r>
          <a:endParaRPr lang="en-IN" sz="11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21</xdr:col>
      <xdr:colOff>35093</xdr:colOff>
      <xdr:row>26</xdr:row>
      <xdr:rowOff>45870</xdr:rowOff>
    </xdr:from>
    <xdr:ext cx="620631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2787FC-4038-DF7F-B24D-58C3C71CB7D5}"/>
                </a:ext>
              </a:extLst>
            </xdr:cNvPr>
            <xdr:cNvSpPr txBox="1"/>
          </xdr:nvSpPr>
          <xdr:spPr>
            <a:xfrm>
              <a:off x="14761244" y="5059028"/>
              <a:ext cx="620631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IN" sz="1100" b="0" i="1">
                      <a:latin typeface="Cambria Math" panose="02040503050406030204" pitchFamily="18" charset="0"/>
                    </a:rPr>
                    <m:t>𝐹𝑟𝑖𝑐𝑡𝑖𝑜𝑛</m:t>
                  </m:r>
                  <m:r>
                    <a:rPr lang="en-IN" sz="1100" b="0" i="1">
                      <a:latin typeface="Cambria Math" panose="02040503050406030204" pitchFamily="18" charset="0"/>
                    </a:rPr>
                    <m:t>=12.7275</m:t>
                  </m:r>
                </m:oMath>
              </a14:m>
              <a:r>
                <a:rPr lang="en-IN" sz="1100"/>
                <a:t>-3.5418X1+20.1995X2-2.8818X3-13.703X1X2-0.2449X2X3+1.1953X1X3+0.18046X1X2X3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2787FC-4038-DF7F-B24D-58C3C71CB7D5}"/>
                </a:ext>
              </a:extLst>
            </xdr:cNvPr>
            <xdr:cNvSpPr txBox="1"/>
          </xdr:nvSpPr>
          <xdr:spPr>
            <a:xfrm>
              <a:off x="14761244" y="5059028"/>
              <a:ext cx="620631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𝐹𝑟𝑖𝑐𝑡𝑖𝑜𝑛=12.7275</a:t>
              </a:r>
              <a:r>
                <a:rPr lang="en-IN" sz="1100"/>
                <a:t>-3.5418X1+20.1995X2-2.8818X3-13.703X1X2-0.2449X2X3+1.1953X1X3+0.18046X1X2X3</a:t>
              </a: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43716D-E4C4-4DE0-9340-69458FB178CF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Column1" tableColumnId="1"/>
      <queryTableField id="2" name="Sample Number" tableColumnId="2"/>
      <queryTableField id="3" name="Lubrication Condition" tableColumnId="3"/>
      <queryTableField id="4" name="Pin Material" tableColumnId="4"/>
      <queryTableField id="5" name="Weight (kg)" tableColumnId="5"/>
      <queryTableField id="6" name="RPM" tableColumnId="6"/>
      <queryTableField id="7" name="wear0" tableColumnId="7"/>
      <queryTableField id="8" name="wear1" tableColumnId="8"/>
      <queryTableField id="9" name="wear2" tableColumnId="9"/>
      <queryTableField id="10" name="friction0" tableColumnId="10"/>
      <queryTableField id="11" name="friction1" tableColumnId="11"/>
      <queryTableField id="12" name="friction2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03D1B-F9F6-4999-868A-CB45F8153EF7}" name="Merged_data_10_to_60_3_replicates" displayName="Merged_data_10_to_60_3_replicates" ref="A1:N97" tableType="queryTable" totalsRowShown="0">
  <autoFilter ref="A1:N97" xr:uid="{05803D1B-F9F6-4999-868A-CB45F8153EF7}"/>
  <sortState xmlns:xlrd2="http://schemas.microsoft.com/office/spreadsheetml/2017/richdata2" ref="A2:L97">
    <sortCondition ref="D1:D97"/>
  </sortState>
  <tableColumns count="14">
    <tableColumn id="1" xr3:uid="{034E72EC-C5A1-43AC-BE25-740D4274B48C}" uniqueName="1" name="Column1" queryTableFieldId="1"/>
    <tableColumn id="2" xr3:uid="{91CCE8AF-E7F5-4DD3-9125-6A7F81620EDE}" uniqueName="2" name="Sample Number" queryTableFieldId="2"/>
    <tableColumn id="3" xr3:uid="{16E93304-CE43-4487-BD9A-3D83CAD39701}" uniqueName="3" name="Lubrication Condition" queryTableFieldId="3" dataDxfId="3"/>
    <tableColumn id="4" xr3:uid="{4812EAE3-EDD4-48FD-AF10-CB02B1A7ADE0}" uniqueName="4" name="Pin Material" queryTableFieldId="4" dataDxfId="2"/>
    <tableColumn id="5" xr3:uid="{B1C6CE95-1B89-4112-8F81-8C04F07FDAB0}" uniqueName="5" name="Weight (kg)" queryTableFieldId="5"/>
    <tableColumn id="6" xr3:uid="{F26D19C7-B888-44CA-BF2E-BE41399CC98B}" uniqueName="6" name="RPM" queryTableFieldId="6"/>
    <tableColumn id="7" xr3:uid="{4F567121-9A7A-447B-9CC8-AD3FE517AB6E}" uniqueName="7" name="wear0" queryTableFieldId="7"/>
    <tableColumn id="8" xr3:uid="{140180D8-BA27-4D68-821F-8C1E82AE339E}" uniqueName="8" name="wear1" queryTableFieldId="8"/>
    <tableColumn id="9" xr3:uid="{B6C2FD52-3BD7-47BC-B6F6-8F64AEF99CBA}" uniqueName="9" name="wear2" queryTableFieldId="9"/>
    <tableColumn id="10" xr3:uid="{BA8C02CA-2CDA-4CB4-A7CF-CC143AF6C148}" uniqueName="10" name="friction0" queryTableFieldId="10"/>
    <tableColumn id="11" xr3:uid="{CF45A755-7FEB-42A6-9229-D9E3AB965A00}" uniqueName="11" name="friction1" queryTableFieldId="11"/>
    <tableColumn id="12" xr3:uid="{79C7A69D-5ED4-42ED-AE62-D3F4084B55E2}" uniqueName="12" name="friction2" queryTableFieldId="12"/>
    <tableColumn id="13" xr3:uid="{343BB7A5-58A9-4DF7-89AA-0440BF2399A4}" uniqueName="13" name="wear avg" queryTableFieldId="13" dataDxfId="1">
      <calculatedColumnFormula>AVERAGE(Merged_data_10_to_60_3_replicates[[#This Row],[wear0]:[wear2]])</calculatedColumnFormula>
    </tableColumn>
    <tableColumn id="14" xr3:uid="{FAFCDC99-410D-4D85-AC0C-3EF96642E6B3}" uniqueName="14" name="friction avg" queryTableFieldId="14" dataDxfId="0">
      <calculatedColumnFormula>AVERAGE(Merged_data_10_to_60_3_replicates[[#This Row],[friction0]:[friction2]])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4530-6D34-4327-A5E1-B83B7E70C4D9}">
  <dimension ref="A1:N97"/>
  <sheetViews>
    <sheetView tabSelected="1" topLeftCell="B29" workbookViewId="0">
      <selection activeCell="G62" sqref="G62"/>
    </sheetView>
  </sheetViews>
  <sheetFormatPr defaultRowHeight="15" x14ac:dyDescent="0.25"/>
  <cols>
    <col min="1" max="1" width="11.42578125" bestFit="1" customWidth="1"/>
    <col min="2" max="2" width="17.85546875" bestFit="1" customWidth="1"/>
    <col min="3" max="3" width="23.140625" bestFit="1" customWidth="1"/>
    <col min="4" max="4" width="13.85546875" bestFit="1" customWidth="1"/>
    <col min="5" max="5" width="13.5703125" bestFit="1" customWidth="1"/>
    <col min="6" max="6" width="7.28515625" bestFit="1" customWidth="1"/>
    <col min="7" max="12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</row>
    <row r="2" spans="1:14" x14ac:dyDescent="0.25">
      <c r="A2">
        <v>16</v>
      </c>
      <c r="B2">
        <v>17</v>
      </c>
      <c r="C2" t="s">
        <v>12</v>
      </c>
      <c r="D2" t="s">
        <v>14</v>
      </c>
      <c r="E2">
        <v>2</v>
      </c>
      <c r="F2">
        <v>100</v>
      </c>
      <c r="G2">
        <v>6.6194117647058821</v>
      </c>
      <c r="H2">
        <v>6.8870588235294115</v>
      </c>
      <c r="I2">
        <v>7.2923529411764694</v>
      </c>
      <c r="J2">
        <v>5.7488235294117649</v>
      </c>
      <c r="K2">
        <v>5.8788235294117648</v>
      </c>
      <c r="L2">
        <v>5.8352941176470594</v>
      </c>
      <c r="M2">
        <f>AVERAGE(Merged_data_10_to_60_3_replicates[[#This Row],[wear0]:[wear2]])</f>
        <v>6.9329411764705879</v>
      </c>
      <c r="N2">
        <f>AVERAGE(Merged_data_10_to_60_3_replicates[[#This Row],[friction0]:[friction2]])</f>
        <v>5.820980392156863</v>
      </c>
    </row>
    <row r="3" spans="1:14" x14ac:dyDescent="0.25">
      <c r="A3">
        <v>17</v>
      </c>
      <c r="B3">
        <v>18</v>
      </c>
      <c r="C3" t="s">
        <v>12</v>
      </c>
      <c r="D3" t="s">
        <v>14</v>
      </c>
      <c r="E3">
        <v>2</v>
      </c>
      <c r="F3">
        <v>150</v>
      </c>
      <c r="G3">
        <v>111.02764705882353</v>
      </c>
      <c r="H3">
        <v>111.57352941176471</v>
      </c>
      <c r="I3">
        <v>112.97176470588235</v>
      </c>
      <c r="J3">
        <v>6.172352941176471</v>
      </c>
      <c r="K3">
        <v>6.3882352941176466</v>
      </c>
      <c r="L3">
        <v>6.18</v>
      </c>
      <c r="M3">
        <f>AVERAGE(Merged_data_10_to_60_3_replicates[[#This Row],[wear0]:[wear2]])</f>
        <v>111.85764705882355</v>
      </c>
      <c r="N3">
        <f>AVERAGE(Merged_data_10_to_60_3_replicates[[#This Row],[friction0]:[friction2]])</f>
        <v>6.2468627450980394</v>
      </c>
    </row>
    <row r="4" spans="1:14" x14ac:dyDescent="0.25">
      <c r="A4">
        <v>18</v>
      </c>
      <c r="B4">
        <v>19</v>
      </c>
      <c r="C4" t="s">
        <v>12</v>
      </c>
      <c r="D4" t="s">
        <v>14</v>
      </c>
      <c r="E4">
        <v>2</v>
      </c>
      <c r="F4">
        <v>200</v>
      </c>
      <c r="G4">
        <v>17.422941176470591</v>
      </c>
      <c r="H4">
        <v>17.429411764705886</v>
      </c>
      <c r="I4">
        <v>17.841176470588238</v>
      </c>
      <c r="J4">
        <v>5.9670588235294115</v>
      </c>
      <c r="K4">
        <v>5.618235294117647</v>
      </c>
      <c r="L4">
        <v>5.6564705882352939</v>
      </c>
      <c r="M4">
        <f>AVERAGE(Merged_data_10_to_60_3_replicates[[#This Row],[wear0]:[wear2]])</f>
        <v>17.56450980392157</v>
      </c>
      <c r="N4">
        <f>AVERAGE(Merged_data_10_to_60_3_replicates[[#This Row],[friction0]:[friction2]])</f>
        <v>5.7472549019607841</v>
      </c>
    </row>
    <row r="5" spans="1:14" x14ac:dyDescent="0.25">
      <c r="A5">
        <v>19</v>
      </c>
      <c r="B5">
        <v>20</v>
      </c>
      <c r="C5" t="s">
        <v>12</v>
      </c>
      <c r="D5" t="s">
        <v>14</v>
      </c>
      <c r="E5">
        <v>2</v>
      </c>
      <c r="F5">
        <v>250</v>
      </c>
      <c r="G5">
        <v>114.92882352941176</v>
      </c>
      <c r="H5">
        <v>115.72941176470589</v>
      </c>
      <c r="I5">
        <v>118.9364705882353</v>
      </c>
      <c r="J5">
        <v>6.1423529411764708</v>
      </c>
      <c r="K5">
        <v>5.4799999999999995</v>
      </c>
      <c r="L5">
        <v>5.8005882352941178</v>
      </c>
      <c r="M5">
        <f>AVERAGE(Merged_data_10_to_60_3_replicates[[#This Row],[wear0]:[wear2]])</f>
        <v>116.53156862745099</v>
      </c>
      <c r="N5">
        <f>AVERAGE(Merged_data_10_to_60_3_replicates[[#This Row],[friction0]:[friction2]])</f>
        <v>5.8076470588235294</v>
      </c>
    </row>
    <row r="6" spans="1:14" x14ac:dyDescent="0.25">
      <c r="A6">
        <v>20</v>
      </c>
      <c r="B6">
        <v>21</v>
      </c>
      <c r="C6" t="s">
        <v>12</v>
      </c>
      <c r="D6" t="s">
        <v>14</v>
      </c>
      <c r="E6">
        <v>3</v>
      </c>
      <c r="F6">
        <v>100</v>
      </c>
      <c r="G6">
        <v>32.42176470588236</v>
      </c>
      <c r="H6">
        <v>33.22176470588235</v>
      </c>
      <c r="I6">
        <v>34.048235294117653</v>
      </c>
      <c r="J6">
        <v>10.764117647058825</v>
      </c>
      <c r="K6">
        <v>11.108235294117648</v>
      </c>
      <c r="L6">
        <v>10.938823529411765</v>
      </c>
      <c r="M6">
        <f>AVERAGE(Merged_data_10_to_60_3_replicates[[#This Row],[wear0]:[wear2]])</f>
        <v>33.230588235294128</v>
      </c>
      <c r="N6">
        <f>AVERAGE(Merged_data_10_to_60_3_replicates[[#This Row],[friction0]:[friction2]])</f>
        <v>10.937058823529412</v>
      </c>
    </row>
    <row r="7" spans="1:14" x14ac:dyDescent="0.25">
      <c r="A7">
        <v>21</v>
      </c>
      <c r="B7">
        <v>22</v>
      </c>
      <c r="C7" t="s">
        <v>12</v>
      </c>
      <c r="D7" t="s">
        <v>14</v>
      </c>
      <c r="E7">
        <v>3</v>
      </c>
      <c r="F7">
        <v>150</v>
      </c>
      <c r="G7">
        <v>38.971764705882357</v>
      </c>
      <c r="H7">
        <v>39.892941176470593</v>
      </c>
      <c r="I7">
        <v>38.432941176470592</v>
      </c>
      <c r="J7">
        <v>10.188823529411764</v>
      </c>
      <c r="K7">
        <v>9.9017647058823517</v>
      </c>
      <c r="L7">
        <v>10.358235294117646</v>
      </c>
      <c r="M7">
        <f>AVERAGE(Merged_data_10_to_60_3_replicates[[#This Row],[wear0]:[wear2]])</f>
        <v>39.099215686274512</v>
      </c>
      <c r="N7">
        <f>AVERAGE(Merged_data_10_to_60_3_replicates[[#This Row],[friction0]:[friction2]])</f>
        <v>10.149607843137254</v>
      </c>
    </row>
    <row r="8" spans="1:14" x14ac:dyDescent="0.25">
      <c r="A8">
        <v>22</v>
      </c>
      <c r="B8">
        <v>23</v>
      </c>
      <c r="C8" t="s">
        <v>12</v>
      </c>
      <c r="D8" t="s">
        <v>14</v>
      </c>
      <c r="E8">
        <v>3</v>
      </c>
      <c r="F8">
        <v>200</v>
      </c>
      <c r="G8">
        <v>49.912941176470589</v>
      </c>
      <c r="H8">
        <v>49.8</v>
      </c>
      <c r="I8">
        <v>51.597647058823526</v>
      </c>
      <c r="J8">
        <v>9.8311764705882343</v>
      </c>
      <c r="K8">
        <v>10.855294117647059</v>
      </c>
      <c r="L8">
        <v>11.070000000000002</v>
      </c>
      <c r="M8">
        <f>AVERAGE(Merged_data_10_to_60_3_replicates[[#This Row],[wear0]:[wear2]])</f>
        <v>50.43686274509804</v>
      </c>
      <c r="N8">
        <f>AVERAGE(Merged_data_10_to_60_3_replicates[[#This Row],[friction0]:[friction2]])</f>
        <v>10.585490196078432</v>
      </c>
    </row>
    <row r="9" spans="1:14" x14ac:dyDescent="0.25">
      <c r="A9">
        <v>23</v>
      </c>
      <c r="B9">
        <v>24</v>
      </c>
      <c r="C9" t="s">
        <v>12</v>
      </c>
      <c r="D9" t="s">
        <v>14</v>
      </c>
      <c r="E9">
        <v>3</v>
      </c>
      <c r="F9">
        <v>250</v>
      </c>
      <c r="G9">
        <v>187.46764705882353</v>
      </c>
      <c r="H9">
        <v>187.13117647058826</v>
      </c>
      <c r="I9">
        <v>187.54529411764707</v>
      </c>
      <c r="J9">
        <v>10.421764705882353</v>
      </c>
      <c r="K9">
        <v>10.56294117647059</v>
      </c>
      <c r="L9">
        <v>10.10235294117647</v>
      </c>
      <c r="M9">
        <f>AVERAGE(Merged_data_10_to_60_3_replicates[[#This Row],[wear0]:[wear2]])</f>
        <v>187.38137254901963</v>
      </c>
      <c r="N9">
        <f>AVERAGE(Merged_data_10_to_60_3_replicates[[#This Row],[friction0]:[friction2]])</f>
        <v>10.36235294117647</v>
      </c>
    </row>
    <row r="10" spans="1:14" x14ac:dyDescent="0.25">
      <c r="A10">
        <v>24</v>
      </c>
      <c r="B10">
        <v>25</v>
      </c>
      <c r="C10" t="s">
        <v>12</v>
      </c>
      <c r="D10" t="s">
        <v>14</v>
      </c>
      <c r="E10">
        <v>4</v>
      </c>
      <c r="F10">
        <v>100</v>
      </c>
      <c r="G10">
        <v>194.33941176470586</v>
      </c>
      <c r="H10">
        <v>194.87823529411764</v>
      </c>
      <c r="I10">
        <v>195.7464705882353</v>
      </c>
      <c r="J10">
        <v>9.5588235294117645</v>
      </c>
      <c r="K10">
        <v>9.6988235294117651</v>
      </c>
      <c r="L10">
        <v>9.4788235294117662</v>
      </c>
      <c r="M10">
        <f>AVERAGE(Merged_data_10_to_60_3_replicates[[#This Row],[wear0]:[wear2]])</f>
        <v>194.98803921568629</v>
      </c>
      <c r="N10">
        <f>AVERAGE(Merged_data_10_to_60_3_replicates[[#This Row],[friction0]:[friction2]])</f>
        <v>9.5788235294117658</v>
      </c>
    </row>
    <row r="11" spans="1:14" x14ac:dyDescent="0.25">
      <c r="A11">
        <v>25</v>
      </c>
      <c r="B11">
        <v>26</v>
      </c>
      <c r="C11" t="s">
        <v>12</v>
      </c>
      <c r="D11" t="s">
        <v>14</v>
      </c>
      <c r="E11">
        <v>4</v>
      </c>
      <c r="F11">
        <v>150</v>
      </c>
      <c r="G11">
        <v>201.37882352941176</v>
      </c>
      <c r="H11">
        <v>202.24588235294118</v>
      </c>
      <c r="I11">
        <v>204.92705882352942</v>
      </c>
      <c r="J11">
        <v>10.314705882352941</v>
      </c>
      <c r="K11">
        <v>10.386470588235296</v>
      </c>
      <c r="L11">
        <v>10.545882352941177</v>
      </c>
      <c r="M11">
        <f>AVERAGE(Merged_data_10_to_60_3_replicates[[#This Row],[wear0]:[wear2]])</f>
        <v>202.85058823529411</v>
      </c>
      <c r="N11">
        <f>AVERAGE(Merged_data_10_to_60_3_replicates[[#This Row],[friction0]:[friction2]])</f>
        <v>10.415686274509804</v>
      </c>
    </row>
    <row r="12" spans="1:14" x14ac:dyDescent="0.25">
      <c r="A12">
        <v>26</v>
      </c>
      <c r="B12">
        <v>27</v>
      </c>
      <c r="C12" t="s">
        <v>12</v>
      </c>
      <c r="D12" t="s">
        <v>14</v>
      </c>
      <c r="E12">
        <v>4</v>
      </c>
      <c r="F12">
        <v>200</v>
      </c>
      <c r="G12">
        <v>222.88764705882352</v>
      </c>
      <c r="H12">
        <v>224.39882352941177</v>
      </c>
      <c r="I12">
        <v>225.5635294117647</v>
      </c>
      <c r="J12">
        <v>10.258235294117647</v>
      </c>
      <c r="K12">
        <v>10.235294117647058</v>
      </c>
      <c r="L12">
        <v>10.386470588235294</v>
      </c>
      <c r="M12">
        <f>AVERAGE(Merged_data_10_to_60_3_replicates[[#This Row],[wear0]:[wear2]])</f>
        <v>224.2833333333333</v>
      </c>
      <c r="N12">
        <f>AVERAGE(Merged_data_10_to_60_3_replicates[[#This Row],[friction0]:[friction2]])</f>
        <v>10.293333333333333</v>
      </c>
    </row>
    <row r="13" spans="1:14" x14ac:dyDescent="0.25">
      <c r="A13">
        <v>27</v>
      </c>
      <c r="B13">
        <v>28</v>
      </c>
      <c r="C13" t="s">
        <v>12</v>
      </c>
      <c r="D13" t="s">
        <v>14</v>
      </c>
      <c r="E13">
        <v>4</v>
      </c>
      <c r="F13">
        <v>250</v>
      </c>
      <c r="G13">
        <v>235.30176470588236</v>
      </c>
      <c r="H13">
        <v>238.8870588235294</v>
      </c>
      <c r="I13">
        <v>238.2258823529412</v>
      </c>
      <c r="J13">
        <v>9.3111764705882365</v>
      </c>
      <c r="K13">
        <v>8.5182352941176465</v>
      </c>
      <c r="L13">
        <v>7.6282352941176477</v>
      </c>
      <c r="M13">
        <f>AVERAGE(Merged_data_10_to_60_3_replicates[[#This Row],[wear0]:[wear2]])</f>
        <v>237.47156862745101</v>
      </c>
      <c r="N13">
        <f>AVERAGE(Merged_data_10_to_60_3_replicates[[#This Row],[friction0]:[friction2]])</f>
        <v>8.4858823529411769</v>
      </c>
    </row>
    <row r="14" spans="1:14" x14ac:dyDescent="0.25">
      <c r="A14">
        <v>28</v>
      </c>
      <c r="B14">
        <v>29</v>
      </c>
      <c r="C14" t="s">
        <v>12</v>
      </c>
      <c r="D14" t="s">
        <v>14</v>
      </c>
      <c r="E14">
        <v>5</v>
      </c>
      <c r="F14">
        <v>100</v>
      </c>
      <c r="G14">
        <v>28.375882352941176</v>
      </c>
      <c r="H14">
        <v>23.347058823529409</v>
      </c>
      <c r="I14">
        <v>28.073529411764707</v>
      </c>
      <c r="J14">
        <v>16.646470588235296</v>
      </c>
      <c r="K14">
        <v>17.466470588235293</v>
      </c>
      <c r="L14">
        <v>17.765294117647063</v>
      </c>
      <c r="M14">
        <f>AVERAGE(Merged_data_10_to_60_3_replicates[[#This Row],[wear0]:[wear2]])</f>
        <v>26.598823529411764</v>
      </c>
      <c r="N14">
        <f>AVERAGE(Merged_data_10_to_60_3_replicates[[#This Row],[friction0]:[friction2]])</f>
        <v>17.292745098039216</v>
      </c>
    </row>
    <row r="15" spans="1:14" x14ac:dyDescent="0.25">
      <c r="A15">
        <v>29</v>
      </c>
      <c r="B15">
        <v>30</v>
      </c>
      <c r="C15" t="s">
        <v>12</v>
      </c>
      <c r="D15" t="s">
        <v>14</v>
      </c>
      <c r="E15">
        <v>5</v>
      </c>
      <c r="F15">
        <v>150</v>
      </c>
      <c r="G15">
        <v>29.558235294117647</v>
      </c>
      <c r="H15">
        <v>28.315882352941177</v>
      </c>
      <c r="I15">
        <v>27.038235294117644</v>
      </c>
      <c r="J15">
        <v>17.478823529411763</v>
      </c>
      <c r="K15">
        <v>17.541176470588233</v>
      </c>
      <c r="L15">
        <v>17.221764705882354</v>
      </c>
      <c r="M15">
        <f>AVERAGE(Merged_data_10_to_60_3_replicates[[#This Row],[wear0]:[wear2]])</f>
        <v>28.30411764705882</v>
      </c>
      <c r="N15">
        <f>AVERAGE(Merged_data_10_to_60_3_replicates[[#This Row],[friction0]:[friction2]])</f>
        <v>17.413921568627448</v>
      </c>
    </row>
    <row r="16" spans="1:14" x14ac:dyDescent="0.25">
      <c r="A16">
        <v>30</v>
      </c>
      <c r="B16">
        <v>31</v>
      </c>
      <c r="C16" t="s">
        <v>12</v>
      </c>
      <c r="D16" t="s">
        <v>14</v>
      </c>
      <c r="E16">
        <v>5</v>
      </c>
      <c r="F16">
        <v>200</v>
      </c>
      <c r="G16">
        <v>29.884705882352947</v>
      </c>
      <c r="H16">
        <v>30.099411764705884</v>
      </c>
      <c r="I16">
        <v>30.490000000000002</v>
      </c>
      <c r="J16">
        <v>18.211764705882356</v>
      </c>
      <c r="K16">
        <v>18.708235294117646</v>
      </c>
      <c r="L16">
        <v>18.771764705882358</v>
      </c>
      <c r="M16">
        <f>AVERAGE(Merged_data_10_to_60_3_replicates[[#This Row],[wear0]:[wear2]])</f>
        <v>30.158039215686276</v>
      </c>
      <c r="N16">
        <f>AVERAGE(Merged_data_10_to_60_3_replicates[[#This Row],[friction0]:[friction2]])</f>
        <v>18.563921568627453</v>
      </c>
    </row>
    <row r="17" spans="1:14" x14ac:dyDescent="0.25">
      <c r="A17">
        <v>31</v>
      </c>
      <c r="B17">
        <v>32</v>
      </c>
      <c r="C17" t="s">
        <v>12</v>
      </c>
      <c r="D17" t="s">
        <v>14</v>
      </c>
      <c r="E17">
        <v>5</v>
      </c>
      <c r="F17">
        <v>250</v>
      </c>
      <c r="G17">
        <v>256.61117647058825</v>
      </c>
      <c r="H17">
        <v>257.23882352941177</v>
      </c>
      <c r="I17">
        <v>257.35882352941178</v>
      </c>
      <c r="J17">
        <v>18.824117647058824</v>
      </c>
      <c r="K17">
        <v>15.753529411764706</v>
      </c>
      <c r="L17">
        <v>15.506470588235295</v>
      </c>
      <c r="M17">
        <f>AVERAGE(Merged_data_10_to_60_3_replicates[[#This Row],[wear0]:[wear2]])</f>
        <v>257.06960784313725</v>
      </c>
      <c r="N17">
        <f>AVERAGE(Merged_data_10_to_60_3_replicates[[#This Row],[friction0]:[friction2]])</f>
        <v>16.694705882352942</v>
      </c>
    </row>
    <row r="18" spans="1:14" x14ac:dyDescent="0.25">
      <c r="A18">
        <v>48</v>
      </c>
      <c r="B18">
        <v>49</v>
      </c>
      <c r="C18" t="s">
        <v>15</v>
      </c>
      <c r="D18" t="s">
        <v>14</v>
      </c>
      <c r="E18">
        <v>2</v>
      </c>
      <c r="F18">
        <v>100</v>
      </c>
      <c r="G18">
        <v>109.04411764705883</v>
      </c>
      <c r="H18">
        <v>110.20470588235294</v>
      </c>
      <c r="I18">
        <v>112.81176470588235</v>
      </c>
      <c r="J18">
        <v>1.9841176470588233</v>
      </c>
      <c r="K18">
        <v>2.0052941176470589</v>
      </c>
      <c r="L18">
        <v>2.0005882352941176</v>
      </c>
      <c r="M18">
        <f>AVERAGE(Merged_data_10_to_60_3_replicates[[#This Row],[wear0]:[wear2]])</f>
        <v>110.68686274509804</v>
      </c>
      <c r="N18">
        <f>AVERAGE(Merged_data_10_to_60_3_replicates[[#This Row],[friction0]:[friction2]])</f>
        <v>1.9966666666666668</v>
      </c>
    </row>
    <row r="19" spans="1:14" x14ac:dyDescent="0.25">
      <c r="A19">
        <v>49</v>
      </c>
      <c r="B19">
        <v>50</v>
      </c>
      <c r="C19" t="s">
        <v>15</v>
      </c>
      <c r="D19" t="s">
        <v>14</v>
      </c>
      <c r="E19">
        <v>2</v>
      </c>
      <c r="F19">
        <v>150</v>
      </c>
      <c r="G19">
        <v>117.29235294117649</v>
      </c>
      <c r="H19">
        <v>118.93411764705883</v>
      </c>
      <c r="I19">
        <v>122.3164705882353</v>
      </c>
      <c r="J19">
        <v>1.6888235294117648</v>
      </c>
      <c r="K19">
        <v>1.664705882352941</v>
      </c>
      <c r="L19">
        <v>1.7188235294117646</v>
      </c>
      <c r="M19">
        <f>AVERAGE(Merged_data_10_to_60_3_replicates[[#This Row],[wear0]:[wear2]])</f>
        <v>119.5143137254902</v>
      </c>
      <c r="N19">
        <f>AVERAGE(Merged_data_10_to_60_3_replicates[[#This Row],[friction0]:[friction2]])</f>
        <v>1.6907843137254901</v>
      </c>
    </row>
    <row r="20" spans="1:14" x14ac:dyDescent="0.25">
      <c r="A20">
        <v>50</v>
      </c>
      <c r="B20">
        <v>51</v>
      </c>
      <c r="C20" t="s">
        <v>15</v>
      </c>
      <c r="D20" t="s">
        <v>14</v>
      </c>
      <c r="E20">
        <v>2</v>
      </c>
      <c r="F20">
        <v>200</v>
      </c>
      <c r="G20">
        <v>63.986470588235292</v>
      </c>
      <c r="H20">
        <v>68.789999999999992</v>
      </c>
      <c r="I20">
        <v>69.217647058823516</v>
      </c>
      <c r="J20">
        <v>1.4505882352941175</v>
      </c>
      <c r="K20">
        <v>1.4747058823529411</v>
      </c>
      <c r="L20">
        <v>1.4870588235294118</v>
      </c>
      <c r="M20">
        <f>AVERAGE(Merged_data_10_to_60_3_replicates[[#This Row],[wear0]:[wear2]])</f>
        <v>67.331372549019591</v>
      </c>
      <c r="N20">
        <f>AVERAGE(Merged_data_10_to_60_3_replicates[[#This Row],[friction0]:[friction2]])</f>
        <v>1.4707843137254901</v>
      </c>
    </row>
    <row r="21" spans="1:14" x14ac:dyDescent="0.25">
      <c r="A21">
        <v>51</v>
      </c>
      <c r="B21">
        <v>52</v>
      </c>
      <c r="C21" t="s">
        <v>15</v>
      </c>
      <c r="D21" t="s">
        <v>14</v>
      </c>
      <c r="E21">
        <v>2</v>
      </c>
      <c r="F21">
        <v>250</v>
      </c>
      <c r="G21">
        <v>84.160588235294114</v>
      </c>
      <c r="H21">
        <v>78.448235294117652</v>
      </c>
      <c r="I21">
        <v>93.320000000000007</v>
      </c>
      <c r="J21">
        <v>1.2670588235294118</v>
      </c>
      <c r="K21">
        <v>1.2888235294117647</v>
      </c>
      <c r="L21">
        <v>1.3670588235294119</v>
      </c>
      <c r="M21">
        <f>AVERAGE(Merged_data_10_to_60_3_replicates[[#This Row],[wear0]:[wear2]])</f>
        <v>85.309607843137258</v>
      </c>
      <c r="N21">
        <f>AVERAGE(Merged_data_10_to_60_3_replicates[[#This Row],[friction0]:[friction2]])</f>
        <v>1.3076470588235294</v>
      </c>
    </row>
    <row r="22" spans="1:14" x14ac:dyDescent="0.25">
      <c r="A22">
        <v>52</v>
      </c>
      <c r="B22">
        <v>53</v>
      </c>
      <c r="C22" t="s">
        <v>15</v>
      </c>
      <c r="D22" t="s">
        <v>14</v>
      </c>
      <c r="E22">
        <v>3</v>
      </c>
      <c r="F22">
        <v>100</v>
      </c>
      <c r="G22">
        <v>117.01764705882353</v>
      </c>
      <c r="H22">
        <v>117.90176470588236</v>
      </c>
      <c r="I22">
        <v>118.37352941176471</v>
      </c>
      <c r="J22">
        <v>3.2841176470588236</v>
      </c>
      <c r="K22">
        <v>3.3205882352941178</v>
      </c>
      <c r="L22">
        <v>3.3047058823529407</v>
      </c>
      <c r="M22">
        <f>AVERAGE(Merged_data_10_to_60_3_replicates[[#This Row],[wear0]:[wear2]])</f>
        <v>117.7643137254902</v>
      </c>
      <c r="N22">
        <f>AVERAGE(Merged_data_10_to_60_3_replicates[[#This Row],[friction0]:[friction2]])</f>
        <v>3.3031372549019609</v>
      </c>
    </row>
    <row r="23" spans="1:14" x14ac:dyDescent="0.25">
      <c r="A23">
        <v>53</v>
      </c>
      <c r="B23">
        <v>54</v>
      </c>
      <c r="C23" t="s">
        <v>15</v>
      </c>
      <c r="D23" t="s">
        <v>14</v>
      </c>
      <c r="E23">
        <v>3</v>
      </c>
      <c r="F23">
        <v>150</v>
      </c>
      <c r="G23">
        <v>47.040588235294116</v>
      </c>
      <c r="H23">
        <v>48.848235294117636</v>
      </c>
      <c r="I23">
        <v>50.592941176470589</v>
      </c>
      <c r="J23">
        <v>3.0929411764705881</v>
      </c>
      <c r="K23">
        <v>3.1058823529411761</v>
      </c>
      <c r="L23">
        <v>3.0870588235294121</v>
      </c>
      <c r="M23">
        <f>AVERAGE(Merged_data_10_to_60_3_replicates[[#This Row],[wear0]:[wear2]])</f>
        <v>48.827254901960778</v>
      </c>
      <c r="N23">
        <f>AVERAGE(Merged_data_10_to_60_3_replicates[[#This Row],[friction0]:[friction2]])</f>
        <v>3.0952941176470588</v>
      </c>
    </row>
    <row r="24" spans="1:14" x14ac:dyDescent="0.25">
      <c r="A24">
        <v>54</v>
      </c>
      <c r="B24">
        <v>55</v>
      </c>
      <c r="C24" t="s">
        <v>15</v>
      </c>
      <c r="D24" t="s">
        <v>14</v>
      </c>
      <c r="E24">
        <v>3</v>
      </c>
      <c r="F24">
        <v>200</v>
      </c>
      <c r="G24">
        <v>72.053529411764714</v>
      </c>
      <c r="H24">
        <v>85.464705882352945</v>
      </c>
      <c r="I24">
        <v>74.832941176470584</v>
      </c>
      <c r="J24">
        <v>2.7505882352941176</v>
      </c>
      <c r="K24">
        <v>2.7776470588235291</v>
      </c>
      <c r="L24">
        <v>2.7811764705882354</v>
      </c>
      <c r="M24">
        <f>AVERAGE(Merged_data_10_to_60_3_replicates[[#This Row],[wear0]:[wear2]])</f>
        <v>77.450392156862748</v>
      </c>
      <c r="N24">
        <f>AVERAGE(Merged_data_10_to_60_3_replicates[[#This Row],[friction0]:[friction2]])</f>
        <v>2.7698039215686272</v>
      </c>
    </row>
    <row r="25" spans="1:14" x14ac:dyDescent="0.25">
      <c r="A25">
        <v>55</v>
      </c>
      <c r="B25">
        <v>56</v>
      </c>
      <c r="C25" t="s">
        <v>15</v>
      </c>
      <c r="D25" t="s">
        <v>14</v>
      </c>
      <c r="E25">
        <v>3</v>
      </c>
      <c r="F25">
        <v>250</v>
      </c>
      <c r="G25">
        <v>89.485294117647058</v>
      </c>
      <c r="H25">
        <v>90.528823529411767</v>
      </c>
      <c r="I25">
        <v>92.85588235294118</v>
      </c>
      <c r="J25">
        <v>2.492941176470588</v>
      </c>
      <c r="K25">
        <v>2.5182352941176473</v>
      </c>
      <c r="L25">
        <v>2.6488235294117644</v>
      </c>
      <c r="M25">
        <f>AVERAGE(Merged_data_10_to_60_3_replicates[[#This Row],[wear0]:[wear2]])</f>
        <v>90.956666666666663</v>
      </c>
      <c r="N25">
        <f>AVERAGE(Merged_data_10_to_60_3_replicates[[#This Row],[friction0]:[friction2]])</f>
        <v>2.5533333333333332</v>
      </c>
    </row>
    <row r="26" spans="1:14" x14ac:dyDescent="0.25">
      <c r="A26">
        <v>56</v>
      </c>
      <c r="B26">
        <v>57</v>
      </c>
      <c r="C26" t="s">
        <v>15</v>
      </c>
      <c r="D26" t="s">
        <v>14</v>
      </c>
      <c r="E26">
        <v>4</v>
      </c>
      <c r="F26">
        <v>100</v>
      </c>
      <c r="G26">
        <v>81.277058823529416</v>
      </c>
      <c r="H26">
        <v>84.539999999999992</v>
      </c>
      <c r="I26">
        <v>88.664117647058816</v>
      </c>
      <c r="J26">
        <v>4.6864705882352933</v>
      </c>
      <c r="K26">
        <v>4.6817647058823519</v>
      </c>
      <c r="L26">
        <v>4.7017647058823524</v>
      </c>
      <c r="M26">
        <f>AVERAGE(Merged_data_10_to_60_3_replicates[[#This Row],[wear0]:[wear2]])</f>
        <v>84.827058823529413</v>
      </c>
      <c r="N26">
        <f>AVERAGE(Merged_data_10_to_60_3_replicates[[#This Row],[friction0]:[friction2]])</f>
        <v>4.6899999999999995</v>
      </c>
    </row>
    <row r="27" spans="1:14" x14ac:dyDescent="0.25">
      <c r="A27">
        <v>57</v>
      </c>
      <c r="B27">
        <v>58</v>
      </c>
      <c r="C27" t="s">
        <v>15</v>
      </c>
      <c r="D27" t="s">
        <v>14</v>
      </c>
      <c r="E27">
        <v>4</v>
      </c>
      <c r="F27">
        <v>150</v>
      </c>
      <c r="G27">
        <v>103.57647058823531</v>
      </c>
      <c r="H27">
        <v>107.14823529411765</v>
      </c>
      <c r="I27">
        <v>109.56470588235294</v>
      </c>
      <c r="J27">
        <v>4.3588235294117643</v>
      </c>
      <c r="K27">
        <v>4.3558823529411761</v>
      </c>
      <c r="L27">
        <v>4.3658823529411768</v>
      </c>
      <c r="M27">
        <f>AVERAGE(Merged_data_10_to_60_3_replicates[[#This Row],[wear0]:[wear2]])</f>
        <v>106.76313725490196</v>
      </c>
      <c r="N27">
        <f>AVERAGE(Merged_data_10_to_60_3_replicates[[#This Row],[friction0]:[friction2]])</f>
        <v>4.3601960784313727</v>
      </c>
    </row>
    <row r="28" spans="1:14" x14ac:dyDescent="0.25">
      <c r="A28">
        <v>58</v>
      </c>
      <c r="B28">
        <v>59</v>
      </c>
      <c r="C28" t="s">
        <v>15</v>
      </c>
      <c r="D28" t="s">
        <v>14</v>
      </c>
      <c r="E28">
        <v>4</v>
      </c>
      <c r="F28">
        <v>200</v>
      </c>
      <c r="G28">
        <v>121.94764705882353</v>
      </c>
      <c r="H28">
        <v>124.27058823529411</v>
      </c>
      <c r="I28">
        <v>125.63470588235293</v>
      </c>
      <c r="J28">
        <v>4.0635294117647058</v>
      </c>
      <c r="K28">
        <v>4.0294117647058822</v>
      </c>
      <c r="L28">
        <v>4.0741176470588236</v>
      </c>
      <c r="M28">
        <f>AVERAGE(Merged_data_10_to_60_3_replicates[[#This Row],[wear0]:[wear2]])</f>
        <v>123.95098039215686</v>
      </c>
      <c r="N28">
        <f>AVERAGE(Merged_data_10_to_60_3_replicates[[#This Row],[friction0]:[friction2]])</f>
        <v>4.0556862745098039</v>
      </c>
    </row>
    <row r="29" spans="1:14" x14ac:dyDescent="0.25">
      <c r="A29">
        <v>59</v>
      </c>
      <c r="B29">
        <v>60</v>
      </c>
      <c r="C29" t="s">
        <v>15</v>
      </c>
      <c r="D29" t="s">
        <v>14</v>
      </c>
      <c r="E29">
        <v>4</v>
      </c>
      <c r="F29">
        <v>250</v>
      </c>
      <c r="G29">
        <v>126.51235294117647</v>
      </c>
      <c r="H29">
        <v>127.71999999999998</v>
      </c>
      <c r="I29">
        <v>126.35470588235296</v>
      </c>
      <c r="J29">
        <v>3.8452941176470592</v>
      </c>
      <c r="K29">
        <v>3.8664705882352943</v>
      </c>
      <c r="L29">
        <v>3.8823529411764706</v>
      </c>
      <c r="M29">
        <f>AVERAGE(Merged_data_10_to_60_3_replicates[[#This Row],[wear0]:[wear2]])</f>
        <v>126.86235294117648</v>
      </c>
      <c r="N29">
        <f>AVERAGE(Merged_data_10_to_60_3_replicates[[#This Row],[friction0]:[friction2]])</f>
        <v>3.8647058823529417</v>
      </c>
    </row>
    <row r="30" spans="1:14" x14ac:dyDescent="0.25">
      <c r="A30">
        <v>60</v>
      </c>
      <c r="B30">
        <v>61</v>
      </c>
      <c r="C30" t="s">
        <v>15</v>
      </c>
      <c r="D30" t="s">
        <v>14</v>
      </c>
      <c r="E30">
        <v>5</v>
      </c>
      <c r="F30">
        <v>100</v>
      </c>
      <c r="G30">
        <v>84.537647058823538</v>
      </c>
      <c r="H30">
        <v>85.348823529411774</v>
      </c>
      <c r="I30">
        <v>92.483529411764707</v>
      </c>
      <c r="J30">
        <v>5.9817647058823518</v>
      </c>
      <c r="K30">
        <v>6.0100000000000007</v>
      </c>
      <c r="L30">
        <v>6.013529411764706</v>
      </c>
      <c r="M30">
        <f>AVERAGE(Merged_data_10_to_60_3_replicates[[#This Row],[wear0]:[wear2]])</f>
        <v>87.456666666666663</v>
      </c>
      <c r="N30">
        <f>AVERAGE(Merged_data_10_to_60_3_replicates[[#This Row],[friction0]:[friction2]])</f>
        <v>6.001764705882354</v>
      </c>
    </row>
    <row r="31" spans="1:14" x14ac:dyDescent="0.25">
      <c r="A31">
        <v>61</v>
      </c>
      <c r="B31">
        <v>62</v>
      </c>
      <c r="C31" t="s">
        <v>15</v>
      </c>
      <c r="D31" t="s">
        <v>14</v>
      </c>
      <c r="E31">
        <v>5</v>
      </c>
      <c r="F31">
        <v>150</v>
      </c>
      <c r="G31">
        <v>110.23235294117646</v>
      </c>
      <c r="H31">
        <v>112.67588235294117</v>
      </c>
      <c r="I31">
        <v>116.23941176470588</v>
      </c>
      <c r="J31">
        <v>5.6776470588235304</v>
      </c>
      <c r="K31">
        <v>5.6235294117647054</v>
      </c>
      <c r="L31">
        <v>5.6276470588235297</v>
      </c>
      <c r="M31">
        <f>AVERAGE(Merged_data_10_to_60_3_replicates[[#This Row],[wear0]:[wear2]])</f>
        <v>113.04921568627451</v>
      </c>
      <c r="N31">
        <f>AVERAGE(Merged_data_10_to_60_3_replicates[[#This Row],[friction0]:[friction2]])</f>
        <v>5.6429411764705888</v>
      </c>
    </row>
    <row r="32" spans="1:14" x14ac:dyDescent="0.25">
      <c r="A32">
        <v>62</v>
      </c>
      <c r="B32">
        <v>63</v>
      </c>
      <c r="C32" t="s">
        <v>15</v>
      </c>
      <c r="D32" t="s">
        <v>14</v>
      </c>
      <c r="E32">
        <v>5</v>
      </c>
      <c r="F32">
        <v>200</v>
      </c>
      <c r="G32">
        <v>128.6935294117647</v>
      </c>
      <c r="H32">
        <v>131.03</v>
      </c>
      <c r="I32">
        <v>133.26529411764707</v>
      </c>
      <c r="J32">
        <v>5.3788235294117648</v>
      </c>
      <c r="K32">
        <v>5.4600000000000009</v>
      </c>
      <c r="L32">
        <v>5.4658823529411764</v>
      </c>
      <c r="M32">
        <f>AVERAGE(Merged_data_10_to_60_3_replicates[[#This Row],[wear0]:[wear2]])</f>
        <v>130.99627450980392</v>
      </c>
      <c r="N32">
        <f>AVERAGE(Merged_data_10_to_60_3_replicates[[#This Row],[friction0]:[friction2]])</f>
        <v>5.4349019607843134</v>
      </c>
    </row>
    <row r="33" spans="1:14" x14ac:dyDescent="0.25">
      <c r="A33">
        <v>63</v>
      </c>
      <c r="B33">
        <v>64</v>
      </c>
      <c r="C33" t="s">
        <v>15</v>
      </c>
      <c r="D33" t="s">
        <v>14</v>
      </c>
      <c r="E33">
        <v>5</v>
      </c>
      <c r="F33">
        <v>250</v>
      </c>
      <c r="G33">
        <v>128.09</v>
      </c>
      <c r="H33">
        <v>127.57000000000001</v>
      </c>
      <c r="I33">
        <v>127.94411764705883</v>
      </c>
      <c r="J33">
        <v>5.0747058823529407</v>
      </c>
      <c r="K33">
        <v>5.1623529411764713</v>
      </c>
      <c r="L33">
        <v>5.2582352941176467</v>
      </c>
      <c r="M33">
        <f>AVERAGE(Merged_data_10_to_60_3_replicates[[#This Row],[wear0]:[wear2]])</f>
        <v>127.86803921568628</v>
      </c>
      <c r="N33">
        <f>AVERAGE(Merged_data_10_to_60_3_replicates[[#This Row],[friction0]:[friction2]])</f>
        <v>5.1650980392156862</v>
      </c>
    </row>
    <row r="34" spans="1:14" x14ac:dyDescent="0.25">
      <c r="A34">
        <v>80</v>
      </c>
      <c r="B34">
        <v>81</v>
      </c>
      <c r="C34" t="s">
        <v>16</v>
      </c>
      <c r="D34" t="s">
        <v>14</v>
      </c>
      <c r="E34">
        <v>2</v>
      </c>
      <c r="F34">
        <v>100</v>
      </c>
      <c r="G34">
        <v>38.682941176470592</v>
      </c>
      <c r="H34">
        <v>40.818823529411766</v>
      </c>
      <c r="I34">
        <v>41.07</v>
      </c>
      <c r="J34">
        <v>1.5494117647058825</v>
      </c>
      <c r="K34">
        <v>1.5552941176470587</v>
      </c>
      <c r="L34">
        <v>1.54</v>
      </c>
      <c r="M34">
        <f>AVERAGE(Merged_data_10_to_60_3_replicates[[#This Row],[wear0]:[wear2]])</f>
        <v>40.190588235294115</v>
      </c>
      <c r="N34">
        <f>AVERAGE(Merged_data_10_to_60_3_replicates[[#This Row],[friction0]:[friction2]])</f>
        <v>1.5482352941176469</v>
      </c>
    </row>
    <row r="35" spans="1:14" x14ac:dyDescent="0.25">
      <c r="A35">
        <v>81</v>
      </c>
      <c r="B35">
        <v>82</v>
      </c>
      <c r="C35" t="s">
        <v>16</v>
      </c>
      <c r="D35" t="s">
        <v>14</v>
      </c>
      <c r="E35">
        <v>2</v>
      </c>
      <c r="F35">
        <v>150</v>
      </c>
      <c r="G35">
        <v>38.585882352941177</v>
      </c>
      <c r="H35">
        <v>37.966470588235289</v>
      </c>
      <c r="I35">
        <v>38.125882352941176</v>
      </c>
      <c r="J35">
        <v>1.4435294117647057</v>
      </c>
      <c r="K35">
        <v>1.4476470588235293</v>
      </c>
      <c r="L35">
        <v>1.4517647058823528</v>
      </c>
      <c r="M35">
        <f>AVERAGE(Merged_data_10_to_60_3_replicates[[#This Row],[wear0]:[wear2]])</f>
        <v>38.226078431372549</v>
      </c>
      <c r="N35">
        <f>AVERAGE(Merged_data_10_to_60_3_replicates[[#This Row],[friction0]:[friction2]])</f>
        <v>1.4476470588235291</v>
      </c>
    </row>
    <row r="36" spans="1:14" x14ac:dyDescent="0.25">
      <c r="A36">
        <v>82</v>
      </c>
      <c r="B36">
        <v>83</v>
      </c>
      <c r="C36" t="s">
        <v>16</v>
      </c>
      <c r="D36" t="s">
        <v>14</v>
      </c>
      <c r="E36">
        <v>2</v>
      </c>
      <c r="F36">
        <v>200</v>
      </c>
      <c r="G36">
        <v>27.388823529411766</v>
      </c>
      <c r="H36">
        <v>28.071764705882352</v>
      </c>
      <c r="I36">
        <v>28.61941176470588</v>
      </c>
      <c r="J36">
        <v>1.1711764705882353</v>
      </c>
      <c r="K36">
        <v>1.1958823529411764</v>
      </c>
      <c r="L36">
        <v>1.2041176470588237</v>
      </c>
      <c r="M36">
        <f>AVERAGE(Merged_data_10_to_60_3_replicates[[#This Row],[wear0]:[wear2]])</f>
        <v>28.026666666666667</v>
      </c>
      <c r="N36">
        <f>AVERAGE(Merged_data_10_to_60_3_replicates[[#This Row],[friction0]:[friction2]])</f>
        <v>1.1903921568627451</v>
      </c>
    </row>
    <row r="37" spans="1:14" x14ac:dyDescent="0.25">
      <c r="A37">
        <v>83</v>
      </c>
      <c r="B37">
        <v>84</v>
      </c>
      <c r="C37" t="s">
        <v>16</v>
      </c>
      <c r="D37" t="s">
        <v>14</v>
      </c>
      <c r="E37">
        <v>2</v>
      </c>
      <c r="F37">
        <v>250</v>
      </c>
      <c r="G37">
        <v>18.632352941176471</v>
      </c>
      <c r="H37">
        <v>19.480588235294114</v>
      </c>
      <c r="I37">
        <v>18.716470588235293</v>
      </c>
      <c r="J37">
        <v>1.1323529411764706</v>
      </c>
      <c r="K37">
        <v>1.0864705882352941</v>
      </c>
      <c r="L37">
        <v>1.0923529411764705</v>
      </c>
      <c r="M37">
        <f>AVERAGE(Merged_data_10_to_60_3_replicates[[#This Row],[wear0]:[wear2]])</f>
        <v>18.943137254901959</v>
      </c>
      <c r="N37">
        <f>AVERAGE(Merged_data_10_to_60_3_replicates[[#This Row],[friction0]:[friction2]])</f>
        <v>1.1037254901960785</v>
      </c>
    </row>
    <row r="38" spans="1:14" x14ac:dyDescent="0.25">
      <c r="A38">
        <v>84</v>
      </c>
      <c r="B38">
        <v>85</v>
      </c>
      <c r="C38" t="s">
        <v>16</v>
      </c>
      <c r="D38" t="s">
        <v>14</v>
      </c>
      <c r="E38">
        <v>3</v>
      </c>
      <c r="F38">
        <v>100</v>
      </c>
      <c r="G38">
        <v>39.210588235294118</v>
      </c>
      <c r="H38">
        <v>39.84470588235294</v>
      </c>
      <c r="I38">
        <v>40.401176470588233</v>
      </c>
      <c r="J38">
        <v>2.5764705882352943</v>
      </c>
      <c r="K38">
        <v>2.571764705882353</v>
      </c>
      <c r="L38">
        <v>2.5894117647058823</v>
      </c>
      <c r="M38">
        <f>AVERAGE(Merged_data_10_to_60_3_replicates[[#This Row],[wear0]:[wear2]])</f>
        <v>39.818823529411766</v>
      </c>
      <c r="N38">
        <f>AVERAGE(Merged_data_10_to_60_3_replicates[[#This Row],[friction0]:[friction2]])</f>
        <v>2.5792156862745101</v>
      </c>
    </row>
    <row r="39" spans="1:14" x14ac:dyDescent="0.25">
      <c r="A39">
        <v>85</v>
      </c>
      <c r="B39">
        <v>86</v>
      </c>
      <c r="C39" t="s">
        <v>16</v>
      </c>
      <c r="D39" t="s">
        <v>14</v>
      </c>
      <c r="E39">
        <v>3</v>
      </c>
      <c r="F39">
        <v>150</v>
      </c>
      <c r="G39">
        <v>39.24235294117647</v>
      </c>
      <c r="H39">
        <v>39.207647058823525</v>
      </c>
      <c r="I39">
        <v>38.780588235294118</v>
      </c>
      <c r="J39">
        <v>2.3847058823529412</v>
      </c>
      <c r="K39">
        <v>2.3647058823529408</v>
      </c>
      <c r="L39">
        <v>2.3505882352941172</v>
      </c>
      <c r="M39">
        <f>AVERAGE(Merged_data_10_to_60_3_replicates[[#This Row],[wear0]:[wear2]])</f>
        <v>39.076862745098033</v>
      </c>
      <c r="N39">
        <f>AVERAGE(Merged_data_10_to_60_3_replicates[[#This Row],[friction0]:[friction2]])</f>
        <v>2.3666666666666667</v>
      </c>
    </row>
    <row r="40" spans="1:14" x14ac:dyDescent="0.25">
      <c r="A40">
        <v>86</v>
      </c>
      <c r="B40">
        <v>87</v>
      </c>
      <c r="C40" t="s">
        <v>16</v>
      </c>
      <c r="D40" t="s">
        <v>14</v>
      </c>
      <c r="E40">
        <v>3</v>
      </c>
      <c r="F40">
        <v>200</v>
      </c>
      <c r="G40">
        <v>36.10588235294118</v>
      </c>
      <c r="H40">
        <v>36.076470588235296</v>
      </c>
      <c r="I40">
        <v>36.764117647058825</v>
      </c>
      <c r="J40">
        <v>2.12</v>
      </c>
      <c r="K40">
        <v>2.1100000000000003</v>
      </c>
      <c r="L40">
        <v>2.1064705882352941</v>
      </c>
      <c r="M40">
        <f>AVERAGE(Merged_data_10_to_60_3_replicates[[#This Row],[wear0]:[wear2]])</f>
        <v>36.315490196078436</v>
      </c>
      <c r="N40">
        <f>AVERAGE(Merged_data_10_to_60_3_replicates[[#This Row],[friction0]:[friction2]])</f>
        <v>2.1121568627450982</v>
      </c>
    </row>
    <row r="41" spans="1:14" x14ac:dyDescent="0.25">
      <c r="A41">
        <v>87</v>
      </c>
      <c r="B41">
        <v>88</v>
      </c>
      <c r="C41" t="s">
        <v>16</v>
      </c>
      <c r="D41" t="s">
        <v>14</v>
      </c>
      <c r="E41">
        <v>3</v>
      </c>
      <c r="F41">
        <v>250</v>
      </c>
      <c r="G41">
        <v>8.5117647058823529</v>
      </c>
      <c r="H41">
        <v>12.923529411764704</v>
      </c>
      <c r="I41">
        <v>12.718235294117646</v>
      </c>
      <c r="J41">
        <v>1.9823529411764707</v>
      </c>
      <c r="K41">
        <v>1.9629411764705882</v>
      </c>
      <c r="L41">
        <v>1.9829411764705882</v>
      </c>
      <c r="M41">
        <f>AVERAGE(Merged_data_10_to_60_3_replicates[[#This Row],[wear0]:[wear2]])</f>
        <v>11.384509803921567</v>
      </c>
      <c r="N41">
        <f>AVERAGE(Merged_data_10_to_60_3_replicates[[#This Row],[friction0]:[friction2]])</f>
        <v>1.9760784313725488</v>
      </c>
    </row>
    <row r="42" spans="1:14" x14ac:dyDescent="0.25">
      <c r="A42">
        <v>88</v>
      </c>
      <c r="B42">
        <v>89</v>
      </c>
      <c r="C42" t="s">
        <v>16</v>
      </c>
      <c r="D42" t="s">
        <v>14</v>
      </c>
      <c r="E42">
        <v>4</v>
      </c>
      <c r="F42">
        <v>100</v>
      </c>
      <c r="G42">
        <v>42.85235294117647</v>
      </c>
      <c r="H42">
        <v>40.523529411764706</v>
      </c>
      <c r="I42">
        <v>40.017647058823528</v>
      </c>
      <c r="J42">
        <v>3.71</v>
      </c>
      <c r="K42">
        <v>3.7088235294117644</v>
      </c>
      <c r="L42">
        <v>3.6829411764705888</v>
      </c>
      <c r="M42">
        <f>AVERAGE(Merged_data_10_to_60_3_replicates[[#This Row],[wear0]:[wear2]])</f>
        <v>41.131176470588237</v>
      </c>
      <c r="N42">
        <f>AVERAGE(Merged_data_10_to_60_3_replicates[[#This Row],[friction0]:[friction2]])</f>
        <v>3.7005882352941177</v>
      </c>
    </row>
    <row r="43" spans="1:14" x14ac:dyDescent="0.25">
      <c r="A43">
        <v>89</v>
      </c>
      <c r="B43">
        <v>90</v>
      </c>
      <c r="C43" t="s">
        <v>16</v>
      </c>
      <c r="D43" t="s">
        <v>14</v>
      </c>
      <c r="E43">
        <v>4</v>
      </c>
      <c r="F43">
        <v>150</v>
      </c>
      <c r="G43">
        <v>69.247647058823546</v>
      </c>
      <c r="H43">
        <v>69.57764705882353</v>
      </c>
      <c r="I43">
        <v>70.13117647058823</v>
      </c>
      <c r="J43">
        <v>3.2570588235294116</v>
      </c>
      <c r="K43">
        <v>3.2329411764705887</v>
      </c>
      <c r="L43">
        <v>3.2282352941176473</v>
      </c>
      <c r="M43">
        <f>AVERAGE(Merged_data_10_to_60_3_replicates[[#This Row],[wear0]:[wear2]])</f>
        <v>69.652156862745102</v>
      </c>
      <c r="N43">
        <f>AVERAGE(Merged_data_10_to_60_3_replicates[[#This Row],[friction0]:[friction2]])</f>
        <v>3.2394117647058827</v>
      </c>
    </row>
    <row r="44" spans="1:14" x14ac:dyDescent="0.25">
      <c r="A44">
        <v>90</v>
      </c>
      <c r="B44">
        <v>91</v>
      </c>
      <c r="C44" t="s">
        <v>16</v>
      </c>
      <c r="D44" t="s">
        <v>14</v>
      </c>
      <c r="E44">
        <v>4</v>
      </c>
      <c r="F44">
        <v>200</v>
      </c>
      <c r="G44">
        <v>72.760588235294122</v>
      </c>
      <c r="H44">
        <v>72.215882352941179</v>
      </c>
      <c r="I44">
        <v>71.563529411764705</v>
      </c>
      <c r="J44">
        <v>3.0011764705882351</v>
      </c>
      <c r="K44">
        <v>2.9976470588235293</v>
      </c>
      <c r="L44">
        <v>2.9935294117647056</v>
      </c>
      <c r="M44">
        <f>AVERAGE(Merged_data_10_to_60_3_replicates[[#This Row],[wear0]:[wear2]])</f>
        <v>72.180000000000007</v>
      </c>
      <c r="N44">
        <f>AVERAGE(Merged_data_10_to_60_3_replicates[[#This Row],[friction0]:[friction2]])</f>
        <v>2.997450980392157</v>
      </c>
    </row>
    <row r="45" spans="1:14" x14ac:dyDescent="0.25">
      <c r="A45">
        <v>91</v>
      </c>
      <c r="B45">
        <v>92</v>
      </c>
      <c r="C45" t="s">
        <v>16</v>
      </c>
      <c r="D45" t="s">
        <v>14</v>
      </c>
      <c r="E45">
        <v>4</v>
      </c>
      <c r="F45">
        <v>250</v>
      </c>
      <c r="G45">
        <v>44.194117647058825</v>
      </c>
      <c r="H45">
        <v>43.985294117647058</v>
      </c>
      <c r="I45">
        <v>44.441764705882349</v>
      </c>
      <c r="J45">
        <v>2.7747058823529414</v>
      </c>
      <c r="K45">
        <v>2.7852941176470587</v>
      </c>
      <c r="L45">
        <v>2.783529411764706</v>
      </c>
      <c r="M45">
        <f>AVERAGE(Merged_data_10_to_60_3_replicates[[#This Row],[wear0]:[wear2]])</f>
        <v>44.207058823529415</v>
      </c>
      <c r="N45">
        <f>AVERAGE(Merged_data_10_to_60_3_replicates[[#This Row],[friction0]:[friction2]])</f>
        <v>2.7811764705882354</v>
      </c>
    </row>
    <row r="46" spans="1:14" x14ac:dyDescent="0.25">
      <c r="A46">
        <v>92</v>
      </c>
      <c r="B46">
        <v>93</v>
      </c>
      <c r="C46" t="s">
        <v>16</v>
      </c>
      <c r="D46" t="s">
        <v>14</v>
      </c>
      <c r="E46">
        <v>5</v>
      </c>
      <c r="F46">
        <v>100</v>
      </c>
      <c r="G46">
        <v>75.146470588235275</v>
      </c>
      <c r="H46">
        <v>76.38</v>
      </c>
      <c r="I46">
        <v>74.598235294117657</v>
      </c>
      <c r="J46">
        <v>4.9652941176470584</v>
      </c>
      <c r="K46">
        <v>4.9799999999999995</v>
      </c>
      <c r="L46">
        <v>4.974117647058824</v>
      </c>
      <c r="M46">
        <f>AVERAGE(Merged_data_10_to_60_3_replicates[[#This Row],[wear0]:[wear2]])</f>
        <v>75.374901960784314</v>
      </c>
      <c r="N46">
        <f>AVERAGE(Merged_data_10_to_60_3_replicates[[#This Row],[friction0]:[friction2]])</f>
        <v>4.9731372549019612</v>
      </c>
    </row>
    <row r="47" spans="1:14" x14ac:dyDescent="0.25">
      <c r="A47">
        <v>93</v>
      </c>
      <c r="B47">
        <v>94</v>
      </c>
      <c r="C47" t="s">
        <v>16</v>
      </c>
      <c r="D47" t="s">
        <v>14</v>
      </c>
      <c r="E47">
        <v>5</v>
      </c>
      <c r="F47">
        <v>150</v>
      </c>
      <c r="G47">
        <v>94.02</v>
      </c>
      <c r="H47">
        <v>78.818823529411759</v>
      </c>
      <c r="I47">
        <v>81.902352941176474</v>
      </c>
      <c r="J47">
        <v>4.5858823529411765</v>
      </c>
      <c r="K47">
        <v>4.5923529411764701</v>
      </c>
      <c r="L47">
        <v>4.5876470588235287</v>
      </c>
      <c r="M47">
        <f>AVERAGE(Merged_data_10_to_60_3_replicates[[#This Row],[wear0]:[wear2]])</f>
        <v>84.913725490196072</v>
      </c>
      <c r="N47">
        <f>AVERAGE(Merged_data_10_to_60_3_replicates[[#This Row],[friction0]:[friction2]])</f>
        <v>4.5886274509803924</v>
      </c>
    </row>
    <row r="48" spans="1:14" x14ac:dyDescent="0.25">
      <c r="A48">
        <v>94</v>
      </c>
      <c r="B48">
        <v>95</v>
      </c>
      <c r="C48" t="s">
        <v>16</v>
      </c>
      <c r="D48" t="s">
        <v>14</v>
      </c>
      <c r="E48">
        <v>5</v>
      </c>
      <c r="F48">
        <v>200</v>
      </c>
      <c r="G48">
        <v>83.079411764705895</v>
      </c>
      <c r="H48">
        <v>145.80235294117645</v>
      </c>
      <c r="I48">
        <v>166.96470588235294</v>
      </c>
      <c r="J48">
        <v>4.3082352941176474</v>
      </c>
      <c r="K48">
        <v>4.2970588235294116</v>
      </c>
      <c r="L48">
        <v>4.2864705882352947</v>
      </c>
      <c r="M48">
        <f>AVERAGE(Merged_data_10_to_60_3_replicates[[#This Row],[wear0]:[wear2]])</f>
        <v>131.94882352941178</v>
      </c>
      <c r="N48">
        <f>AVERAGE(Merged_data_10_to_60_3_replicates[[#This Row],[friction0]:[friction2]])</f>
        <v>4.2972549019607849</v>
      </c>
    </row>
    <row r="49" spans="1:14" x14ac:dyDescent="0.25">
      <c r="A49">
        <v>95</v>
      </c>
      <c r="B49">
        <v>96</v>
      </c>
      <c r="C49" t="s">
        <v>16</v>
      </c>
      <c r="D49" t="s">
        <v>14</v>
      </c>
      <c r="E49">
        <v>5</v>
      </c>
      <c r="F49">
        <v>250</v>
      </c>
      <c r="G49">
        <v>208.89235294117645</v>
      </c>
      <c r="H49">
        <v>210.7705882352941</v>
      </c>
      <c r="I49">
        <v>212.02764705882353</v>
      </c>
      <c r="J49">
        <v>4.0717647058823525</v>
      </c>
      <c r="K49">
        <v>4.0570588235294114</v>
      </c>
      <c r="L49">
        <v>4.0764705882352938</v>
      </c>
      <c r="M49">
        <f>AVERAGE(Merged_data_10_to_60_3_replicates[[#This Row],[wear0]:[wear2]])</f>
        <v>210.56352941176468</v>
      </c>
      <c r="N49">
        <f>AVERAGE(Merged_data_10_to_60_3_replicates[[#This Row],[friction0]:[friction2]])</f>
        <v>4.0684313725490195</v>
      </c>
    </row>
    <row r="50" spans="1:14" x14ac:dyDescent="0.25">
      <c r="A50">
        <v>0</v>
      </c>
      <c r="B50">
        <v>1</v>
      </c>
      <c r="C50" t="s">
        <v>12</v>
      </c>
      <c r="D50" t="s">
        <v>13</v>
      </c>
      <c r="E50">
        <v>8</v>
      </c>
      <c r="F50">
        <v>100</v>
      </c>
      <c r="G50">
        <v>65.422941176470587</v>
      </c>
      <c r="H50">
        <v>66.253529411764703</v>
      </c>
      <c r="I50">
        <v>64.634705882352932</v>
      </c>
      <c r="J50">
        <v>12.972352941176473</v>
      </c>
      <c r="K50">
        <v>12.960588235294118</v>
      </c>
      <c r="L50">
        <v>14.048823529411763</v>
      </c>
      <c r="M50">
        <f>AVERAGE(Merged_data_10_to_60_3_replicates[[#This Row],[wear0]:[wear2]])</f>
        <v>65.437058823529412</v>
      </c>
      <c r="N50">
        <f>AVERAGE(Merged_data_10_to_60_3_replicates[[#This Row],[friction0]:[friction2]])</f>
        <v>13.327254901960785</v>
      </c>
    </row>
    <row r="51" spans="1:14" x14ac:dyDescent="0.25">
      <c r="A51">
        <v>1</v>
      </c>
      <c r="B51">
        <v>2</v>
      </c>
      <c r="C51" t="s">
        <v>12</v>
      </c>
      <c r="D51" t="s">
        <v>13</v>
      </c>
      <c r="E51">
        <v>8</v>
      </c>
      <c r="F51">
        <v>150</v>
      </c>
      <c r="G51">
        <v>92.827647058823544</v>
      </c>
      <c r="H51">
        <v>93.31941176470589</v>
      </c>
      <c r="I51">
        <v>93.888823529411752</v>
      </c>
      <c r="J51">
        <v>8.448235294117648</v>
      </c>
      <c r="K51">
        <v>8.4670588235294115</v>
      </c>
      <c r="L51">
        <v>8.4788235294117662</v>
      </c>
      <c r="M51">
        <f>AVERAGE(Merged_data_10_to_60_3_replicates[[#This Row],[wear0]:[wear2]])</f>
        <v>93.345294117647072</v>
      </c>
      <c r="N51">
        <f>AVERAGE(Merged_data_10_to_60_3_replicates[[#This Row],[friction0]:[friction2]])</f>
        <v>8.4647058823529413</v>
      </c>
    </row>
    <row r="52" spans="1:14" x14ac:dyDescent="0.25">
      <c r="A52">
        <v>2</v>
      </c>
      <c r="B52">
        <v>3</v>
      </c>
      <c r="C52" t="s">
        <v>12</v>
      </c>
      <c r="D52" t="s">
        <v>13</v>
      </c>
      <c r="E52">
        <v>8</v>
      </c>
      <c r="F52">
        <v>200</v>
      </c>
      <c r="G52">
        <v>31.412352941176469</v>
      </c>
      <c r="H52">
        <v>32.203529411764706</v>
      </c>
      <c r="I52">
        <v>32.031176470588235</v>
      </c>
      <c r="J52">
        <v>15.212352941176471</v>
      </c>
      <c r="K52">
        <v>15.38058823529412</v>
      </c>
      <c r="L52">
        <v>15.27235294117647</v>
      </c>
      <c r="M52">
        <f>AVERAGE(Merged_data_10_to_60_3_replicates[[#This Row],[wear0]:[wear2]])</f>
        <v>31.882352941176467</v>
      </c>
      <c r="N52">
        <f>AVERAGE(Merged_data_10_to_60_3_replicates[[#This Row],[friction0]:[friction2]])</f>
        <v>15.28843137254902</v>
      </c>
    </row>
    <row r="53" spans="1:14" x14ac:dyDescent="0.25">
      <c r="A53">
        <v>3</v>
      </c>
      <c r="B53">
        <v>4</v>
      </c>
      <c r="C53" t="s">
        <v>12</v>
      </c>
      <c r="D53" t="s">
        <v>13</v>
      </c>
      <c r="E53">
        <v>8</v>
      </c>
      <c r="F53">
        <v>250</v>
      </c>
      <c r="G53">
        <v>97.192352941176466</v>
      </c>
      <c r="H53">
        <v>97.082941176470598</v>
      </c>
      <c r="I53">
        <v>97.425294117647056</v>
      </c>
      <c r="J53">
        <v>8.8747058823529414</v>
      </c>
      <c r="K53">
        <v>9.0064705882352953</v>
      </c>
      <c r="L53">
        <v>8.9529411764705884</v>
      </c>
      <c r="M53">
        <f>AVERAGE(Merged_data_10_to_60_3_replicates[[#This Row],[wear0]:[wear2]])</f>
        <v>97.233529411764707</v>
      </c>
      <c r="N53">
        <f>AVERAGE(Merged_data_10_to_60_3_replicates[[#This Row],[friction0]:[friction2]])</f>
        <v>8.9447058823529417</v>
      </c>
    </row>
    <row r="54" spans="1:14" x14ac:dyDescent="0.25">
      <c r="A54">
        <v>4</v>
      </c>
      <c r="B54">
        <v>5</v>
      </c>
      <c r="C54" t="s">
        <v>12</v>
      </c>
      <c r="D54" t="s">
        <v>13</v>
      </c>
      <c r="E54">
        <v>9</v>
      </c>
      <c r="F54">
        <v>100</v>
      </c>
      <c r="G54">
        <v>36.684117647058827</v>
      </c>
      <c r="H54">
        <v>44.657058823529411</v>
      </c>
      <c r="I54">
        <v>53.238235294117651</v>
      </c>
      <c r="J54">
        <v>19.97941176470588</v>
      </c>
      <c r="K54">
        <v>19.71764705882353</v>
      </c>
      <c r="L54">
        <v>19.787647058823527</v>
      </c>
      <c r="M54">
        <f>AVERAGE(Merged_data_10_to_60_3_replicates[[#This Row],[wear0]:[wear2]])</f>
        <v>44.859803921568634</v>
      </c>
      <c r="N54">
        <f>AVERAGE(Merged_data_10_to_60_3_replicates[[#This Row],[friction0]:[friction2]])</f>
        <v>19.828235294117647</v>
      </c>
    </row>
    <row r="55" spans="1:14" x14ac:dyDescent="0.25">
      <c r="A55">
        <v>5</v>
      </c>
      <c r="B55">
        <v>6</v>
      </c>
      <c r="C55" t="s">
        <v>12</v>
      </c>
      <c r="D55" t="s">
        <v>13</v>
      </c>
      <c r="E55">
        <v>9</v>
      </c>
      <c r="F55">
        <v>150</v>
      </c>
      <c r="G55">
        <v>144.13235294117646</v>
      </c>
      <c r="H55">
        <v>144.93764705882356</v>
      </c>
      <c r="I55">
        <v>145.5694117647059</v>
      </c>
      <c r="J55">
        <v>9.9776470588235302</v>
      </c>
      <c r="K55">
        <v>10.045882352941177</v>
      </c>
      <c r="L55">
        <v>10.086470588235294</v>
      </c>
      <c r="M55">
        <f>AVERAGE(Merged_data_10_to_60_3_replicates[[#This Row],[wear0]:[wear2]])</f>
        <v>144.87980392156865</v>
      </c>
      <c r="N55">
        <f>AVERAGE(Merged_data_10_to_60_3_replicates[[#This Row],[friction0]:[friction2]])</f>
        <v>10.036666666666667</v>
      </c>
    </row>
    <row r="56" spans="1:14" x14ac:dyDescent="0.25">
      <c r="A56">
        <v>6</v>
      </c>
      <c r="B56">
        <v>7</v>
      </c>
      <c r="C56" t="s">
        <v>12</v>
      </c>
      <c r="D56" t="s">
        <v>13</v>
      </c>
      <c r="E56">
        <v>9</v>
      </c>
      <c r="F56">
        <v>200</v>
      </c>
      <c r="G56">
        <v>183.93470588235297</v>
      </c>
      <c r="H56">
        <v>198.2029411764706</v>
      </c>
      <c r="I56">
        <v>212.64058823529408</v>
      </c>
      <c r="J56">
        <v>19.401764705882353</v>
      </c>
      <c r="K56">
        <v>19.065882352941177</v>
      </c>
      <c r="L56">
        <v>19.193529411764704</v>
      </c>
      <c r="M56">
        <f>AVERAGE(Merged_data_10_to_60_3_replicates[[#This Row],[wear0]:[wear2]])</f>
        <v>198.25941176470587</v>
      </c>
      <c r="N56">
        <f>AVERAGE(Merged_data_10_to_60_3_replicates[[#This Row],[friction0]:[friction2]])</f>
        <v>19.220392156862744</v>
      </c>
    </row>
    <row r="57" spans="1:14" x14ac:dyDescent="0.25">
      <c r="A57">
        <v>7</v>
      </c>
      <c r="B57">
        <v>8</v>
      </c>
      <c r="C57" t="s">
        <v>12</v>
      </c>
      <c r="D57" t="s">
        <v>13</v>
      </c>
      <c r="E57">
        <v>9</v>
      </c>
      <c r="F57">
        <v>250</v>
      </c>
      <c r="G57">
        <v>153.91999999999999</v>
      </c>
      <c r="H57">
        <v>155.28764705882352</v>
      </c>
      <c r="I57">
        <v>156.33823529411762</v>
      </c>
      <c r="J57">
        <v>10.356470588235293</v>
      </c>
      <c r="K57">
        <v>10.498823529411764</v>
      </c>
      <c r="L57">
        <v>10.581176470588234</v>
      </c>
      <c r="M57">
        <f>AVERAGE(Merged_data_10_to_60_3_replicates[[#This Row],[wear0]:[wear2]])</f>
        <v>155.1819607843137</v>
      </c>
      <c r="N57">
        <f>AVERAGE(Merged_data_10_to_60_3_replicates[[#This Row],[friction0]:[friction2]])</f>
        <v>10.478823529411763</v>
      </c>
    </row>
    <row r="58" spans="1:14" x14ac:dyDescent="0.25">
      <c r="A58">
        <v>8</v>
      </c>
      <c r="B58">
        <v>9</v>
      </c>
      <c r="C58" t="s">
        <v>12</v>
      </c>
      <c r="D58" t="s">
        <v>13</v>
      </c>
      <c r="E58">
        <v>10</v>
      </c>
      <c r="F58">
        <v>100</v>
      </c>
      <c r="G58">
        <v>148.75764705882352</v>
      </c>
      <c r="H58">
        <v>177.49529411764706</v>
      </c>
      <c r="I58">
        <v>204.66764705882352</v>
      </c>
      <c r="J58">
        <v>22.422941176470591</v>
      </c>
      <c r="K58">
        <v>22.567647058823528</v>
      </c>
      <c r="L58">
        <v>22.728235294117649</v>
      </c>
      <c r="M58">
        <f>AVERAGE(Merged_data_10_to_60_3_replicates[[#This Row],[wear0]:[wear2]])</f>
        <v>176.9735294117647</v>
      </c>
      <c r="N58">
        <f>AVERAGE(Merged_data_10_to_60_3_replicates[[#This Row],[friction0]:[friction2]])</f>
        <v>22.572941176470589</v>
      </c>
    </row>
    <row r="59" spans="1:14" x14ac:dyDescent="0.25">
      <c r="A59">
        <v>9</v>
      </c>
      <c r="B59">
        <v>10</v>
      </c>
      <c r="C59" t="s">
        <v>12</v>
      </c>
      <c r="D59" t="s">
        <v>13</v>
      </c>
      <c r="E59">
        <v>10</v>
      </c>
      <c r="F59">
        <v>150</v>
      </c>
      <c r="G59">
        <v>140.83529411764707</v>
      </c>
      <c r="H59">
        <v>146.8758823529412</v>
      </c>
      <c r="I59">
        <v>155.53647058823532</v>
      </c>
      <c r="J59">
        <v>19.842352941176472</v>
      </c>
      <c r="K59">
        <v>19.74529411764706</v>
      </c>
      <c r="L59">
        <v>19.91764705882353</v>
      </c>
      <c r="M59">
        <f>AVERAGE(Merged_data_10_to_60_3_replicates[[#This Row],[wear0]:[wear2]])</f>
        <v>147.74921568627454</v>
      </c>
      <c r="N59">
        <f>AVERAGE(Merged_data_10_to_60_3_replicates[[#This Row],[friction0]:[friction2]])</f>
        <v>19.835098039215691</v>
      </c>
    </row>
    <row r="60" spans="1:14" x14ac:dyDescent="0.25">
      <c r="A60">
        <v>10</v>
      </c>
      <c r="B60">
        <v>11</v>
      </c>
      <c r="C60" t="s">
        <v>12</v>
      </c>
      <c r="D60" t="s">
        <v>13</v>
      </c>
      <c r="E60">
        <v>10</v>
      </c>
      <c r="F60">
        <v>200</v>
      </c>
      <c r="G60">
        <v>132.1164705882353</v>
      </c>
      <c r="H60">
        <v>163.16058823529411</v>
      </c>
      <c r="I60">
        <v>194.79882352941175</v>
      </c>
      <c r="J60">
        <v>21.761176470588236</v>
      </c>
      <c r="K60">
        <v>21.772352941176472</v>
      </c>
      <c r="L60">
        <v>21.86</v>
      </c>
      <c r="M60">
        <f>AVERAGE(Merged_data_10_to_60_3_replicates[[#This Row],[wear0]:[wear2]])</f>
        <v>163.35862745098038</v>
      </c>
      <c r="N60">
        <f>AVERAGE(Merged_data_10_to_60_3_replicates[[#This Row],[friction0]:[friction2]])</f>
        <v>21.797843137254901</v>
      </c>
    </row>
    <row r="61" spans="1:14" x14ac:dyDescent="0.25">
      <c r="A61">
        <v>11</v>
      </c>
      <c r="B61">
        <v>12</v>
      </c>
      <c r="C61" t="s">
        <v>12</v>
      </c>
      <c r="D61" t="s">
        <v>13</v>
      </c>
      <c r="E61">
        <v>10</v>
      </c>
      <c r="F61">
        <v>250</v>
      </c>
      <c r="G61">
        <v>63.091764705882348</v>
      </c>
      <c r="H61">
        <v>68.748235294117649</v>
      </c>
      <c r="I61">
        <v>74.721764705882364</v>
      </c>
      <c r="J61">
        <v>15.194117647058825</v>
      </c>
      <c r="K61">
        <v>16.060000000000002</v>
      </c>
      <c r="L61">
        <v>17.287647058823527</v>
      </c>
      <c r="M61">
        <f>AVERAGE(Merged_data_10_to_60_3_replicates[[#This Row],[wear0]:[wear2]])</f>
        <v>68.853921568627456</v>
      </c>
      <c r="N61">
        <f>AVERAGE(Merged_data_10_to_60_3_replicates[[#This Row],[friction0]:[friction2]])</f>
        <v>16.18058823529412</v>
      </c>
    </row>
    <row r="62" spans="1:14" x14ac:dyDescent="0.25">
      <c r="A62">
        <v>12</v>
      </c>
      <c r="B62">
        <v>13</v>
      </c>
      <c r="C62" t="s">
        <v>12</v>
      </c>
      <c r="D62" t="s">
        <v>13</v>
      </c>
      <c r="E62">
        <v>11</v>
      </c>
      <c r="F62">
        <v>100</v>
      </c>
      <c r="G62">
        <v>61.499411764705883</v>
      </c>
      <c r="H62">
        <v>74.304117647058817</v>
      </c>
      <c r="I62">
        <v>85.815294117647056</v>
      </c>
      <c r="J62">
        <v>25.385882352941177</v>
      </c>
      <c r="K62">
        <v>25.173529411764704</v>
      </c>
      <c r="L62">
        <v>25.159411764705883</v>
      </c>
      <c r="M62">
        <f>AVERAGE(Merged_data_10_to_60_3_replicates[[#This Row],[wear0]:[wear2]])</f>
        <v>73.87294117647059</v>
      </c>
      <c r="N62">
        <f>AVERAGE(Merged_data_10_to_60_3_replicates[[#This Row],[friction0]:[friction2]])</f>
        <v>25.239607843137254</v>
      </c>
    </row>
    <row r="63" spans="1:14" x14ac:dyDescent="0.25">
      <c r="A63">
        <v>13</v>
      </c>
      <c r="B63">
        <v>14</v>
      </c>
      <c r="C63" t="s">
        <v>12</v>
      </c>
      <c r="D63" t="s">
        <v>13</v>
      </c>
      <c r="E63">
        <v>11</v>
      </c>
      <c r="F63">
        <v>150</v>
      </c>
      <c r="G63">
        <v>123.18941176470587</v>
      </c>
      <c r="H63">
        <v>127.32588235294118</v>
      </c>
      <c r="I63">
        <v>161.14882352941174</v>
      </c>
      <c r="J63">
        <v>22.675294117647059</v>
      </c>
      <c r="K63">
        <v>22.992941176470584</v>
      </c>
      <c r="L63">
        <v>22.699411764705886</v>
      </c>
      <c r="M63">
        <f>AVERAGE(Merged_data_10_to_60_3_replicates[[#This Row],[wear0]:[wear2]])</f>
        <v>137.22137254901961</v>
      </c>
      <c r="N63">
        <f>AVERAGE(Merged_data_10_to_60_3_replicates[[#This Row],[friction0]:[friction2]])</f>
        <v>22.789215686274513</v>
      </c>
    </row>
    <row r="64" spans="1:14" x14ac:dyDescent="0.25">
      <c r="A64">
        <v>14</v>
      </c>
      <c r="B64">
        <v>15</v>
      </c>
      <c r="C64" t="s">
        <v>12</v>
      </c>
      <c r="D64" t="s">
        <v>13</v>
      </c>
      <c r="E64">
        <v>11</v>
      </c>
      <c r="F64">
        <v>200</v>
      </c>
      <c r="G64">
        <v>126.87588235294118</v>
      </c>
      <c r="H64">
        <v>143.02882352941174</v>
      </c>
      <c r="I64">
        <v>157.05705882352939</v>
      </c>
      <c r="J64">
        <v>23.285882352941179</v>
      </c>
      <c r="K64">
        <v>23.155882352941177</v>
      </c>
      <c r="L64">
        <v>23.145882352941175</v>
      </c>
      <c r="M64">
        <f>AVERAGE(Merged_data_10_to_60_3_replicates[[#This Row],[wear0]:[wear2]])</f>
        <v>142.32058823529408</v>
      </c>
      <c r="N64">
        <f>AVERAGE(Merged_data_10_to_60_3_replicates[[#This Row],[friction0]:[friction2]])</f>
        <v>23.19588235294118</v>
      </c>
    </row>
    <row r="65" spans="1:14" x14ac:dyDescent="0.25">
      <c r="A65">
        <v>15</v>
      </c>
      <c r="B65">
        <v>16</v>
      </c>
      <c r="C65" t="s">
        <v>12</v>
      </c>
      <c r="D65" t="s">
        <v>13</v>
      </c>
      <c r="E65">
        <v>11</v>
      </c>
      <c r="F65">
        <v>250</v>
      </c>
      <c r="G65">
        <v>312.34235294117644</v>
      </c>
      <c r="H65">
        <v>338.64647058823527</v>
      </c>
      <c r="I65">
        <v>365.91529411764702</v>
      </c>
      <c r="J65">
        <v>22.280588235294118</v>
      </c>
      <c r="K65">
        <v>22.232352941176469</v>
      </c>
      <c r="L65">
        <v>22.198235294117648</v>
      </c>
      <c r="M65">
        <f>AVERAGE(Merged_data_10_to_60_3_replicates[[#This Row],[wear0]:[wear2]])</f>
        <v>338.96803921568625</v>
      </c>
      <c r="N65">
        <f>AVERAGE(Merged_data_10_to_60_3_replicates[[#This Row],[friction0]:[friction2]])</f>
        <v>22.237058823529413</v>
      </c>
    </row>
    <row r="66" spans="1:14" x14ac:dyDescent="0.25">
      <c r="A66">
        <v>32</v>
      </c>
      <c r="B66">
        <v>33</v>
      </c>
      <c r="C66" t="s">
        <v>15</v>
      </c>
      <c r="D66" t="s">
        <v>13</v>
      </c>
      <c r="E66">
        <v>8</v>
      </c>
      <c r="F66">
        <v>100</v>
      </c>
      <c r="G66">
        <v>144.77588235294118</v>
      </c>
      <c r="H66">
        <v>144.61117647058822</v>
      </c>
      <c r="I66">
        <v>160.62941176470591</v>
      </c>
      <c r="J66">
        <v>10.765294117647059</v>
      </c>
      <c r="K66">
        <v>10.259411764705884</v>
      </c>
      <c r="L66">
        <v>9.5611764705882347</v>
      </c>
      <c r="M66">
        <f>AVERAGE(Merged_data_10_to_60_3_replicates[[#This Row],[wear0]:[wear2]])</f>
        <v>150.00549019607843</v>
      </c>
      <c r="N66">
        <f>AVERAGE(Merged_data_10_to_60_3_replicates[[#This Row],[friction0]:[friction2]])</f>
        <v>10.195294117647059</v>
      </c>
    </row>
    <row r="67" spans="1:14" x14ac:dyDescent="0.25">
      <c r="A67">
        <v>33</v>
      </c>
      <c r="B67">
        <v>34</v>
      </c>
      <c r="C67" t="s">
        <v>15</v>
      </c>
      <c r="D67" t="s">
        <v>13</v>
      </c>
      <c r="E67">
        <v>8</v>
      </c>
      <c r="F67">
        <v>150</v>
      </c>
      <c r="G67">
        <v>169.94</v>
      </c>
      <c r="H67">
        <v>172.24058823529413</v>
      </c>
      <c r="I67">
        <v>172.39941176470589</v>
      </c>
      <c r="J67">
        <v>8.9435294117647057</v>
      </c>
      <c r="K67">
        <v>9</v>
      </c>
      <c r="L67">
        <v>8.9994117647058811</v>
      </c>
      <c r="M67">
        <f>AVERAGE(Merged_data_10_to_60_3_replicates[[#This Row],[wear0]:[wear2]])</f>
        <v>171.52666666666667</v>
      </c>
      <c r="N67">
        <f>AVERAGE(Merged_data_10_to_60_3_replicates[[#This Row],[friction0]:[friction2]])</f>
        <v>8.9809803921568641</v>
      </c>
    </row>
    <row r="68" spans="1:14" x14ac:dyDescent="0.25">
      <c r="A68">
        <v>34</v>
      </c>
      <c r="B68">
        <v>35</v>
      </c>
      <c r="C68" t="s">
        <v>15</v>
      </c>
      <c r="D68" t="s">
        <v>13</v>
      </c>
      <c r="E68">
        <v>8</v>
      </c>
      <c r="F68">
        <v>200</v>
      </c>
      <c r="G68">
        <v>194.80705882352942</v>
      </c>
      <c r="H68">
        <v>193.28058823529409</v>
      </c>
      <c r="I68">
        <v>196.29352941176469</v>
      </c>
      <c r="J68">
        <v>8.1817647058823528</v>
      </c>
      <c r="K68">
        <v>8.2435294117647047</v>
      </c>
      <c r="L68">
        <v>8.2441176470588236</v>
      </c>
      <c r="M68">
        <f>AVERAGE(Merged_data_10_to_60_3_replicates[[#This Row],[wear0]:[wear2]])</f>
        <v>194.79372549019607</v>
      </c>
      <c r="N68">
        <f>AVERAGE(Merged_data_10_to_60_3_replicates[[#This Row],[friction0]:[friction2]])</f>
        <v>8.2231372549019586</v>
      </c>
    </row>
    <row r="69" spans="1:14" x14ac:dyDescent="0.25">
      <c r="A69">
        <v>35</v>
      </c>
      <c r="B69">
        <v>36</v>
      </c>
      <c r="C69" t="s">
        <v>15</v>
      </c>
      <c r="D69" t="s">
        <v>13</v>
      </c>
      <c r="E69">
        <v>8</v>
      </c>
      <c r="F69">
        <v>250</v>
      </c>
      <c r="G69">
        <v>175.02352941176471</v>
      </c>
      <c r="H69">
        <v>178.09470588235294</v>
      </c>
      <c r="I69">
        <v>176.39882352941174</v>
      </c>
      <c r="J69">
        <v>7.7052941176470595</v>
      </c>
      <c r="K69">
        <v>7.7688235294117662</v>
      </c>
      <c r="L69">
        <v>7.6564705882352939</v>
      </c>
      <c r="M69">
        <f>AVERAGE(Merged_data_10_to_60_3_replicates[[#This Row],[wear0]:[wear2]])</f>
        <v>176.5056862745098</v>
      </c>
      <c r="N69">
        <f>AVERAGE(Merged_data_10_to_60_3_replicates[[#This Row],[friction0]:[friction2]])</f>
        <v>7.7101960784313732</v>
      </c>
    </row>
    <row r="70" spans="1:14" x14ac:dyDescent="0.25">
      <c r="A70">
        <v>36</v>
      </c>
      <c r="B70">
        <v>37</v>
      </c>
      <c r="C70" t="s">
        <v>15</v>
      </c>
      <c r="D70" t="s">
        <v>13</v>
      </c>
      <c r="E70">
        <v>9</v>
      </c>
      <c r="F70">
        <v>100</v>
      </c>
      <c r="G70">
        <v>208.37882352941173</v>
      </c>
      <c r="H70">
        <v>207.08294117647057</v>
      </c>
      <c r="I70">
        <v>206.26529411764707</v>
      </c>
      <c r="J70">
        <v>10.514117647058823</v>
      </c>
      <c r="K70">
        <v>10.49764705882353</v>
      </c>
      <c r="L70">
        <v>10.430588235294117</v>
      </c>
      <c r="M70">
        <f>AVERAGE(Merged_data_10_to_60_3_replicates[[#This Row],[wear0]:[wear2]])</f>
        <v>207.24235294117645</v>
      </c>
      <c r="N70">
        <f>AVERAGE(Merged_data_10_to_60_3_replicates[[#This Row],[friction0]:[friction2]])</f>
        <v>10.48078431372549</v>
      </c>
    </row>
    <row r="71" spans="1:14" x14ac:dyDescent="0.25">
      <c r="A71">
        <v>37</v>
      </c>
      <c r="B71">
        <v>38</v>
      </c>
      <c r="C71" t="s">
        <v>15</v>
      </c>
      <c r="D71" t="s">
        <v>13</v>
      </c>
      <c r="E71">
        <v>9</v>
      </c>
      <c r="F71">
        <v>150</v>
      </c>
      <c r="G71">
        <v>190.73235294117649</v>
      </c>
      <c r="H71">
        <v>189.11470588235292</v>
      </c>
      <c r="I71">
        <v>193.53470588235294</v>
      </c>
      <c r="J71">
        <v>9.7258823529411753</v>
      </c>
      <c r="K71">
        <v>9.7711764705882338</v>
      </c>
      <c r="L71">
        <v>9.7099999999999991</v>
      </c>
      <c r="M71">
        <f>AVERAGE(Merged_data_10_to_60_3_replicates[[#This Row],[wear0]:[wear2]])</f>
        <v>191.12725490196078</v>
      </c>
      <c r="N71">
        <f>AVERAGE(Merged_data_10_to_60_3_replicates[[#This Row],[friction0]:[friction2]])</f>
        <v>9.7356862745098027</v>
      </c>
    </row>
    <row r="72" spans="1:14" x14ac:dyDescent="0.25">
      <c r="A72">
        <v>38</v>
      </c>
      <c r="B72">
        <v>39</v>
      </c>
      <c r="C72" t="s">
        <v>15</v>
      </c>
      <c r="D72" t="s">
        <v>13</v>
      </c>
      <c r="E72">
        <v>9</v>
      </c>
      <c r="F72">
        <v>200</v>
      </c>
      <c r="G72">
        <v>190.20294117647057</v>
      </c>
      <c r="H72">
        <v>189.29411764705881</v>
      </c>
      <c r="I72">
        <v>191.96235294117645</v>
      </c>
      <c r="J72">
        <v>9.3188235294117661</v>
      </c>
      <c r="K72">
        <v>9.3229411764705894</v>
      </c>
      <c r="L72">
        <v>9.2376470588235282</v>
      </c>
      <c r="M72">
        <f>AVERAGE(Merged_data_10_to_60_3_replicates[[#This Row],[wear0]:[wear2]])</f>
        <v>190.48647058823531</v>
      </c>
      <c r="N72">
        <f>AVERAGE(Merged_data_10_to_60_3_replicates[[#This Row],[friction0]:[friction2]])</f>
        <v>9.2931372549019624</v>
      </c>
    </row>
    <row r="73" spans="1:14" x14ac:dyDescent="0.25">
      <c r="A73">
        <v>39</v>
      </c>
      <c r="B73">
        <v>40</v>
      </c>
      <c r="C73" t="s">
        <v>15</v>
      </c>
      <c r="D73" t="s">
        <v>13</v>
      </c>
      <c r="E73">
        <v>9</v>
      </c>
      <c r="F73">
        <v>250</v>
      </c>
      <c r="G73">
        <v>176.48588235294116</v>
      </c>
      <c r="H73">
        <v>175.78882352941176</v>
      </c>
      <c r="I73">
        <v>176.38235294117649</v>
      </c>
      <c r="J73">
        <v>8.8311764705882343</v>
      </c>
      <c r="K73">
        <v>8.9476470588235308</v>
      </c>
      <c r="L73">
        <v>9.0841176470588234</v>
      </c>
      <c r="M73">
        <f>AVERAGE(Merged_data_10_to_60_3_replicates[[#This Row],[wear0]:[wear2]])</f>
        <v>176.21901960784314</v>
      </c>
      <c r="N73">
        <f>AVERAGE(Merged_data_10_to_60_3_replicates[[#This Row],[friction0]:[friction2]])</f>
        <v>8.9543137254901968</v>
      </c>
    </row>
    <row r="74" spans="1:14" x14ac:dyDescent="0.25">
      <c r="A74">
        <v>40</v>
      </c>
      <c r="B74">
        <v>41</v>
      </c>
      <c r="C74" t="s">
        <v>15</v>
      </c>
      <c r="D74" t="s">
        <v>13</v>
      </c>
      <c r="E74">
        <v>10</v>
      </c>
      <c r="F74">
        <v>100</v>
      </c>
      <c r="G74">
        <v>31.721176470588233</v>
      </c>
      <c r="H74">
        <v>32.836470588235287</v>
      </c>
      <c r="I74">
        <v>35.194705882352935</v>
      </c>
      <c r="J74">
        <v>11.763529411764706</v>
      </c>
      <c r="K74">
        <v>11.732352941176472</v>
      </c>
      <c r="L74">
        <v>11.743529411764706</v>
      </c>
      <c r="M74">
        <f>AVERAGE(Merged_data_10_to_60_3_replicates[[#This Row],[wear0]:[wear2]])</f>
        <v>33.250784313725482</v>
      </c>
      <c r="N74">
        <f>AVERAGE(Merged_data_10_to_60_3_replicates[[#This Row],[friction0]:[friction2]])</f>
        <v>11.746470588235296</v>
      </c>
    </row>
    <row r="75" spans="1:14" x14ac:dyDescent="0.25">
      <c r="A75">
        <v>41</v>
      </c>
      <c r="B75">
        <v>42</v>
      </c>
      <c r="C75" t="s">
        <v>15</v>
      </c>
      <c r="D75" t="s">
        <v>13</v>
      </c>
      <c r="E75">
        <v>10</v>
      </c>
      <c r="F75">
        <v>150</v>
      </c>
      <c r="G75">
        <v>49.994705882352939</v>
      </c>
      <c r="H75">
        <v>53.751176470588234</v>
      </c>
      <c r="I75">
        <v>56.392941176470593</v>
      </c>
      <c r="J75">
        <v>11.058235294117647</v>
      </c>
      <c r="K75">
        <v>11.116470588235295</v>
      </c>
      <c r="L75">
        <v>10.99235294117647</v>
      </c>
      <c r="M75">
        <f>AVERAGE(Merged_data_10_to_60_3_replicates[[#This Row],[wear0]:[wear2]])</f>
        <v>53.379607843137258</v>
      </c>
      <c r="N75">
        <f>AVERAGE(Merged_data_10_to_60_3_replicates[[#This Row],[friction0]:[friction2]])</f>
        <v>11.055686274509805</v>
      </c>
    </row>
    <row r="76" spans="1:14" x14ac:dyDescent="0.25">
      <c r="A76">
        <v>42</v>
      </c>
      <c r="B76">
        <v>43</v>
      </c>
      <c r="C76" t="s">
        <v>15</v>
      </c>
      <c r="D76" t="s">
        <v>13</v>
      </c>
      <c r="E76">
        <v>10</v>
      </c>
      <c r="F76">
        <v>200</v>
      </c>
      <c r="G76">
        <v>72.588235294117652</v>
      </c>
      <c r="H76">
        <v>88.672941176470587</v>
      </c>
      <c r="I76">
        <v>82.401764705882357</v>
      </c>
      <c r="J76">
        <v>10.81</v>
      </c>
      <c r="K76">
        <v>10.674117647058823</v>
      </c>
      <c r="L76">
        <v>10.572941176470589</v>
      </c>
      <c r="M76">
        <f>AVERAGE(Merged_data_10_to_60_3_replicates[[#This Row],[wear0]:[wear2]])</f>
        <v>81.220980392156861</v>
      </c>
      <c r="N76">
        <f>AVERAGE(Merged_data_10_to_60_3_replicates[[#This Row],[friction0]:[friction2]])</f>
        <v>10.685686274509806</v>
      </c>
    </row>
    <row r="77" spans="1:14" x14ac:dyDescent="0.25">
      <c r="A77">
        <v>43</v>
      </c>
      <c r="B77">
        <v>44</v>
      </c>
      <c r="C77" t="s">
        <v>15</v>
      </c>
      <c r="D77" t="s">
        <v>13</v>
      </c>
      <c r="E77">
        <v>10</v>
      </c>
      <c r="F77">
        <v>250</v>
      </c>
      <c r="G77">
        <v>100.43647058823528</v>
      </c>
      <c r="H77">
        <v>105.62705882352941</v>
      </c>
      <c r="I77">
        <v>105.5264705882353</v>
      </c>
      <c r="J77">
        <v>10.229411764705883</v>
      </c>
      <c r="K77">
        <v>10.191176470588236</v>
      </c>
      <c r="L77">
        <v>10.159411764705881</v>
      </c>
      <c r="M77">
        <f>AVERAGE(Merged_data_10_to_60_3_replicates[[#This Row],[wear0]:[wear2]])</f>
        <v>103.86333333333334</v>
      </c>
      <c r="N77">
        <f>AVERAGE(Merged_data_10_to_60_3_replicates[[#This Row],[friction0]:[friction2]])</f>
        <v>10.193333333333333</v>
      </c>
    </row>
    <row r="78" spans="1:14" x14ac:dyDescent="0.25">
      <c r="A78">
        <v>44</v>
      </c>
      <c r="B78">
        <v>45</v>
      </c>
      <c r="C78" t="s">
        <v>15</v>
      </c>
      <c r="D78" t="s">
        <v>13</v>
      </c>
      <c r="E78">
        <v>11</v>
      </c>
      <c r="F78">
        <v>100</v>
      </c>
      <c r="G78">
        <v>80.018823529411762</v>
      </c>
      <c r="H78">
        <v>83.199411764705857</v>
      </c>
      <c r="I78">
        <v>86.34470588235294</v>
      </c>
      <c r="J78">
        <v>13.022941176470589</v>
      </c>
      <c r="K78">
        <v>13.082941176470587</v>
      </c>
      <c r="L78">
        <v>12.836470588235294</v>
      </c>
      <c r="M78">
        <f>AVERAGE(Merged_data_10_to_60_3_replicates[[#This Row],[wear0]:[wear2]])</f>
        <v>83.187647058823515</v>
      </c>
      <c r="N78">
        <f>AVERAGE(Merged_data_10_to_60_3_replicates[[#This Row],[friction0]:[friction2]])</f>
        <v>12.980784313725488</v>
      </c>
    </row>
    <row r="79" spans="1:14" x14ac:dyDescent="0.25">
      <c r="A79">
        <v>45</v>
      </c>
      <c r="B79">
        <v>46</v>
      </c>
      <c r="C79" t="s">
        <v>15</v>
      </c>
      <c r="D79" t="s">
        <v>13</v>
      </c>
      <c r="E79">
        <v>11</v>
      </c>
      <c r="F79">
        <v>150</v>
      </c>
      <c r="G79">
        <v>106.1835294117647</v>
      </c>
      <c r="H79">
        <v>108.04941176470588</v>
      </c>
      <c r="I79">
        <v>110.10294117647059</v>
      </c>
      <c r="J79">
        <v>12.38</v>
      </c>
      <c r="K79">
        <v>12.244705882352941</v>
      </c>
      <c r="L79">
        <v>12.02941176470588</v>
      </c>
      <c r="M79">
        <f>AVERAGE(Merged_data_10_to_60_3_replicates[[#This Row],[wear0]:[wear2]])</f>
        <v>108.11196078431372</v>
      </c>
      <c r="N79">
        <f>AVERAGE(Merged_data_10_to_60_3_replicates[[#This Row],[friction0]:[friction2]])</f>
        <v>12.218039215686275</v>
      </c>
    </row>
    <row r="80" spans="1:14" x14ac:dyDescent="0.25">
      <c r="A80">
        <v>46</v>
      </c>
      <c r="B80">
        <v>47</v>
      </c>
      <c r="C80" t="s">
        <v>15</v>
      </c>
      <c r="D80" t="s">
        <v>13</v>
      </c>
      <c r="E80">
        <v>11</v>
      </c>
      <c r="F80">
        <v>200</v>
      </c>
      <c r="G80">
        <v>122.29176470588236</v>
      </c>
      <c r="H80">
        <v>125.42176470588235</v>
      </c>
      <c r="I80">
        <v>128.10117647058823</v>
      </c>
      <c r="J80">
        <v>11.93235294117647</v>
      </c>
      <c r="K80">
        <v>11.708235294117648</v>
      </c>
      <c r="L80">
        <v>11.59</v>
      </c>
      <c r="M80">
        <f>AVERAGE(Merged_data_10_to_60_3_replicates[[#This Row],[wear0]:[wear2]])</f>
        <v>125.27156862745097</v>
      </c>
      <c r="N80">
        <f>AVERAGE(Merged_data_10_to_60_3_replicates[[#This Row],[friction0]:[friction2]])</f>
        <v>11.743529411764706</v>
      </c>
    </row>
    <row r="81" spans="1:14" x14ac:dyDescent="0.25">
      <c r="A81">
        <v>47</v>
      </c>
      <c r="B81">
        <v>48</v>
      </c>
      <c r="C81" t="s">
        <v>15</v>
      </c>
      <c r="D81" t="s">
        <v>13</v>
      </c>
      <c r="E81">
        <v>11</v>
      </c>
      <c r="F81">
        <v>250</v>
      </c>
      <c r="G81">
        <v>88.844117647058837</v>
      </c>
      <c r="H81">
        <v>92.625882352941176</v>
      </c>
      <c r="I81">
        <v>91.491764705882346</v>
      </c>
      <c r="J81">
        <v>11.367647058823529</v>
      </c>
      <c r="K81">
        <v>11.135294117647058</v>
      </c>
      <c r="L81">
        <v>11.058823529411764</v>
      </c>
      <c r="M81">
        <f>AVERAGE(Merged_data_10_to_60_3_replicates[[#This Row],[wear0]:[wear2]])</f>
        <v>90.987254901960796</v>
      </c>
      <c r="N81">
        <f>AVERAGE(Merged_data_10_to_60_3_replicates[[#This Row],[friction0]:[friction2]])</f>
        <v>11.187254901960785</v>
      </c>
    </row>
    <row r="82" spans="1:14" x14ac:dyDescent="0.25">
      <c r="A82">
        <v>64</v>
      </c>
      <c r="B82">
        <v>65</v>
      </c>
      <c r="C82" t="s">
        <v>16</v>
      </c>
      <c r="D82" t="s">
        <v>13</v>
      </c>
      <c r="E82">
        <v>8</v>
      </c>
      <c r="F82">
        <v>100</v>
      </c>
      <c r="G82">
        <v>62.164117647058823</v>
      </c>
      <c r="H82">
        <v>63.301764705882348</v>
      </c>
      <c r="I82">
        <v>64.270588235294113</v>
      </c>
      <c r="J82">
        <v>9.4847058823529409</v>
      </c>
      <c r="K82">
        <v>9.5052941176470593</v>
      </c>
      <c r="L82">
        <v>9.51</v>
      </c>
      <c r="M82">
        <f>AVERAGE(Merged_data_10_to_60_3_replicates[[#This Row],[wear0]:[wear2]])</f>
        <v>63.245490196078435</v>
      </c>
      <c r="N82">
        <f>AVERAGE(Merged_data_10_to_60_3_replicates[[#This Row],[friction0]:[friction2]])</f>
        <v>9.5</v>
      </c>
    </row>
    <row r="83" spans="1:14" x14ac:dyDescent="0.25">
      <c r="A83">
        <v>65</v>
      </c>
      <c r="B83">
        <v>66</v>
      </c>
      <c r="C83" t="s">
        <v>16</v>
      </c>
      <c r="D83" t="s">
        <v>13</v>
      </c>
      <c r="E83">
        <v>8</v>
      </c>
      <c r="F83">
        <v>150</v>
      </c>
      <c r="G83">
        <v>73.358235294117648</v>
      </c>
      <c r="H83">
        <v>75.225294117647053</v>
      </c>
      <c r="I83">
        <v>76.567058823529408</v>
      </c>
      <c r="J83">
        <v>9.0652941176470598</v>
      </c>
      <c r="K83">
        <v>9.0405882352941198</v>
      </c>
      <c r="L83">
        <v>8.9970588235294109</v>
      </c>
      <c r="M83">
        <f>AVERAGE(Merged_data_10_to_60_3_replicates[[#This Row],[wear0]:[wear2]])</f>
        <v>75.05019607843137</v>
      </c>
      <c r="N83">
        <f>AVERAGE(Merged_data_10_to_60_3_replicates[[#This Row],[friction0]:[friction2]])</f>
        <v>9.0343137254901968</v>
      </c>
    </row>
    <row r="84" spans="1:14" x14ac:dyDescent="0.25">
      <c r="A84">
        <v>66</v>
      </c>
      <c r="B84">
        <v>67</v>
      </c>
      <c r="C84" t="s">
        <v>16</v>
      </c>
      <c r="D84" t="s">
        <v>13</v>
      </c>
      <c r="E84">
        <v>8</v>
      </c>
      <c r="F84">
        <v>200</v>
      </c>
      <c r="G84">
        <v>101.26235294117647</v>
      </c>
      <c r="H84">
        <v>99.549411764705894</v>
      </c>
      <c r="I84">
        <v>101.89235294117647</v>
      </c>
      <c r="J84">
        <v>8.3852941176470601</v>
      </c>
      <c r="K84">
        <v>8.3164705882352941</v>
      </c>
      <c r="L84">
        <v>8.3611764705882354</v>
      </c>
      <c r="M84">
        <f>AVERAGE(Merged_data_10_to_60_3_replicates[[#This Row],[wear0]:[wear2]])</f>
        <v>100.9013725490196</v>
      </c>
      <c r="N84">
        <f>AVERAGE(Merged_data_10_to_60_3_replicates[[#This Row],[friction0]:[friction2]])</f>
        <v>8.3543137254901954</v>
      </c>
    </row>
    <row r="85" spans="1:14" x14ac:dyDescent="0.25">
      <c r="A85">
        <v>67</v>
      </c>
      <c r="B85">
        <v>68</v>
      </c>
      <c r="C85" t="s">
        <v>16</v>
      </c>
      <c r="D85" t="s">
        <v>13</v>
      </c>
      <c r="E85">
        <v>8</v>
      </c>
      <c r="F85">
        <v>250</v>
      </c>
      <c r="G85">
        <v>103.53058823529412</v>
      </c>
      <c r="H85">
        <v>108.58764705882353</v>
      </c>
      <c r="I85">
        <v>111.29941176470589</v>
      </c>
      <c r="J85">
        <v>7.9035294117647066</v>
      </c>
      <c r="K85">
        <v>7.9905882352941182</v>
      </c>
      <c r="L85">
        <v>7.8888235294117637</v>
      </c>
      <c r="M85">
        <f>AVERAGE(Merged_data_10_to_60_3_replicates[[#This Row],[wear0]:[wear2]])</f>
        <v>107.80588235294118</v>
      </c>
      <c r="N85">
        <f>AVERAGE(Merged_data_10_to_60_3_replicates[[#This Row],[friction0]:[friction2]])</f>
        <v>7.9276470588235286</v>
      </c>
    </row>
    <row r="86" spans="1:14" x14ac:dyDescent="0.25">
      <c r="A86">
        <v>68</v>
      </c>
      <c r="B86">
        <v>69</v>
      </c>
      <c r="C86" t="s">
        <v>16</v>
      </c>
      <c r="D86" t="s">
        <v>13</v>
      </c>
      <c r="E86">
        <v>9</v>
      </c>
      <c r="F86">
        <v>100</v>
      </c>
      <c r="G86">
        <v>147.31058823529409</v>
      </c>
      <c r="H86">
        <v>148.25117647058823</v>
      </c>
      <c r="I86">
        <v>147.41470588235296</v>
      </c>
      <c r="J86">
        <v>10.500588235294119</v>
      </c>
      <c r="K86">
        <v>10.48</v>
      </c>
      <c r="L86">
        <v>10.558235294117647</v>
      </c>
      <c r="M86">
        <f>AVERAGE(Merged_data_10_to_60_3_replicates[[#This Row],[wear0]:[wear2]])</f>
        <v>147.65882352941176</v>
      </c>
      <c r="N86">
        <f>AVERAGE(Merged_data_10_to_60_3_replicates[[#This Row],[friction0]:[friction2]])</f>
        <v>10.512941176470589</v>
      </c>
    </row>
    <row r="87" spans="1:14" x14ac:dyDescent="0.25">
      <c r="A87">
        <v>69</v>
      </c>
      <c r="B87">
        <v>70</v>
      </c>
      <c r="C87" t="s">
        <v>16</v>
      </c>
      <c r="D87" t="s">
        <v>13</v>
      </c>
      <c r="E87">
        <v>9</v>
      </c>
      <c r="F87">
        <v>150</v>
      </c>
      <c r="G87">
        <v>156.0241176470588</v>
      </c>
      <c r="H87">
        <v>157.96352941176468</v>
      </c>
      <c r="I87">
        <v>158.36823529411765</v>
      </c>
      <c r="J87">
        <v>9.8523529411764716</v>
      </c>
      <c r="K87">
        <v>9.8341176470588234</v>
      </c>
      <c r="L87">
        <v>9.8347058823529423</v>
      </c>
      <c r="M87">
        <f>AVERAGE(Merged_data_10_to_60_3_replicates[[#This Row],[wear0]:[wear2]])</f>
        <v>157.45196078431371</v>
      </c>
      <c r="N87">
        <f>AVERAGE(Merged_data_10_to_60_3_replicates[[#This Row],[friction0]:[friction2]])</f>
        <v>9.8403921568627464</v>
      </c>
    </row>
    <row r="88" spans="1:14" x14ac:dyDescent="0.25">
      <c r="A88">
        <v>70</v>
      </c>
      <c r="B88">
        <v>71</v>
      </c>
      <c r="C88" t="s">
        <v>16</v>
      </c>
      <c r="D88" t="s">
        <v>13</v>
      </c>
      <c r="E88">
        <v>9</v>
      </c>
      <c r="F88">
        <v>200</v>
      </c>
      <c r="G88">
        <v>156.56411764705882</v>
      </c>
      <c r="H88">
        <v>161.75470588235294</v>
      </c>
      <c r="I88">
        <v>163.89941176470589</v>
      </c>
      <c r="J88">
        <v>9.2917647058823523</v>
      </c>
      <c r="K88">
        <v>9.2817647058823525</v>
      </c>
      <c r="L88">
        <v>9.3158823529411769</v>
      </c>
      <c r="M88">
        <f>AVERAGE(Merged_data_10_to_60_3_replicates[[#This Row],[wear0]:[wear2]])</f>
        <v>160.73941176470589</v>
      </c>
      <c r="N88">
        <f>AVERAGE(Merged_data_10_to_60_3_replicates[[#This Row],[friction0]:[friction2]])</f>
        <v>9.2964705882352927</v>
      </c>
    </row>
    <row r="89" spans="1:14" x14ac:dyDescent="0.25">
      <c r="A89">
        <v>71</v>
      </c>
      <c r="B89">
        <v>72</v>
      </c>
      <c r="C89" t="s">
        <v>16</v>
      </c>
      <c r="D89" t="s">
        <v>13</v>
      </c>
      <c r="E89">
        <v>9</v>
      </c>
      <c r="F89">
        <v>250</v>
      </c>
      <c r="G89">
        <v>139.41705882352943</v>
      </c>
      <c r="H89">
        <v>138.95529411764704</v>
      </c>
      <c r="I89">
        <v>139.14882352941177</v>
      </c>
      <c r="J89">
        <v>8.9064705882352939</v>
      </c>
      <c r="K89">
        <v>8.8658823529411759</v>
      </c>
      <c r="L89">
        <v>8.8529411764705888</v>
      </c>
      <c r="M89">
        <f>AVERAGE(Merged_data_10_to_60_3_replicates[[#This Row],[wear0]:[wear2]])</f>
        <v>139.17372549019606</v>
      </c>
      <c r="N89">
        <f>AVERAGE(Merged_data_10_to_60_3_replicates[[#This Row],[friction0]:[friction2]])</f>
        <v>8.8750980392156862</v>
      </c>
    </row>
    <row r="90" spans="1:14" x14ac:dyDescent="0.25">
      <c r="A90">
        <v>72</v>
      </c>
      <c r="B90">
        <v>73</v>
      </c>
      <c r="C90" t="s">
        <v>16</v>
      </c>
      <c r="D90" t="s">
        <v>13</v>
      </c>
      <c r="E90">
        <v>10</v>
      </c>
      <c r="F90">
        <v>100</v>
      </c>
      <c r="G90">
        <v>112.05823529411765</v>
      </c>
      <c r="H90">
        <v>114.2235294117647</v>
      </c>
      <c r="I90">
        <v>114.3564705882353</v>
      </c>
      <c r="J90">
        <v>11.92235294117647</v>
      </c>
      <c r="K90">
        <v>11.958823529411763</v>
      </c>
      <c r="L90">
        <v>11.98294117647059</v>
      </c>
      <c r="M90">
        <f>AVERAGE(Merged_data_10_to_60_3_replicates[[#This Row],[wear0]:[wear2]])</f>
        <v>113.54607843137255</v>
      </c>
      <c r="N90">
        <f>AVERAGE(Merged_data_10_to_60_3_replicates[[#This Row],[friction0]:[friction2]])</f>
        <v>11.95470588235294</v>
      </c>
    </row>
    <row r="91" spans="1:14" x14ac:dyDescent="0.25">
      <c r="A91">
        <v>73</v>
      </c>
      <c r="B91">
        <v>74</v>
      </c>
      <c r="C91" t="s">
        <v>16</v>
      </c>
      <c r="D91" t="s">
        <v>13</v>
      </c>
      <c r="E91">
        <v>10</v>
      </c>
      <c r="F91">
        <v>150</v>
      </c>
      <c r="G91">
        <v>119.47588235294118</v>
      </c>
      <c r="H91">
        <v>121.76705882352941</v>
      </c>
      <c r="I91">
        <v>125.21352941176471</v>
      </c>
      <c r="J91">
        <v>11.235882352941175</v>
      </c>
      <c r="K91">
        <v>11.212941176470588</v>
      </c>
      <c r="L91">
        <v>11.200588235294116</v>
      </c>
      <c r="M91">
        <f>AVERAGE(Merged_data_10_to_60_3_replicates[[#This Row],[wear0]:[wear2]])</f>
        <v>122.15215686274512</v>
      </c>
      <c r="N91">
        <f>AVERAGE(Merged_data_10_to_60_3_replicates[[#This Row],[friction0]:[friction2]])</f>
        <v>11.216470588235291</v>
      </c>
    </row>
    <row r="92" spans="1:14" x14ac:dyDescent="0.25">
      <c r="A92">
        <v>74</v>
      </c>
      <c r="B92">
        <v>75</v>
      </c>
      <c r="C92" t="s">
        <v>16</v>
      </c>
      <c r="D92" t="s">
        <v>13</v>
      </c>
      <c r="E92">
        <v>10</v>
      </c>
      <c r="F92">
        <v>200</v>
      </c>
      <c r="G92">
        <v>154.12058823529409</v>
      </c>
      <c r="H92">
        <v>156.26411764705881</v>
      </c>
      <c r="I92">
        <v>156.93</v>
      </c>
      <c r="J92">
        <v>10.584117647058822</v>
      </c>
      <c r="K92">
        <v>10.565882352941175</v>
      </c>
      <c r="L92">
        <v>10.528235294117646</v>
      </c>
      <c r="M92">
        <f>AVERAGE(Merged_data_10_to_60_3_replicates[[#This Row],[wear0]:[wear2]])</f>
        <v>155.77156862745099</v>
      </c>
      <c r="N92">
        <f>AVERAGE(Merged_data_10_to_60_3_replicates[[#This Row],[friction0]:[friction2]])</f>
        <v>10.559411764705882</v>
      </c>
    </row>
    <row r="93" spans="1:14" x14ac:dyDescent="0.25">
      <c r="A93">
        <v>75</v>
      </c>
      <c r="B93">
        <v>76</v>
      </c>
      <c r="C93" t="s">
        <v>16</v>
      </c>
      <c r="D93" t="s">
        <v>13</v>
      </c>
      <c r="E93">
        <v>10</v>
      </c>
      <c r="F93">
        <v>250</v>
      </c>
      <c r="G93">
        <v>84.037647058823538</v>
      </c>
      <c r="H93">
        <v>93.361176470588248</v>
      </c>
      <c r="I93">
        <v>94.444117647058818</v>
      </c>
      <c r="J93">
        <v>10.100000000000001</v>
      </c>
      <c r="K93">
        <v>10.034117647058824</v>
      </c>
      <c r="L93">
        <v>10.01705882352941</v>
      </c>
      <c r="M93">
        <f>AVERAGE(Merged_data_10_to_60_3_replicates[[#This Row],[wear0]:[wear2]])</f>
        <v>90.614313725490206</v>
      </c>
      <c r="N93">
        <f>AVERAGE(Merged_data_10_to_60_3_replicates[[#This Row],[friction0]:[friction2]])</f>
        <v>10.050392156862745</v>
      </c>
    </row>
    <row r="94" spans="1:14" x14ac:dyDescent="0.25">
      <c r="A94">
        <v>76</v>
      </c>
      <c r="B94">
        <v>77</v>
      </c>
      <c r="C94" t="s">
        <v>16</v>
      </c>
      <c r="D94" t="s">
        <v>13</v>
      </c>
      <c r="E94">
        <v>11</v>
      </c>
      <c r="F94">
        <v>100</v>
      </c>
      <c r="G94">
        <v>140.48235294117646</v>
      </c>
      <c r="H94">
        <v>142.76529411764704</v>
      </c>
      <c r="I94">
        <v>143.37117647058824</v>
      </c>
      <c r="J94">
        <v>13.302352941176471</v>
      </c>
      <c r="K94">
        <v>13.306470588235294</v>
      </c>
      <c r="L94">
        <v>13.294117647058824</v>
      </c>
      <c r="M94">
        <f>AVERAGE(Merged_data_10_to_60_3_replicates[[#This Row],[wear0]:[wear2]])</f>
        <v>142.20627450980393</v>
      </c>
      <c r="N94">
        <f>AVERAGE(Merged_data_10_to_60_3_replicates[[#This Row],[friction0]:[friction2]])</f>
        <v>13.300980392156864</v>
      </c>
    </row>
    <row r="95" spans="1:14" x14ac:dyDescent="0.25">
      <c r="A95">
        <v>77</v>
      </c>
      <c r="B95">
        <v>78</v>
      </c>
      <c r="C95" t="s">
        <v>16</v>
      </c>
      <c r="D95" t="s">
        <v>13</v>
      </c>
      <c r="E95">
        <v>11</v>
      </c>
      <c r="F95">
        <v>150</v>
      </c>
      <c r="G95">
        <v>159.71588235294118</v>
      </c>
      <c r="H95">
        <v>161.68</v>
      </c>
      <c r="I95">
        <v>165.3847058823529</v>
      </c>
      <c r="J95">
        <v>12.447058823529412</v>
      </c>
      <c r="K95">
        <v>12.451764705882354</v>
      </c>
      <c r="L95">
        <v>12.486470588235292</v>
      </c>
      <c r="M95">
        <f>AVERAGE(Merged_data_10_to_60_3_replicates[[#This Row],[wear0]:[wear2]])</f>
        <v>162.26019607843136</v>
      </c>
      <c r="N95">
        <f>AVERAGE(Merged_data_10_to_60_3_replicates[[#This Row],[friction0]:[friction2]])</f>
        <v>12.461764705882352</v>
      </c>
    </row>
    <row r="96" spans="1:14" x14ac:dyDescent="0.25">
      <c r="A96">
        <v>78</v>
      </c>
      <c r="B96">
        <v>79</v>
      </c>
      <c r="C96" t="s">
        <v>16</v>
      </c>
      <c r="D96" t="s">
        <v>13</v>
      </c>
      <c r="E96">
        <v>11</v>
      </c>
      <c r="F96">
        <v>200</v>
      </c>
      <c r="G96">
        <v>161.32176470588234</v>
      </c>
      <c r="H96">
        <v>168.01</v>
      </c>
      <c r="I96">
        <v>163.83352941176472</v>
      </c>
      <c r="J96">
        <v>11.884705882352941</v>
      </c>
      <c r="K96">
        <v>11.847058823529412</v>
      </c>
      <c r="L96">
        <v>11.877058823529412</v>
      </c>
      <c r="M96">
        <f>AVERAGE(Merged_data_10_to_60_3_replicates[[#This Row],[wear0]:[wear2]])</f>
        <v>164.38843137254901</v>
      </c>
      <c r="N96">
        <f>AVERAGE(Merged_data_10_to_60_3_replicates[[#This Row],[friction0]:[friction2]])</f>
        <v>11.869607843137254</v>
      </c>
    </row>
    <row r="97" spans="1:14" x14ac:dyDescent="0.25">
      <c r="A97">
        <v>79</v>
      </c>
      <c r="B97">
        <v>80</v>
      </c>
      <c r="C97" t="s">
        <v>16</v>
      </c>
      <c r="D97" t="s">
        <v>13</v>
      </c>
      <c r="E97">
        <v>11</v>
      </c>
      <c r="F97">
        <v>250</v>
      </c>
      <c r="G97">
        <v>109.33352941176472</v>
      </c>
      <c r="H97">
        <v>116.97647058823529</v>
      </c>
      <c r="I97">
        <v>119.24882352941178</v>
      </c>
      <c r="J97">
        <v>11.379411764705882</v>
      </c>
      <c r="K97">
        <v>11.315882352941177</v>
      </c>
      <c r="L97">
        <v>11.341764705882353</v>
      </c>
      <c r="M97">
        <f>AVERAGE(Merged_data_10_to_60_3_replicates[[#This Row],[wear0]:[wear2]])</f>
        <v>115.18627450980392</v>
      </c>
      <c r="N97">
        <f>AVERAGE(Merged_data_10_to_60_3_replicates[[#This Row],[friction0]:[friction2]])</f>
        <v>11.345686274509804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325F-7754-4CAD-AA77-0B7E01A70792}">
  <dimension ref="A1:BP50"/>
  <sheetViews>
    <sheetView topLeftCell="N1" zoomScale="67" zoomScaleNormal="100" workbookViewId="0">
      <selection activeCell="AF24" sqref="AF24"/>
    </sheetView>
  </sheetViews>
  <sheetFormatPr defaultRowHeight="15" x14ac:dyDescent="0.25"/>
  <cols>
    <col min="1" max="1" width="14.7109375" customWidth="1"/>
    <col min="2" max="2" width="16.140625" customWidth="1"/>
    <col min="3" max="3" width="14.85546875" customWidth="1"/>
    <col min="4" max="4" width="10.5703125" customWidth="1"/>
    <col min="5" max="5" width="11.85546875" customWidth="1"/>
    <col min="6" max="6" width="16.140625" customWidth="1"/>
    <col min="7" max="8" width="13" customWidth="1"/>
    <col min="21" max="25" width="12.85546875" bestFit="1" customWidth="1"/>
    <col min="26" max="26" width="12.140625" bestFit="1" customWidth="1"/>
    <col min="27" max="27" width="12.85546875" bestFit="1" customWidth="1"/>
    <col min="28" max="28" width="12.140625" bestFit="1" customWidth="1"/>
    <col min="30" max="34" width="12.140625" bestFit="1" customWidth="1"/>
    <col min="35" max="35" width="12.85546875" bestFit="1" customWidth="1"/>
    <col min="36" max="36" width="12.140625" bestFit="1" customWidth="1"/>
    <col min="37" max="37" width="12.85546875" bestFit="1" customWidth="1"/>
    <col min="39" max="39" width="9.140625" customWidth="1"/>
  </cols>
  <sheetData>
    <row r="1" spans="1:68" ht="16.5" thickTop="1" thickBot="1" x14ac:dyDescent="0.3">
      <c r="A1" s="60" t="s">
        <v>1</v>
      </c>
      <c r="B1" s="60" t="s">
        <v>17</v>
      </c>
      <c r="C1" s="60" t="s">
        <v>18</v>
      </c>
      <c r="D1" s="60" t="s">
        <v>19</v>
      </c>
      <c r="E1" s="60" t="s">
        <v>5</v>
      </c>
      <c r="F1" s="60" t="s">
        <v>17</v>
      </c>
      <c r="G1" s="60" t="s">
        <v>19</v>
      </c>
      <c r="H1" s="60" t="s">
        <v>5</v>
      </c>
      <c r="I1" s="60" t="s">
        <v>35</v>
      </c>
      <c r="J1" s="60" t="s">
        <v>36</v>
      </c>
      <c r="L1" s="32" t="s">
        <v>29</v>
      </c>
      <c r="M1" s="32"/>
      <c r="N1" s="32"/>
      <c r="O1" s="32"/>
      <c r="P1" s="32"/>
      <c r="Q1" s="32"/>
      <c r="R1" s="32"/>
      <c r="S1" s="32"/>
      <c r="U1" s="32" t="s">
        <v>30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</row>
    <row r="2" spans="1:68" ht="15.75" thickTop="1" x14ac:dyDescent="0.25">
      <c r="A2" s="1">
        <v>17</v>
      </c>
      <c r="B2" s="1" t="s">
        <v>12</v>
      </c>
      <c r="C2" s="1" t="s">
        <v>14</v>
      </c>
      <c r="D2" s="1">
        <v>2</v>
      </c>
      <c r="E2" s="1">
        <v>100</v>
      </c>
      <c r="F2" s="1">
        <f t="shared" ref="F2:F49" si="0">IF(B2="No Lubrication", -1,IF(B2="Half Lubrication", 0, IF(B2="Full Lubrication", 1)))</f>
        <v>-1</v>
      </c>
      <c r="G2" s="1">
        <f>(D2-3.5)/3.5</f>
        <v>-0.42857142857142855</v>
      </c>
      <c r="H2" s="1">
        <f>(E2-175)/175</f>
        <v>-0.42857142857142855</v>
      </c>
      <c r="I2" s="1">
        <v>6.9329411764705879</v>
      </c>
      <c r="J2" s="2">
        <v>5.820980392156863</v>
      </c>
      <c r="L2" s="6">
        <v>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U2" s="7">
        <f t="array" ref="U2:BP9">TRANSPOSE(L3:S50)</f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</row>
    <row r="3" spans="1:68" x14ac:dyDescent="0.25">
      <c r="A3" s="3">
        <v>18</v>
      </c>
      <c r="B3" s="3" t="s">
        <v>12</v>
      </c>
      <c r="C3" s="3" t="s">
        <v>14</v>
      </c>
      <c r="D3" s="3">
        <v>2</v>
      </c>
      <c r="E3" s="3">
        <v>150</v>
      </c>
      <c r="F3" s="3">
        <f t="shared" si="0"/>
        <v>-1</v>
      </c>
      <c r="G3" s="3">
        <f t="shared" ref="G3:G49" si="1">(D3-3.5)/3.5</f>
        <v>-0.42857142857142855</v>
      </c>
      <c r="H3" s="3">
        <f t="shared" ref="H3:H49" si="2">(E3-175)/175</f>
        <v>-0.14285714285714285</v>
      </c>
      <c r="I3" s="3">
        <v>111.85764705882355</v>
      </c>
      <c r="J3" s="4">
        <v>6.2468627450980394</v>
      </c>
      <c r="L3" s="6">
        <v>1</v>
      </c>
      <c r="M3" s="6">
        <f t="shared" ref="M3:M50" si="3">F2</f>
        <v>-1</v>
      </c>
      <c r="N3" s="6">
        <f t="shared" ref="N3:N50" si="4">G2</f>
        <v>-0.42857142857142855</v>
      </c>
      <c r="O3" s="6">
        <f t="shared" ref="O3:O50" si="5">H2</f>
        <v>-0.42857142857142855</v>
      </c>
      <c r="P3" s="6">
        <f t="shared" ref="P3:P50" si="6">F2*G2</f>
        <v>0.42857142857142855</v>
      </c>
      <c r="Q3" s="6">
        <f t="shared" ref="Q3:Q50" si="7">G2*H2</f>
        <v>0.18367346938775508</v>
      </c>
      <c r="R3" s="6">
        <f t="shared" ref="R3:R50" si="8">F2*H2</f>
        <v>0.42857142857142855</v>
      </c>
      <c r="S3" s="6">
        <f t="shared" ref="S3:S50" si="9">F2*G2*H2</f>
        <v>-0.18367346938775508</v>
      </c>
      <c r="U3" s="7">
        <v>-1</v>
      </c>
      <c r="V3" s="7">
        <v>-1</v>
      </c>
      <c r="W3" s="7">
        <v>-1</v>
      </c>
      <c r="X3" s="7">
        <v>-1</v>
      </c>
      <c r="Y3" s="7">
        <v>-1</v>
      </c>
      <c r="Z3" s="7">
        <v>-1</v>
      </c>
      <c r="AA3" s="7">
        <v>-1</v>
      </c>
      <c r="AB3" s="7">
        <v>-1</v>
      </c>
      <c r="AC3" s="7">
        <v>-1</v>
      </c>
      <c r="AD3" s="7">
        <v>-1</v>
      </c>
      <c r="AE3" s="7">
        <v>-1</v>
      </c>
      <c r="AF3" s="7">
        <v>-1</v>
      </c>
      <c r="AG3" s="7">
        <v>-1</v>
      </c>
      <c r="AH3" s="7">
        <v>-1</v>
      </c>
      <c r="AI3" s="7">
        <v>-1</v>
      </c>
      <c r="AJ3" s="7">
        <v>-1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</row>
    <row r="4" spans="1:68" x14ac:dyDescent="0.25">
      <c r="A4" s="1">
        <v>19</v>
      </c>
      <c r="B4" s="1" t="s">
        <v>12</v>
      </c>
      <c r="C4" s="1" t="s">
        <v>14</v>
      </c>
      <c r="D4" s="1">
        <v>2</v>
      </c>
      <c r="E4" s="1">
        <v>200</v>
      </c>
      <c r="F4" s="1">
        <f t="shared" si="0"/>
        <v>-1</v>
      </c>
      <c r="G4" s="1">
        <f t="shared" si="1"/>
        <v>-0.42857142857142855</v>
      </c>
      <c r="H4" s="1">
        <f t="shared" si="2"/>
        <v>0.14285714285714285</v>
      </c>
      <c r="I4" s="1">
        <v>17.56450980392157</v>
      </c>
      <c r="J4" s="2">
        <v>5.7472549019607841</v>
      </c>
      <c r="L4" s="6">
        <v>1</v>
      </c>
      <c r="M4" s="6">
        <f t="shared" si="3"/>
        <v>-1</v>
      </c>
      <c r="N4" s="6">
        <f t="shared" si="4"/>
        <v>-0.42857142857142855</v>
      </c>
      <c r="O4" s="6">
        <f t="shared" si="5"/>
        <v>-0.14285714285714285</v>
      </c>
      <c r="P4" s="6">
        <f t="shared" si="6"/>
        <v>0.42857142857142855</v>
      </c>
      <c r="Q4" s="6">
        <f t="shared" si="7"/>
        <v>6.1224489795918359E-2</v>
      </c>
      <c r="R4" s="6">
        <f t="shared" si="8"/>
        <v>0.14285714285714285</v>
      </c>
      <c r="S4" s="6">
        <f t="shared" si="9"/>
        <v>-6.1224489795918359E-2</v>
      </c>
      <c r="U4" s="7">
        <v>-0.42857142857142855</v>
      </c>
      <c r="V4" s="7">
        <v>-0.42857142857142855</v>
      </c>
      <c r="W4" s="7">
        <v>-0.42857142857142855</v>
      </c>
      <c r="X4" s="7">
        <v>-0.42857142857142855</v>
      </c>
      <c r="Y4" s="7">
        <v>-0.14285714285714285</v>
      </c>
      <c r="Z4" s="7">
        <v>-0.14285714285714285</v>
      </c>
      <c r="AA4" s="7">
        <v>-0.14285714285714285</v>
      </c>
      <c r="AB4" s="7">
        <v>-0.14285714285714285</v>
      </c>
      <c r="AC4" s="7">
        <v>0.14285714285714285</v>
      </c>
      <c r="AD4" s="7">
        <v>0.14285714285714285</v>
      </c>
      <c r="AE4" s="7">
        <v>0.14285714285714285</v>
      </c>
      <c r="AF4" s="7">
        <v>0.14285714285714285</v>
      </c>
      <c r="AG4" s="7">
        <v>0.42857142857142855</v>
      </c>
      <c r="AH4" s="7">
        <v>0.42857142857142855</v>
      </c>
      <c r="AI4" s="7">
        <v>0.42857142857142855</v>
      </c>
      <c r="AJ4" s="7">
        <v>0.42857142857142855</v>
      </c>
      <c r="AK4" s="7">
        <v>-0.42857142857142855</v>
      </c>
      <c r="AL4" s="7">
        <v>-0.42857142857142855</v>
      </c>
      <c r="AM4" s="7">
        <v>-0.42857142857142855</v>
      </c>
      <c r="AN4" s="7">
        <v>-0.42857142857142855</v>
      </c>
      <c r="AO4" s="7">
        <v>-0.14285714285714285</v>
      </c>
      <c r="AP4" s="7">
        <v>-0.14285714285714285</v>
      </c>
      <c r="AQ4" s="7">
        <v>-0.14285714285714285</v>
      </c>
      <c r="AR4" s="7">
        <v>-0.14285714285714285</v>
      </c>
      <c r="AS4" s="7">
        <v>0.14285714285714285</v>
      </c>
      <c r="AT4" s="7">
        <v>0.14285714285714285</v>
      </c>
      <c r="AU4" s="7">
        <v>0.14285714285714285</v>
      </c>
      <c r="AV4" s="7">
        <v>0.14285714285714285</v>
      </c>
      <c r="AW4" s="7">
        <v>0.42857142857142855</v>
      </c>
      <c r="AX4" s="7">
        <v>0.42857142857142855</v>
      </c>
      <c r="AY4" s="7">
        <v>0.42857142857142855</v>
      </c>
      <c r="AZ4" s="7">
        <v>0.42857142857142855</v>
      </c>
      <c r="BA4" s="7">
        <v>-0.42857142857142855</v>
      </c>
      <c r="BB4" s="7">
        <v>-0.42857142857142855</v>
      </c>
      <c r="BC4" s="7">
        <v>-0.42857142857142855</v>
      </c>
      <c r="BD4" s="7">
        <v>-0.42857142857142855</v>
      </c>
      <c r="BE4" s="7">
        <v>-0.14285714285714285</v>
      </c>
      <c r="BF4" s="7">
        <v>-0.14285714285714285</v>
      </c>
      <c r="BG4" s="7">
        <v>-0.14285714285714285</v>
      </c>
      <c r="BH4" s="7">
        <v>-0.14285714285714285</v>
      </c>
      <c r="BI4" s="7">
        <v>0.14285714285714285</v>
      </c>
      <c r="BJ4" s="7">
        <v>0.14285714285714285</v>
      </c>
      <c r="BK4" s="7">
        <v>0.14285714285714285</v>
      </c>
      <c r="BL4" s="7">
        <v>0.14285714285714285</v>
      </c>
      <c r="BM4" s="7">
        <v>0.42857142857142855</v>
      </c>
      <c r="BN4" s="7">
        <v>0.42857142857142855</v>
      </c>
      <c r="BO4" s="7">
        <v>0.42857142857142855</v>
      </c>
      <c r="BP4" s="7">
        <v>0.42857142857142855</v>
      </c>
    </row>
    <row r="5" spans="1:68" x14ac:dyDescent="0.25">
      <c r="A5" s="3">
        <v>20</v>
      </c>
      <c r="B5" s="3" t="s">
        <v>12</v>
      </c>
      <c r="C5" s="3" t="s">
        <v>14</v>
      </c>
      <c r="D5" s="3">
        <v>2</v>
      </c>
      <c r="E5" s="3">
        <v>250</v>
      </c>
      <c r="F5" s="3">
        <f t="shared" si="0"/>
        <v>-1</v>
      </c>
      <c r="G5" s="3">
        <f t="shared" si="1"/>
        <v>-0.42857142857142855</v>
      </c>
      <c r="H5" s="3">
        <f t="shared" si="2"/>
        <v>0.42857142857142855</v>
      </c>
      <c r="I5" s="3">
        <v>116.53156862745099</v>
      </c>
      <c r="J5" s="4">
        <v>5.8076470588235294</v>
      </c>
      <c r="L5" s="6">
        <v>1</v>
      </c>
      <c r="M5" s="6">
        <f t="shared" si="3"/>
        <v>-1</v>
      </c>
      <c r="N5" s="6">
        <f t="shared" si="4"/>
        <v>-0.42857142857142855</v>
      </c>
      <c r="O5" s="6">
        <f t="shared" si="5"/>
        <v>0.14285714285714285</v>
      </c>
      <c r="P5" s="6">
        <f t="shared" si="6"/>
        <v>0.42857142857142855</v>
      </c>
      <c r="Q5" s="6">
        <f t="shared" si="7"/>
        <v>-6.1224489795918359E-2</v>
      </c>
      <c r="R5" s="6">
        <f t="shared" si="8"/>
        <v>-0.14285714285714285</v>
      </c>
      <c r="S5" s="6">
        <f t="shared" si="9"/>
        <v>6.1224489795918359E-2</v>
      </c>
      <c r="U5" s="7">
        <v>-0.42857142857142855</v>
      </c>
      <c r="V5" s="7">
        <v>-0.14285714285714285</v>
      </c>
      <c r="W5" s="7">
        <v>0.14285714285714285</v>
      </c>
      <c r="X5" s="7">
        <v>0.42857142857142855</v>
      </c>
      <c r="Y5" s="7">
        <v>-0.42857142857142855</v>
      </c>
      <c r="Z5" s="7">
        <v>-0.14285714285714285</v>
      </c>
      <c r="AA5" s="7">
        <v>0.14285714285714285</v>
      </c>
      <c r="AB5" s="7">
        <v>0.42857142857142855</v>
      </c>
      <c r="AC5" s="7">
        <v>-0.42857142857142855</v>
      </c>
      <c r="AD5" s="7">
        <v>-0.14285714285714285</v>
      </c>
      <c r="AE5" s="7">
        <v>0.14285714285714285</v>
      </c>
      <c r="AF5" s="7">
        <v>0.42857142857142855</v>
      </c>
      <c r="AG5" s="7">
        <v>-0.42857142857142855</v>
      </c>
      <c r="AH5" s="7">
        <v>-0.14285714285714285</v>
      </c>
      <c r="AI5" s="7">
        <v>0.14285714285714285</v>
      </c>
      <c r="AJ5" s="7">
        <v>0.42857142857142855</v>
      </c>
      <c r="AK5" s="7">
        <v>-0.42857142857142855</v>
      </c>
      <c r="AL5" s="7">
        <v>-0.14285714285714285</v>
      </c>
      <c r="AM5" s="7">
        <v>0.14285714285714285</v>
      </c>
      <c r="AN5" s="7">
        <v>0.42857142857142855</v>
      </c>
      <c r="AO5" s="7">
        <v>-0.42857142857142855</v>
      </c>
      <c r="AP5" s="7">
        <v>-0.14285714285714285</v>
      </c>
      <c r="AQ5" s="7">
        <v>0.14285714285714285</v>
      </c>
      <c r="AR5" s="7">
        <v>0.42857142857142855</v>
      </c>
      <c r="AS5" s="7">
        <v>-0.42857142857142855</v>
      </c>
      <c r="AT5" s="7">
        <v>-0.14285714285714285</v>
      </c>
      <c r="AU5" s="7">
        <v>0.14285714285714285</v>
      </c>
      <c r="AV5" s="7">
        <v>0.42857142857142855</v>
      </c>
      <c r="AW5" s="7">
        <v>-0.42857142857142855</v>
      </c>
      <c r="AX5" s="7">
        <v>-0.14285714285714285</v>
      </c>
      <c r="AY5" s="7">
        <v>0.14285714285714285</v>
      </c>
      <c r="AZ5" s="7">
        <v>0.42857142857142855</v>
      </c>
      <c r="BA5" s="7">
        <v>-0.42857142857142855</v>
      </c>
      <c r="BB5" s="7">
        <v>-0.14285714285714285</v>
      </c>
      <c r="BC5" s="7">
        <v>0.14285714285714285</v>
      </c>
      <c r="BD5" s="7">
        <v>0.42857142857142855</v>
      </c>
      <c r="BE5" s="7">
        <v>-0.42857142857142855</v>
      </c>
      <c r="BF5" s="7">
        <v>-0.14285714285714285</v>
      </c>
      <c r="BG5" s="7">
        <v>0.14285714285714285</v>
      </c>
      <c r="BH5" s="7">
        <v>0.42857142857142855</v>
      </c>
      <c r="BI5" s="7">
        <v>-0.42857142857142855</v>
      </c>
      <c r="BJ5" s="7">
        <v>-0.14285714285714285</v>
      </c>
      <c r="BK5" s="7">
        <v>0.14285714285714285</v>
      </c>
      <c r="BL5" s="7">
        <v>0.42857142857142855</v>
      </c>
      <c r="BM5" s="7">
        <v>-0.42857142857142855</v>
      </c>
      <c r="BN5" s="7">
        <v>-0.14285714285714285</v>
      </c>
      <c r="BO5" s="7">
        <v>0.14285714285714285</v>
      </c>
      <c r="BP5" s="7">
        <v>0.42857142857142855</v>
      </c>
    </row>
    <row r="6" spans="1:68" x14ac:dyDescent="0.25">
      <c r="A6" s="1">
        <v>21</v>
      </c>
      <c r="B6" s="1" t="s">
        <v>12</v>
      </c>
      <c r="C6" s="1" t="s">
        <v>14</v>
      </c>
      <c r="D6" s="1">
        <v>3</v>
      </c>
      <c r="E6" s="1">
        <v>100</v>
      </c>
      <c r="F6" s="1">
        <f t="shared" si="0"/>
        <v>-1</v>
      </c>
      <c r="G6" s="1">
        <f t="shared" si="1"/>
        <v>-0.14285714285714285</v>
      </c>
      <c r="H6" s="1">
        <f t="shared" si="2"/>
        <v>-0.42857142857142855</v>
      </c>
      <c r="I6" s="1">
        <v>33.230588235294128</v>
      </c>
      <c r="J6" s="2">
        <v>10.937058823529412</v>
      </c>
      <c r="L6" s="6">
        <v>1</v>
      </c>
      <c r="M6" s="6">
        <f t="shared" si="3"/>
        <v>-1</v>
      </c>
      <c r="N6" s="6">
        <f t="shared" si="4"/>
        <v>-0.42857142857142855</v>
      </c>
      <c r="O6" s="6">
        <f t="shared" si="5"/>
        <v>0.42857142857142855</v>
      </c>
      <c r="P6" s="6">
        <f t="shared" si="6"/>
        <v>0.42857142857142855</v>
      </c>
      <c r="Q6" s="6">
        <f t="shared" si="7"/>
        <v>-0.18367346938775508</v>
      </c>
      <c r="R6" s="6">
        <f t="shared" si="8"/>
        <v>-0.42857142857142855</v>
      </c>
      <c r="S6" s="6">
        <f t="shared" si="9"/>
        <v>0.18367346938775508</v>
      </c>
      <c r="U6" s="7">
        <v>0.42857142857142855</v>
      </c>
      <c r="V6" s="7">
        <v>0.42857142857142855</v>
      </c>
      <c r="W6" s="7">
        <v>0.42857142857142855</v>
      </c>
      <c r="X6" s="7">
        <v>0.42857142857142855</v>
      </c>
      <c r="Y6" s="7">
        <v>0.14285714285714285</v>
      </c>
      <c r="Z6" s="7">
        <v>0.14285714285714285</v>
      </c>
      <c r="AA6" s="7">
        <v>0.14285714285714285</v>
      </c>
      <c r="AB6" s="7">
        <v>0.14285714285714285</v>
      </c>
      <c r="AC6" s="7">
        <v>-0.14285714285714285</v>
      </c>
      <c r="AD6" s="7">
        <v>-0.14285714285714285</v>
      </c>
      <c r="AE6" s="7">
        <v>-0.14285714285714285</v>
      </c>
      <c r="AF6" s="7">
        <v>-0.14285714285714285</v>
      </c>
      <c r="AG6" s="7">
        <v>-0.42857142857142855</v>
      </c>
      <c r="AH6" s="7">
        <v>-0.42857142857142855</v>
      </c>
      <c r="AI6" s="7">
        <v>-0.42857142857142855</v>
      </c>
      <c r="AJ6" s="7">
        <v>-0.42857142857142855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-0.42857142857142855</v>
      </c>
      <c r="BB6" s="7">
        <v>-0.42857142857142855</v>
      </c>
      <c r="BC6" s="7">
        <v>-0.42857142857142855</v>
      </c>
      <c r="BD6" s="7">
        <v>-0.42857142857142855</v>
      </c>
      <c r="BE6" s="7">
        <v>-0.14285714285714285</v>
      </c>
      <c r="BF6" s="7">
        <v>-0.14285714285714285</v>
      </c>
      <c r="BG6" s="7">
        <v>-0.14285714285714285</v>
      </c>
      <c r="BH6" s="7">
        <v>-0.14285714285714285</v>
      </c>
      <c r="BI6" s="7">
        <v>0.14285714285714285</v>
      </c>
      <c r="BJ6" s="7">
        <v>0.14285714285714285</v>
      </c>
      <c r="BK6" s="7">
        <v>0.14285714285714285</v>
      </c>
      <c r="BL6" s="7">
        <v>0.14285714285714285</v>
      </c>
      <c r="BM6" s="7">
        <v>0.42857142857142855</v>
      </c>
      <c r="BN6" s="7">
        <v>0.42857142857142855</v>
      </c>
      <c r="BO6" s="7">
        <v>0.42857142857142855</v>
      </c>
      <c r="BP6" s="7">
        <v>0.42857142857142855</v>
      </c>
    </row>
    <row r="7" spans="1:68" x14ac:dyDescent="0.25">
      <c r="A7" s="3">
        <v>22</v>
      </c>
      <c r="B7" s="3" t="s">
        <v>12</v>
      </c>
      <c r="C7" s="3" t="s">
        <v>14</v>
      </c>
      <c r="D7" s="3">
        <v>3</v>
      </c>
      <c r="E7" s="3">
        <v>150</v>
      </c>
      <c r="F7" s="3">
        <f t="shared" si="0"/>
        <v>-1</v>
      </c>
      <c r="G7" s="3">
        <f t="shared" si="1"/>
        <v>-0.14285714285714285</v>
      </c>
      <c r="H7" s="3">
        <f t="shared" si="2"/>
        <v>-0.14285714285714285</v>
      </c>
      <c r="I7" s="3">
        <v>39.099215686274512</v>
      </c>
      <c r="J7" s="4">
        <v>10.149607843137254</v>
      </c>
      <c r="L7" s="6">
        <v>1</v>
      </c>
      <c r="M7" s="6">
        <f t="shared" si="3"/>
        <v>-1</v>
      </c>
      <c r="N7" s="6">
        <f t="shared" si="4"/>
        <v>-0.14285714285714285</v>
      </c>
      <c r="O7" s="6">
        <f t="shared" si="5"/>
        <v>-0.42857142857142855</v>
      </c>
      <c r="P7" s="6">
        <f t="shared" si="6"/>
        <v>0.14285714285714285</v>
      </c>
      <c r="Q7" s="6">
        <f t="shared" si="7"/>
        <v>6.1224489795918359E-2</v>
      </c>
      <c r="R7" s="6">
        <f t="shared" si="8"/>
        <v>0.42857142857142855</v>
      </c>
      <c r="S7" s="6">
        <f t="shared" si="9"/>
        <v>-6.1224489795918359E-2</v>
      </c>
      <c r="U7" s="7">
        <v>0.18367346938775508</v>
      </c>
      <c r="V7" s="7">
        <v>6.1224489795918359E-2</v>
      </c>
      <c r="W7" s="7">
        <v>-6.1224489795918359E-2</v>
      </c>
      <c r="X7" s="7">
        <v>-0.18367346938775508</v>
      </c>
      <c r="Y7" s="7">
        <v>6.1224489795918359E-2</v>
      </c>
      <c r="Z7" s="7">
        <v>2.0408163265306121E-2</v>
      </c>
      <c r="AA7" s="7">
        <v>-2.0408163265306121E-2</v>
      </c>
      <c r="AB7" s="7">
        <v>-6.1224489795918359E-2</v>
      </c>
      <c r="AC7" s="7">
        <v>-6.1224489795918359E-2</v>
      </c>
      <c r="AD7" s="7">
        <v>-2.0408163265306121E-2</v>
      </c>
      <c r="AE7" s="7">
        <v>2.0408163265306121E-2</v>
      </c>
      <c r="AF7" s="7">
        <v>6.1224489795918359E-2</v>
      </c>
      <c r="AG7" s="7">
        <v>-0.18367346938775508</v>
      </c>
      <c r="AH7" s="7">
        <v>-6.1224489795918359E-2</v>
      </c>
      <c r="AI7" s="7">
        <v>6.1224489795918359E-2</v>
      </c>
      <c r="AJ7" s="7">
        <v>0.18367346938775508</v>
      </c>
      <c r="AK7" s="7">
        <v>0.18367346938775508</v>
      </c>
      <c r="AL7" s="7">
        <v>6.1224489795918359E-2</v>
      </c>
      <c r="AM7" s="7">
        <v>-6.1224489795918359E-2</v>
      </c>
      <c r="AN7" s="7">
        <v>-0.18367346938775508</v>
      </c>
      <c r="AO7" s="7">
        <v>6.1224489795918359E-2</v>
      </c>
      <c r="AP7" s="7">
        <v>2.0408163265306121E-2</v>
      </c>
      <c r="AQ7" s="7">
        <v>-2.0408163265306121E-2</v>
      </c>
      <c r="AR7" s="7">
        <v>-6.1224489795918359E-2</v>
      </c>
      <c r="AS7" s="7">
        <v>-6.1224489795918359E-2</v>
      </c>
      <c r="AT7" s="7">
        <v>-2.0408163265306121E-2</v>
      </c>
      <c r="AU7" s="7">
        <v>2.0408163265306121E-2</v>
      </c>
      <c r="AV7" s="7">
        <v>6.1224489795918359E-2</v>
      </c>
      <c r="AW7" s="7">
        <v>-0.18367346938775508</v>
      </c>
      <c r="AX7" s="7">
        <v>-6.1224489795918359E-2</v>
      </c>
      <c r="AY7" s="7">
        <v>6.1224489795918359E-2</v>
      </c>
      <c r="AZ7" s="7">
        <v>0.18367346938775508</v>
      </c>
      <c r="BA7" s="7">
        <v>0.18367346938775508</v>
      </c>
      <c r="BB7" s="7">
        <v>6.1224489795918359E-2</v>
      </c>
      <c r="BC7" s="7">
        <v>-6.1224489795918359E-2</v>
      </c>
      <c r="BD7" s="7">
        <v>-0.18367346938775508</v>
      </c>
      <c r="BE7" s="7">
        <v>6.1224489795918359E-2</v>
      </c>
      <c r="BF7" s="7">
        <v>2.0408163265306121E-2</v>
      </c>
      <c r="BG7" s="7">
        <v>-2.0408163265306121E-2</v>
      </c>
      <c r="BH7" s="7">
        <v>-6.1224489795918359E-2</v>
      </c>
      <c r="BI7" s="7">
        <v>-6.1224489795918359E-2</v>
      </c>
      <c r="BJ7" s="7">
        <v>-2.0408163265306121E-2</v>
      </c>
      <c r="BK7" s="7">
        <v>2.0408163265306121E-2</v>
      </c>
      <c r="BL7" s="7">
        <v>6.1224489795918359E-2</v>
      </c>
      <c r="BM7" s="7">
        <v>-0.18367346938775508</v>
      </c>
      <c r="BN7" s="7">
        <v>-6.1224489795918359E-2</v>
      </c>
      <c r="BO7" s="7">
        <v>6.1224489795918359E-2</v>
      </c>
      <c r="BP7" s="7">
        <v>0.18367346938775508</v>
      </c>
    </row>
    <row r="8" spans="1:68" x14ac:dyDescent="0.25">
      <c r="A8" s="1">
        <v>23</v>
      </c>
      <c r="B8" s="1" t="s">
        <v>12</v>
      </c>
      <c r="C8" s="1" t="s">
        <v>14</v>
      </c>
      <c r="D8" s="1">
        <v>3</v>
      </c>
      <c r="E8" s="1">
        <v>200</v>
      </c>
      <c r="F8" s="1">
        <f t="shared" si="0"/>
        <v>-1</v>
      </c>
      <c r="G8" s="1">
        <f t="shared" si="1"/>
        <v>-0.14285714285714285</v>
      </c>
      <c r="H8" s="1">
        <f t="shared" si="2"/>
        <v>0.14285714285714285</v>
      </c>
      <c r="I8" s="1">
        <v>50.43686274509804</v>
      </c>
      <c r="J8" s="2">
        <v>10.585490196078432</v>
      </c>
      <c r="L8" s="6">
        <v>1</v>
      </c>
      <c r="M8" s="6">
        <f t="shared" si="3"/>
        <v>-1</v>
      </c>
      <c r="N8" s="6">
        <f t="shared" si="4"/>
        <v>-0.14285714285714285</v>
      </c>
      <c r="O8" s="6">
        <f t="shared" si="5"/>
        <v>-0.14285714285714285</v>
      </c>
      <c r="P8" s="6">
        <f t="shared" si="6"/>
        <v>0.14285714285714285</v>
      </c>
      <c r="Q8" s="6">
        <f t="shared" si="7"/>
        <v>2.0408163265306121E-2</v>
      </c>
      <c r="R8" s="6">
        <f t="shared" si="8"/>
        <v>0.14285714285714285</v>
      </c>
      <c r="S8" s="6">
        <f t="shared" si="9"/>
        <v>-2.0408163265306121E-2</v>
      </c>
      <c r="U8" s="7">
        <v>0.42857142857142855</v>
      </c>
      <c r="V8" s="7">
        <v>0.14285714285714285</v>
      </c>
      <c r="W8" s="7">
        <v>-0.14285714285714285</v>
      </c>
      <c r="X8" s="7">
        <v>-0.42857142857142855</v>
      </c>
      <c r="Y8" s="7">
        <v>0.42857142857142855</v>
      </c>
      <c r="Z8" s="7">
        <v>0.14285714285714285</v>
      </c>
      <c r="AA8" s="7">
        <v>-0.14285714285714285</v>
      </c>
      <c r="AB8" s="7">
        <v>-0.42857142857142855</v>
      </c>
      <c r="AC8" s="7">
        <v>0.42857142857142855</v>
      </c>
      <c r="AD8" s="7">
        <v>0.14285714285714285</v>
      </c>
      <c r="AE8" s="7">
        <v>-0.14285714285714285</v>
      </c>
      <c r="AF8" s="7">
        <v>-0.42857142857142855</v>
      </c>
      <c r="AG8" s="7">
        <v>0.42857142857142855</v>
      </c>
      <c r="AH8" s="7">
        <v>0.14285714285714285</v>
      </c>
      <c r="AI8" s="7">
        <v>-0.14285714285714285</v>
      </c>
      <c r="AJ8" s="7">
        <v>-0.42857142857142855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-0.42857142857142855</v>
      </c>
      <c r="BB8" s="7">
        <v>-0.14285714285714285</v>
      </c>
      <c r="BC8" s="7">
        <v>0.14285714285714285</v>
      </c>
      <c r="BD8" s="7">
        <v>0.42857142857142855</v>
      </c>
      <c r="BE8" s="7">
        <v>-0.42857142857142855</v>
      </c>
      <c r="BF8" s="7">
        <v>-0.14285714285714285</v>
      </c>
      <c r="BG8" s="7">
        <v>0.14285714285714285</v>
      </c>
      <c r="BH8" s="7">
        <v>0.42857142857142855</v>
      </c>
      <c r="BI8" s="7">
        <v>-0.42857142857142855</v>
      </c>
      <c r="BJ8" s="7">
        <v>-0.14285714285714285</v>
      </c>
      <c r="BK8" s="7">
        <v>0.14285714285714285</v>
      </c>
      <c r="BL8" s="7">
        <v>0.42857142857142855</v>
      </c>
      <c r="BM8" s="7">
        <v>-0.42857142857142855</v>
      </c>
      <c r="BN8" s="7">
        <v>-0.14285714285714285</v>
      </c>
      <c r="BO8" s="7">
        <v>0.14285714285714285</v>
      </c>
      <c r="BP8" s="7">
        <v>0.42857142857142855</v>
      </c>
    </row>
    <row r="9" spans="1:68" x14ac:dyDescent="0.25">
      <c r="A9" s="3">
        <v>24</v>
      </c>
      <c r="B9" s="3" t="s">
        <v>12</v>
      </c>
      <c r="C9" s="3" t="s">
        <v>14</v>
      </c>
      <c r="D9" s="3">
        <v>3</v>
      </c>
      <c r="E9" s="3">
        <v>250</v>
      </c>
      <c r="F9" s="3">
        <f t="shared" si="0"/>
        <v>-1</v>
      </c>
      <c r="G9" s="3">
        <f t="shared" si="1"/>
        <v>-0.14285714285714285</v>
      </c>
      <c r="H9" s="3">
        <f t="shared" si="2"/>
        <v>0.42857142857142855</v>
      </c>
      <c r="I9" s="3">
        <v>187.38137254901963</v>
      </c>
      <c r="J9" s="4">
        <v>10.36235294117647</v>
      </c>
      <c r="L9" s="6">
        <v>1</v>
      </c>
      <c r="M9" s="6">
        <f t="shared" si="3"/>
        <v>-1</v>
      </c>
      <c r="N9" s="6">
        <f t="shared" si="4"/>
        <v>-0.14285714285714285</v>
      </c>
      <c r="O9" s="6">
        <f t="shared" si="5"/>
        <v>0.14285714285714285</v>
      </c>
      <c r="P9" s="6">
        <f t="shared" si="6"/>
        <v>0.14285714285714285</v>
      </c>
      <c r="Q9" s="6">
        <f t="shared" si="7"/>
        <v>-2.0408163265306121E-2</v>
      </c>
      <c r="R9" s="6">
        <f t="shared" si="8"/>
        <v>-0.14285714285714285</v>
      </c>
      <c r="S9" s="6">
        <f t="shared" si="9"/>
        <v>2.0408163265306121E-2</v>
      </c>
      <c r="U9" s="7">
        <v>-0.18367346938775508</v>
      </c>
      <c r="V9" s="7">
        <v>-6.1224489795918359E-2</v>
      </c>
      <c r="W9" s="7">
        <v>6.1224489795918359E-2</v>
      </c>
      <c r="X9" s="7">
        <v>0.18367346938775508</v>
      </c>
      <c r="Y9" s="7">
        <v>-6.1224489795918359E-2</v>
      </c>
      <c r="Z9" s="7">
        <v>-2.0408163265306121E-2</v>
      </c>
      <c r="AA9" s="7">
        <v>2.0408163265306121E-2</v>
      </c>
      <c r="AB9" s="7">
        <v>6.1224489795918359E-2</v>
      </c>
      <c r="AC9" s="7">
        <v>6.1224489795918359E-2</v>
      </c>
      <c r="AD9" s="7">
        <v>2.0408163265306121E-2</v>
      </c>
      <c r="AE9" s="7">
        <v>-2.0408163265306121E-2</v>
      </c>
      <c r="AF9" s="7">
        <v>-6.1224489795918359E-2</v>
      </c>
      <c r="AG9" s="7">
        <v>0.18367346938775508</v>
      </c>
      <c r="AH9" s="7">
        <v>6.1224489795918359E-2</v>
      </c>
      <c r="AI9" s="7">
        <v>-6.1224489795918359E-2</v>
      </c>
      <c r="AJ9" s="7">
        <v>-0.18367346938775508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0.18367346938775508</v>
      </c>
      <c r="BB9" s="7">
        <v>6.1224489795918359E-2</v>
      </c>
      <c r="BC9" s="7">
        <v>-6.1224489795918359E-2</v>
      </c>
      <c r="BD9" s="7">
        <v>-0.18367346938775508</v>
      </c>
      <c r="BE9" s="7">
        <v>6.1224489795918359E-2</v>
      </c>
      <c r="BF9" s="7">
        <v>2.0408163265306121E-2</v>
      </c>
      <c r="BG9" s="7">
        <v>-2.0408163265306121E-2</v>
      </c>
      <c r="BH9" s="7">
        <v>-6.1224489795918359E-2</v>
      </c>
      <c r="BI9" s="7">
        <v>-6.1224489795918359E-2</v>
      </c>
      <c r="BJ9" s="7">
        <v>-2.0408163265306121E-2</v>
      </c>
      <c r="BK9" s="7">
        <v>2.0408163265306121E-2</v>
      </c>
      <c r="BL9" s="7">
        <v>6.1224489795918359E-2</v>
      </c>
      <c r="BM9" s="7">
        <v>-0.18367346938775508</v>
      </c>
      <c r="BN9" s="7">
        <v>-6.1224489795918359E-2</v>
      </c>
      <c r="BO9" s="7">
        <v>6.1224489795918359E-2</v>
      </c>
      <c r="BP9" s="7">
        <v>0.18367346938775508</v>
      </c>
    </row>
    <row r="10" spans="1:68" x14ac:dyDescent="0.25">
      <c r="A10" s="1">
        <v>25</v>
      </c>
      <c r="B10" s="1" t="s">
        <v>12</v>
      </c>
      <c r="C10" s="1" t="s">
        <v>14</v>
      </c>
      <c r="D10" s="1">
        <v>4</v>
      </c>
      <c r="E10" s="1">
        <v>100</v>
      </c>
      <c r="F10" s="1">
        <f t="shared" si="0"/>
        <v>-1</v>
      </c>
      <c r="G10" s="1">
        <f t="shared" si="1"/>
        <v>0.14285714285714285</v>
      </c>
      <c r="H10" s="1">
        <f t="shared" si="2"/>
        <v>-0.42857142857142855</v>
      </c>
      <c r="I10" s="1">
        <v>194.98803921568629</v>
      </c>
      <c r="J10" s="2">
        <v>9.5788235294117658</v>
      </c>
      <c r="L10" s="6">
        <v>1</v>
      </c>
      <c r="M10" s="6">
        <f t="shared" si="3"/>
        <v>-1</v>
      </c>
      <c r="N10" s="6">
        <f t="shared" si="4"/>
        <v>-0.14285714285714285</v>
      </c>
      <c r="O10" s="6">
        <f t="shared" si="5"/>
        <v>0.42857142857142855</v>
      </c>
      <c r="P10" s="6">
        <f t="shared" si="6"/>
        <v>0.14285714285714285</v>
      </c>
      <c r="Q10" s="6">
        <f t="shared" si="7"/>
        <v>-6.1224489795918359E-2</v>
      </c>
      <c r="R10" s="6">
        <f t="shared" si="8"/>
        <v>-0.42857142857142855</v>
      </c>
      <c r="S10" s="6">
        <f t="shared" si="9"/>
        <v>6.1224489795918359E-2</v>
      </c>
    </row>
    <row r="11" spans="1:68" x14ac:dyDescent="0.25">
      <c r="A11" s="3">
        <v>26</v>
      </c>
      <c r="B11" s="3" t="s">
        <v>12</v>
      </c>
      <c r="C11" s="3" t="s">
        <v>14</v>
      </c>
      <c r="D11" s="3">
        <v>4</v>
      </c>
      <c r="E11" s="3">
        <v>150</v>
      </c>
      <c r="F11" s="3">
        <f t="shared" si="0"/>
        <v>-1</v>
      </c>
      <c r="G11" s="3">
        <f t="shared" si="1"/>
        <v>0.14285714285714285</v>
      </c>
      <c r="H11" s="3">
        <f t="shared" si="2"/>
        <v>-0.14285714285714285</v>
      </c>
      <c r="I11" s="3">
        <v>202.85058823529411</v>
      </c>
      <c r="J11" s="4">
        <v>10.415686274509804</v>
      </c>
      <c r="L11" s="6">
        <v>1</v>
      </c>
      <c r="M11" s="6">
        <f t="shared" si="3"/>
        <v>-1</v>
      </c>
      <c r="N11" s="6">
        <f t="shared" si="4"/>
        <v>0.14285714285714285</v>
      </c>
      <c r="O11" s="6">
        <f t="shared" si="5"/>
        <v>-0.42857142857142855</v>
      </c>
      <c r="P11" s="6">
        <f t="shared" si="6"/>
        <v>-0.14285714285714285</v>
      </c>
      <c r="Q11" s="6">
        <f t="shared" si="7"/>
        <v>-6.1224489795918359E-2</v>
      </c>
      <c r="R11" s="6">
        <f t="shared" si="8"/>
        <v>0.42857142857142855</v>
      </c>
      <c r="S11" s="6">
        <f t="shared" si="9"/>
        <v>6.1224489795918359E-2</v>
      </c>
    </row>
    <row r="12" spans="1:68" ht="17.25" x14ac:dyDescent="0.3">
      <c r="A12" s="1">
        <v>27</v>
      </c>
      <c r="B12" s="1" t="s">
        <v>12</v>
      </c>
      <c r="C12" s="1" t="s">
        <v>14</v>
      </c>
      <c r="D12" s="1">
        <v>4</v>
      </c>
      <c r="E12" s="1">
        <v>200</v>
      </c>
      <c r="F12" s="1">
        <f t="shared" si="0"/>
        <v>-1</v>
      </c>
      <c r="G12" s="1">
        <f t="shared" si="1"/>
        <v>0.14285714285714285</v>
      </c>
      <c r="H12" s="1">
        <f t="shared" si="2"/>
        <v>0.14285714285714285</v>
      </c>
      <c r="I12" s="1">
        <v>224.2833333333333</v>
      </c>
      <c r="J12" s="2">
        <v>10.293333333333333</v>
      </c>
      <c r="L12" s="6">
        <v>1</v>
      </c>
      <c r="M12" s="6">
        <f t="shared" si="3"/>
        <v>-1</v>
      </c>
      <c r="N12" s="6">
        <f t="shared" si="4"/>
        <v>0.14285714285714285</v>
      </c>
      <c r="O12" s="6">
        <f t="shared" si="5"/>
        <v>-0.14285714285714285</v>
      </c>
      <c r="P12" s="6">
        <f t="shared" si="6"/>
        <v>-0.14285714285714285</v>
      </c>
      <c r="Q12" s="6">
        <f t="shared" si="7"/>
        <v>-2.0408163265306121E-2</v>
      </c>
      <c r="R12" s="6">
        <f t="shared" si="8"/>
        <v>0.14285714285714285</v>
      </c>
      <c r="S12" s="6">
        <f t="shared" si="9"/>
        <v>2.0408163265306121E-2</v>
      </c>
      <c r="U12" s="33" t="s">
        <v>31</v>
      </c>
      <c r="V12" s="33"/>
      <c r="W12" s="33"/>
      <c r="X12" s="33"/>
      <c r="Y12" s="33"/>
      <c r="Z12" s="33"/>
      <c r="AA12" s="33"/>
      <c r="AB12" s="33"/>
      <c r="AD12" s="34" t="s">
        <v>32</v>
      </c>
      <c r="AE12" s="34"/>
      <c r="AF12" s="34"/>
      <c r="AG12" s="34"/>
      <c r="AH12" s="34"/>
      <c r="AI12" s="34"/>
      <c r="AJ12" s="34"/>
      <c r="AK12" s="34"/>
      <c r="AM12" s="16" t="s">
        <v>33</v>
      </c>
      <c r="AO12" s="16" t="s">
        <v>34</v>
      </c>
    </row>
    <row r="13" spans="1:68" x14ac:dyDescent="0.25">
      <c r="A13" s="3">
        <v>28</v>
      </c>
      <c r="B13" s="3" t="s">
        <v>12</v>
      </c>
      <c r="C13" s="3" t="s">
        <v>14</v>
      </c>
      <c r="D13" s="3">
        <v>4</v>
      </c>
      <c r="E13" s="3">
        <v>250</v>
      </c>
      <c r="F13" s="3">
        <f t="shared" si="0"/>
        <v>-1</v>
      </c>
      <c r="G13" s="3">
        <f t="shared" si="1"/>
        <v>0.14285714285714285</v>
      </c>
      <c r="H13" s="3">
        <f t="shared" si="2"/>
        <v>0.42857142857142855</v>
      </c>
      <c r="I13" s="3">
        <v>237.47156862745101</v>
      </c>
      <c r="J13" s="4">
        <v>8.4858823529411769</v>
      </c>
      <c r="L13" s="6">
        <v>1</v>
      </c>
      <c r="M13" s="6">
        <f t="shared" si="3"/>
        <v>-1</v>
      </c>
      <c r="N13" s="6">
        <f t="shared" si="4"/>
        <v>0.14285714285714285</v>
      </c>
      <c r="O13" s="6">
        <f t="shared" si="5"/>
        <v>0.14285714285714285</v>
      </c>
      <c r="P13" s="6">
        <f t="shared" si="6"/>
        <v>-0.14285714285714285</v>
      </c>
      <c r="Q13" s="6">
        <f t="shared" si="7"/>
        <v>2.0408163265306121E-2</v>
      </c>
      <c r="R13" s="6">
        <f t="shared" si="8"/>
        <v>-0.14285714285714285</v>
      </c>
      <c r="S13" s="6">
        <f t="shared" si="9"/>
        <v>-2.0408163265306121E-2</v>
      </c>
      <c r="U13" s="8">
        <f t="array" ref="U13:AB20">MMULT(U2:BP9,L3:S50)</f>
        <v>48</v>
      </c>
      <c r="V13" s="8">
        <v>0</v>
      </c>
      <c r="W13" s="8">
        <v>-1.1102230246251565E-16</v>
      </c>
      <c r="X13" s="8">
        <v>0</v>
      </c>
      <c r="Y13" s="8">
        <v>-1.1102230246251565E-16</v>
      </c>
      <c r="Z13" s="8">
        <v>0</v>
      </c>
      <c r="AA13" s="8">
        <v>0</v>
      </c>
      <c r="AB13" s="8">
        <v>0</v>
      </c>
      <c r="AD13" s="15">
        <f t="array" ref="AD13:AK20">MINVERSE(U13:AB20)</f>
        <v>2.0833333333333332E-2</v>
      </c>
      <c r="AE13" s="15">
        <v>4.0959447601985506E-36</v>
      </c>
      <c r="AF13" s="15">
        <v>4.722302795714645E-19</v>
      </c>
      <c r="AG13" s="15">
        <v>0</v>
      </c>
      <c r="AH13" s="15">
        <v>7.0834541935719651E-19</v>
      </c>
      <c r="AI13" s="15">
        <v>0</v>
      </c>
      <c r="AJ13" s="15">
        <v>0</v>
      </c>
      <c r="AK13" s="15">
        <v>0</v>
      </c>
      <c r="AM13" s="11">
        <f t="array" ref="AM13:AM20">MMULT(U2:BP9,I2:I49)</f>
        <v>4366.326862745098</v>
      </c>
      <c r="AO13" s="13">
        <f t="array" ref="AO13:AO20">(MMULT(U2:BP9,J2:J49))</f>
        <v>276.76921568627455</v>
      </c>
    </row>
    <row r="14" spans="1:68" x14ac:dyDescent="0.25">
      <c r="A14" s="1">
        <v>29</v>
      </c>
      <c r="B14" s="1" t="s">
        <v>12</v>
      </c>
      <c r="C14" s="1" t="s">
        <v>14</v>
      </c>
      <c r="D14" s="1">
        <v>5</v>
      </c>
      <c r="E14" s="1">
        <v>100</v>
      </c>
      <c r="F14" s="1">
        <f t="shared" si="0"/>
        <v>-1</v>
      </c>
      <c r="G14" s="1">
        <f t="shared" si="1"/>
        <v>0.42857142857142855</v>
      </c>
      <c r="H14" s="1">
        <f t="shared" si="2"/>
        <v>-0.42857142857142855</v>
      </c>
      <c r="I14" s="1">
        <v>26.598823529411764</v>
      </c>
      <c r="J14" s="2">
        <v>17.292745098039216</v>
      </c>
      <c r="L14" s="6">
        <v>1</v>
      </c>
      <c r="M14" s="6">
        <f t="shared" si="3"/>
        <v>-1</v>
      </c>
      <c r="N14" s="6">
        <f t="shared" si="4"/>
        <v>0.14285714285714285</v>
      </c>
      <c r="O14" s="6">
        <f t="shared" si="5"/>
        <v>0.42857142857142855</v>
      </c>
      <c r="P14" s="6">
        <f t="shared" si="6"/>
        <v>-0.14285714285714285</v>
      </c>
      <c r="Q14" s="6">
        <f t="shared" si="7"/>
        <v>6.1224489795918359E-2</v>
      </c>
      <c r="R14" s="6">
        <f t="shared" si="8"/>
        <v>-0.42857142857142855</v>
      </c>
      <c r="S14" s="6">
        <f t="shared" si="9"/>
        <v>-6.1224489795918359E-2</v>
      </c>
      <c r="U14" s="8">
        <v>0</v>
      </c>
      <c r="V14" s="8">
        <v>32</v>
      </c>
      <c r="W14" s="8">
        <v>-1.1102230246251565E-16</v>
      </c>
      <c r="X14" s="8">
        <v>0</v>
      </c>
      <c r="Y14" s="8">
        <v>-1.1102230246251565E-16</v>
      </c>
      <c r="Z14" s="8">
        <v>0</v>
      </c>
      <c r="AA14" s="8">
        <v>0</v>
      </c>
      <c r="AB14" s="8">
        <v>0</v>
      </c>
      <c r="AD14" s="9">
        <v>4.0959447601985513E-36</v>
      </c>
      <c r="AE14" s="9">
        <v>3.125E-2</v>
      </c>
      <c r="AF14" s="9">
        <v>7.083454193571967E-19</v>
      </c>
      <c r="AG14" s="9">
        <v>0</v>
      </c>
      <c r="AH14" s="9">
        <v>1.0625181290357948E-18</v>
      </c>
      <c r="AI14" s="9">
        <v>0</v>
      </c>
      <c r="AJ14" s="9">
        <v>0</v>
      </c>
      <c r="AK14" s="9">
        <v>0</v>
      </c>
      <c r="AM14" s="10">
        <v>-782.80529411764678</v>
      </c>
      <c r="AO14" s="12">
        <v>-129.42607843137253</v>
      </c>
    </row>
    <row r="15" spans="1:68" x14ac:dyDescent="0.25">
      <c r="A15" s="3">
        <v>30</v>
      </c>
      <c r="B15" s="3" t="s">
        <v>12</v>
      </c>
      <c r="C15" s="3" t="s">
        <v>14</v>
      </c>
      <c r="D15" s="3">
        <v>5</v>
      </c>
      <c r="E15" s="3">
        <v>150</v>
      </c>
      <c r="F15" s="3">
        <f t="shared" si="0"/>
        <v>-1</v>
      </c>
      <c r="G15" s="3">
        <f t="shared" si="1"/>
        <v>0.42857142857142855</v>
      </c>
      <c r="H15" s="3">
        <f t="shared" si="2"/>
        <v>-0.14285714285714285</v>
      </c>
      <c r="I15" s="3">
        <v>28.30411764705882</v>
      </c>
      <c r="J15" s="4">
        <v>17.413921568627448</v>
      </c>
      <c r="L15" s="6">
        <v>1</v>
      </c>
      <c r="M15" s="6">
        <f t="shared" si="3"/>
        <v>-1</v>
      </c>
      <c r="N15" s="6">
        <f t="shared" si="4"/>
        <v>0.42857142857142855</v>
      </c>
      <c r="O15" s="6">
        <f t="shared" si="5"/>
        <v>-0.42857142857142855</v>
      </c>
      <c r="P15" s="6">
        <f t="shared" si="6"/>
        <v>-0.42857142857142855</v>
      </c>
      <c r="Q15" s="6">
        <f t="shared" si="7"/>
        <v>-0.18367346938775508</v>
      </c>
      <c r="R15" s="6">
        <f t="shared" si="8"/>
        <v>0.42857142857142855</v>
      </c>
      <c r="S15" s="6">
        <f t="shared" si="9"/>
        <v>0.18367346938775508</v>
      </c>
      <c r="U15" s="8">
        <v>-1.1102230246251565E-16</v>
      </c>
      <c r="V15" s="8">
        <v>-1.1102230246251565E-16</v>
      </c>
      <c r="W15" s="8">
        <v>4.8979591836734659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D15" s="9">
        <v>4.722302795714645E-19</v>
      </c>
      <c r="AE15" s="9">
        <v>7.083454193571967E-19</v>
      </c>
      <c r="AF15" s="9">
        <v>0.2041666666666668</v>
      </c>
      <c r="AG15" s="9">
        <v>0</v>
      </c>
      <c r="AH15" s="9">
        <v>4.0140258649945817E-35</v>
      </c>
      <c r="AI15" s="9">
        <v>0</v>
      </c>
      <c r="AJ15" s="9">
        <v>0</v>
      </c>
      <c r="AK15" s="9">
        <v>0</v>
      </c>
      <c r="AM15" s="10">
        <v>340.99778711484595</v>
      </c>
      <c r="AO15" s="12">
        <v>32.849887955182069</v>
      </c>
    </row>
    <row r="16" spans="1:68" x14ac:dyDescent="0.25">
      <c r="A16" s="1">
        <v>31</v>
      </c>
      <c r="B16" s="1" t="s">
        <v>12</v>
      </c>
      <c r="C16" s="1" t="s">
        <v>14</v>
      </c>
      <c r="D16" s="1">
        <v>5</v>
      </c>
      <c r="E16" s="1">
        <v>200</v>
      </c>
      <c r="F16" s="1">
        <f t="shared" si="0"/>
        <v>-1</v>
      </c>
      <c r="G16" s="1">
        <f t="shared" si="1"/>
        <v>0.42857142857142855</v>
      </c>
      <c r="H16" s="1">
        <f t="shared" si="2"/>
        <v>0.14285714285714285</v>
      </c>
      <c r="I16" s="1">
        <v>30.158039215686276</v>
      </c>
      <c r="J16" s="2">
        <v>18.563921568627453</v>
      </c>
      <c r="L16" s="6">
        <v>1</v>
      </c>
      <c r="M16" s="6">
        <f t="shared" si="3"/>
        <v>-1</v>
      </c>
      <c r="N16" s="6">
        <f t="shared" si="4"/>
        <v>0.42857142857142855</v>
      </c>
      <c r="O16" s="6">
        <f t="shared" si="5"/>
        <v>-0.14285714285714285</v>
      </c>
      <c r="P16" s="6">
        <f t="shared" si="6"/>
        <v>-0.42857142857142855</v>
      </c>
      <c r="Q16" s="6">
        <f t="shared" si="7"/>
        <v>-6.1224489795918359E-2</v>
      </c>
      <c r="R16" s="6">
        <f t="shared" si="8"/>
        <v>0.14285714285714285</v>
      </c>
      <c r="S16" s="6">
        <f t="shared" si="9"/>
        <v>6.1224489795918359E-2</v>
      </c>
      <c r="U16" s="8">
        <v>0</v>
      </c>
      <c r="V16" s="8">
        <v>0</v>
      </c>
      <c r="W16" s="8">
        <v>0</v>
      </c>
      <c r="X16" s="8">
        <v>4.8979591836734659</v>
      </c>
      <c r="Y16" s="8">
        <v>0</v>
      </c>
      <c r="Z16" s="8">
        <v>0</v>
      </c>
      <c r="AA16" s="8">
        <v>-5.5511151231257827E-17</v>
      </c>
      <c r="AB16" s="8">
        <v>0</v>
      </c>
      <c r="AD16" s="9">
        <v>0</v>
      </c>
      <c r="AE16" s="9">
        <v>0</v>
      </c>
      <c r="AF16" s="9">
        <v>0</v>
      </c>
      <c r="AG16" s="9">
        <v>0.2041666666666668</v>
      </c>
      <c r="AH16" s="9">
        <v>0</v>
      </c>
      <c r="AI16" s="9">
        <v>0</v>
      </c>
      <c r="AJ16" s="9">
        <v>3.4708925548502656E-18</v>
      </c>
      <c r="AK16" s="9">
        <v>0</v>
      </c>
      <c r="AM16" s="10">
        <v>279.30759103641446</v>
      </c>
      <c r="AO16" s="12">
        <v>-3.6991316526610669</v>
      </c>
    </row>
    <row r="17" spans="1:41" x14ac:dyDescent="0.25">
      <c r="A17" s="3">
        <v>32</v>
      </c>
      <c r="B17" s="3" t="s">
        <v>12</v>
      </c>
      <c r="C17" s="3" t="s">
        <v>14</v>
      </c>
      <c r="D17" s="3">
        <v>5</v>
      </c>
      <c r="E17" s="3">
        <v>250</v>
      </c>
      <c r="F17" s="3">
        <f t="shared" si="0"/>
        <v>-1</v>
      </c>
      <c r="G17" s="3">
        <f t="shared" si="1"/>
        <v>0.42857142857142855</v>
      </c>
      <c r="H17" s="3">
        <f t="shared" si="2"/>
        <v>0.42857142857142855</v>
      </c>
      <c r="I17" s="3">
        <v>257.06960784313725</v>
      </c>
      <c r="J17" s="4">
        <v>16.694705882352942</v>
      </c>
      <c r="L17" s="6">
        <v>1</v>
      </c>
      <c r="M17" s="6">
        <f t="shared" si="3"/>
        <v>-1</v>
      </c>
      <c r="N17" s="6">
        <f t="shared" si="4"/>
        <v>0.42857142857142855</v>
      </c>
      <c r="O17" s="6">
        <f t="shared" si="5"/>
        <v>0.14285714285714285</v>
      </c>
      <c r="P17" s="6">
        <f t="shared" si="6"/>
        <v>-0.42857142857142855</v>
      </c>
      <c r="Q17" s="6">
        <f t="shared" si="7"/>
        <v>6.1224489795918359E-2</v>
      </c>
      <c r="R17" s="6">
        <f t="shared" si="8"/>
        <v>-0.14285714285714285</v>
      </c>
      <c r="S17" s="6">
        <f t="shared" si="9"/>
        <v>-6.1224489795918359E-2</v>
      </c>
      <c r="U17" s="8">
        <v>-1.1102230246251565E-16</v>
      </c>
      <c r="V17" s="8">
        <v>-1.1102230246251565E-16</v>
      </c>
      <c r="W17" s="8">
        <v>0</v>
      </c>
      <c r="X17" s="8">
        <v>0</v>
      </c>
      <c r="Y17" s="8">
        <v>3.2653061224489779</v>
      </c>
      <c r="Z17" s="8">
        <v>0</v>
      </c>
      <c r="AA17" s="8">
        <v>0</v>
      </c>
      <c r="AB17" s="8">
        <v>0</v>
      </c>
      <c r="AD17" s="9">
        <v>7.083454193571966E-19</v>
      </c>
      <c r="AE17" s="9">
        <v>1.0625181290357948E-18</v>
      </c>
      <c r="AF17" s="9">
        <v>4.0140258649945822E-35</v>
      </c>
      <c r="AG17" s="9">
        <v>0</v>
      </c>
      <c r="AH17" s="9">
        <v>0.30625000000000013</v>
      </c>
      <c r="AI17" s="9">
        <v>0</v>
      </c>
      <c r="AJ17" s="9">
        <v>0</v>
      </c>
      <c r="AK17" s="9">
        <v>0</v>
      </c>
      <c r="AM17" s="10">
        <v>59.377282913165338</v>
      </c>
      <c r="AO17" s="12">
        <v>-13.452857142857145</v>
      </c>
    </row>
    <row r="18" spans="1:41" x14ac:dyDescent="0.25">
      <c r="A18" s="1">
        <v>49</v>
      </c>
      <c r="B18" s="1" t="s">
        <v>15</v>
      </c>
      <c r="C18" s="1" t="s">
        <v>14</v>
      </c>
      <c r="D18" s="1">
        <v>2</v>
      </c>
      <c r="E18" s="1">
        <v>100</v>
      </c>
      <c r="F18" s="1">
        <f t="shared" si="0"/>
        <v>0</v>
      </c>
      <c r="G18" s="1">
        <f t="shared" si="1"/>
        <v>-0.42857142857142855</v>
      </c>
      <c r="H18" s="1">
        <f t="shared" si="2"/>
        <v>-0.42857142857142855</v>
      </c>
      <c r="I18" s="1">
        <v>110.68686274509804</v>
      </c>
      <c r="J18" s="2">
        <v>1.9966666666666668</v>
      </c>
      <c r="L18" s="6">
        <v>1</v>
      </c>
      <c r="M18" s="6">
        <f t="shared" si="3"/>
        <v>-1</v>
      </c>
      <c r="N18" s="6">
        <f t="shared" si="4"/>
        <v>0.42857142857142855</v>
      </c>
      <c r="O18" s="6">
        <f t="shared" si="5"/>
        <v>0.42857142857142855</v>
      </c>
      <c r="P18" s="6">
        <f t="shared" si="6"/>
        <v>-0.42857142857142855</v>
      </c>
      <c r="Q18" s="6">
        <f t="shared" si="7"/>
        <v>0.18367346938775508</v>
      </c>
      <c r="R18" s="6">
        <f t="shared" si="8"/>
        <v>-0.42857142857142855</v>
      </c>
      <c r="S18" s="6">
        <f t="shared" si="9"/>
        <v>-0.18367346938775508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0.4997917534360683</v>
      </c>
      <c r="AA18" s="8">
        <v>0</v>
      </c>
      <c r="AB18" s="8">
        <v>1.3877787807814457E-17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2.0008333333333335</v>
      </c>
      <c r="AJ18" s="9">
        <v>0</v>
      </c>
      <c r="AK18" s="9">
        <v>-8.3336130241954803E-17</v>
      </c>
      <c r="AM18" s="10">
        <v>76.090064025610246</v>
      </c>
      <c r="AO18" s="12">
        <v>-0.18582232893157236</v>
      </c>
    </row>
    <row r="19" spans="1:41" x14ac:dyDescent="0.25">
      <c r="A19" s="3">
        <v>50</v>
      </c>
      <c r="B19" s="3" t="s">
        <v>15</v>
      </c>
      <c r="C19" s="3" t="s">
        <v>14</v>
      </c>
      <c r="D19" s="3">
        <v>2</v>
      </c>
      <c r="E19" s="3">
        <v>150</v>
      </c>
      <c r="F19" s="3">
        <f t="shared" si="0"/>
        <v>0</v>
      </c>
      <c r="G19" s="3">
        <f t="shared" si="1"/>
        <v>-0.42857142857142855</v>
      </c>
      <c r="H19" s="3">
        <f t="shared" si="2"/>
        <v>-0.14285714285714285</v>
      </c>
      <c r="I19" s="3">
        <v>119.5143137254902</v>
      </c>
      <c r="J19" s="4">
        <v>1.6907843137254901</v>
      </c>
      <c r="L19" s="6">
        <v>1</v>
      </c>
      <c r="M19" s="6">
        <f t="shared" si="3"/>
        <v>0</v>
      </c>
      <c r="N19" s="6">
        <f t="shared" si="4"/>
        <v>-0.42857142857142855</v>
      </c>
      <c r="O19" s="6">
        <f t="shared" si="5"/>
        <v>-0.42857142857142855</v>
      </c>
      <c r="P19" s="6">
        <f t="shared" si="6"/>
        <v>0</v>
      </c>
      <c r="Q19" s="6">
        <f t="shared" si="7"/>
        <v>0.18367346938775508</v>
      </c>
      <c r="R19" s="6">
        <f t="shared" si="8"/>
        <v>0</v>
      </c>
      <c r="S19" s="6">
        <f t="shared" si="9"/>
        <v>0</v>
      </c>
      <c r="U19" s="8">
        <v>0</v>
      </c>
      <c r="V19" s="8">
        <v>0</v>
      </c>
      <c r="W19" s="8">
        <v>0</v>
      </c>
      <c r="X19" s="8">
        <v>-5.5511151231257827E-17</v>
      </c>
      <c r="Y19" s="8">
        <v>0</v>
      </c>
      <c r="Z19" s="8">
        <v>0</v>
      </c>
      <c r="AA19" s="8">
        <v>3.2653061224489783</v>
      </c>
      <c r="AB19" s="8">
        <v>0</v>
      </c>
      <c r="AD19" s="9">
        <v>0</v>
      </c>
      <c r="AE19" s="9">
        <v>0</v>
      </c>
      <c r="AF19" s="9">
        <v>0</v>
      </c>
      <c r="AG19" s="9">
        <v>3.4708925548502648E-18</v>
      </c>
      <c r="AH19" s="9">
        <v>0</v>
      </c>
      <c r="AI19" s="9">
        <v>0</v>
      </c>
      <c r="AJ19" s="9">
        <v>0.30625000000000013</v>
      </c>
      <c r="AK19" s="9">
        <v>0</v>
      </c>
      <c r="AM19" s="10">
        <v>-178.29885154061631</v>
      </c>
      <c r="AO19" s="12">
        <v>-0.54103641456582618</v>
      </c>
    </row>
    <row r="20" spans="1:41" x14ac:dyDescent="0.25">
      <c r="A20" s="1">
        <v>51</v>
      </c>
      <c r="B20" s="1" t="s">
        <v>15</v>
      </c>
      <c r="C20" s="1" t="s">
        <v>14</v>
      </c>
      <c r="D20" s="1">
        <v>2</v>
      </c>
      <c r="E20" s="1">
        <v>200</v>
      </c>
      <c r="F20" s="1">
        <f t="shared" si="0"/>
        <v>0</v>
      </c>
      <c r="G20" s="1">
        <f t="shared" si="1"/>
        <v>-0.42857142857142855</v>
      </c>
      <c r="H20" s="1">
        <f t="shared" si="2"/>
        <v>0.14285714285714285</v>
      </c>
      <c r="I20" s="1">
        <v>67.331372549019591</v>
      </c>
      <c r="J20" s="2">
        <v>1.4707843137254901</v>
      </c>
      <c r="L20" s="6">
        <v>1</v>
      </c>
      <c r="M20" s="6">
        <f t="shared" si="3"/>
        <v>0</v>
      </c>
      <c r="N20" s="6">
        <f t="shared" si="4"/>
        <v>-0.42857142857142855</v>
      </c>
      <c r="O20" s="6">
        <f t="shared" si="5"/>
        <v>-0.14285714285714285</v>
      </c>
      <c r="P20" s="6">
        <f t="shared" si="6"/>
        <v>0</v>
      </c>
      <c r="Q20" s="6">
        <f t="shared" si="7"/>
        <v>6.1224489795918359E-2</v>
      </c>
      <c r="R20" s="6">
        <f t="shared" si="8"/>
        <v>0</v>
      </c>
      <c r="S20" s="6">
        <f t="shared" si="9"/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1.3877787807814457E-17</v>
      </c>
      <c r="AA20" s="8">
        <v>0</v>
      </c>
      <c r="AB20" s="8">
        <v>0.33319450229071212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-8.3336130241954803E-17</v>
      </c>
      <c r="AJ20" s="9">
        <v>0</v>
      </c>
      <c r="AK20" s="9">
        <v>3.0012500000000006</v>
      </c>
      <c r="AM20" s="10">
        <v>12.817635054021608</v>
      </c>
      <c r="AO20" s="12">
        <v>-5.6202480992397996E-2</v>
      </c>
    </row>
    <row r="21" spans="1:41" x14ac:dyDescent="0.25">
      <c r="A21" s="3">
        <v>52</v>
      </c>
      <c r="B21" s="3" t="s">
        <v>15</v>
      </c>
      <c r="C21" s="3" t="s">
        <v>14</v>
      </c>
      <c r="D21" s="3">
        <v>2</v>
      </c>
      <c r="E21" s="3">
        <v>250</v>
      </c>
      <c r="F21" s="3">
        <f t="shared" si="0"/>
        <v>0</v>
      </c>
      <c r="G21" s="3">
        <f t="shared" si="1"/>
        <v>-0.42857142857142855</v>
      </c>
      <c r="H21" s="3">
        <f t="shared" si="2"/>
        <v>0.42857142857142855</v>
      </c>
      <c r="I21" s="3">
        <v>85.309607843137258</v>
      </c>
      <c r="J21" s="4">
        <v>1.3076470588235294</v>
      </c>
      <c r="L21" s="6">
        <v>1</v>
      </c>
      <c r="M21" s="6">
        <f t="shared" si="3"/>
        <v>0</v>
      </c>
      <c r="N21" s="6">
        <f t="shared" si="4"/>
        <v>-0.42857142857142855</v>
      </c>
      <c r="O21" s="6">
        <f t="shared" si="5"/>
        <v>0.14285714285714285</v>
      </c>
      <c r="P21" s="6">
        <f t="shared" si="6"/>
        <v>0</v>
      </c>
      <c r="Q21" s="6">
        <f t="shared" si="7"/>
        <v>-6.1224489795918359E-2</v>
      </c>
      <c r="R21" s="6">
        <f t="shared" si="8"/>
        <v>0</v>
      </c>
      <c r="S21" s="6">
        <f t="shared" si="9"/>
        <v>0</v>
      </c>
    </row>
    <row r="22" spans="1:41" ht="19.5" x14ac:dyDescent="0.3">
      <c r="A22" s="1">
        <v>53</v>
      </c>
      <c r="B22" s="1" t="s">
        <v>15</v>
      </c>
      <c r="C22" s="1" t="s">
        <v>14</v>
      </c>
      <c r="D22" s="1">
        <v>3</v>
      </c>
      <c r="E22" s="1">
        <v>100</v>
      </c>
      <c r="F22" s="1">
        <f t="shared" si="0"/>
        <v>0</v>
      </c>
      <c r="G22" s="1">
        <f t="shared" si="1"/>
        <v>-0.14285714285714285</v>
      </c>
      <c r="H22" s="1">
        <f t="shared" si="2"/>
        <v>-0.42857142857142855</v>
      </c>
      <c r="I22" s="1">
        <v>117.7643137254902</v>
      </c>
      <c r="J22" s="2">
        <v>3.3031372549019609</v>
      </c>
      <c r="L22" s="6">
        <v>1</v>
      </c>
      <c r="M22" s="6">
        <f t="shared" si="3"/>
        <v>0</v>
      </c>
      <c r="N22" s="6">
        <f t="shared" si="4"/>
        <v>-0.42857142857142855</v>
      </c>
      <c r="O22" s="6">
        <f t="shared" si="5"/>
        <v>0.42857142857142855</v>
      </c>
      <c r="P22" s="6">
        <f t="shared" si="6"/>
        <v>0</v>
      </c>
      <c r="Q22" s="6">
        <f t="shared" si="7"/>
        <v>-0.18367346938775508</v>
      </c>
      <c r="R22" s="6">
        <f t="shared" si="8"/>
        <v>0</v>
      </c>
      <c r="S22" s="6">
        <f t="shared" si="9"/>
        <v>0</v>
      </c>
      <c r="V22" t="s">
        <v>39</v>
      </c>
      <c r="AM22" s="5" t="s">
        <v>37</v>
      </c>
      <c r="AO22" s="5" t="s">
        <v>38</v>
      </c>
    </row>
    <row r="23" spans="1:41" x14ac:dyDescent="0.25">
      <c r="A23" s="3">
        <v>54</v>
      </c>
      <c r="B23" s="3" t="s">
        <v>15</v>
      </c>
      <c r="C23" s="3" t="s">
        <v>14</v>
      </c>
      <c r="D23" s="3">
        <v>3</v>
      </c>
      <c r="E23" s="3">
        <v>150</v>
      </c>
      <c r="F23" s="3">
        <f t="shared" si="0"/>
        <v>0</v>
      </c>
      <c r="G23" s="3">
        <f t="shared" si="1"/>
        <v>-0.14285714285714285</v>
      </c>
      <c r="H23" s="3">
        <f t="shared" si="2"/>
        <v>-0.14285714285714285</v>
      </c>
      <c r="I23" s="3">
        <v>48.827254901960778</v>
      </c>
      <c r="J23" s="4">
        <v>3.0952941176470588</v>
      </c>
      <c r="L23" s="6">
        <v>1</v>
      </c>
      <c r="M23" s="6">
        <f t="shared" si="3"/>
        <v>0</v>
      </c>
      <c r="N23" s="6">
        <f t="shared" si="4"/>
        <v>-0.14285714285714285</v>
      </c>
      <c r="O23" s="6">
        <f t="shared" si="5"/>
        <v>-0.42857142857142855</v>
      </c>
      <c r="P23" s="6">
        <f t="shared" si="6"/>
        <v>0</v>
      </c>
      <c r="Q23" s="6">
        <f t="shared" si="7"/>
        <v>6.1224489795918359E-2</v>
      </c>
      <c r="R23" s="6">
        <f t="shared" si="8"/>
        <v>0</v>
      </c>
      <c r="S23" s="6">
        <f t="shared" si="9"/>
        <v>0</v>
      </c>
      <c r="AM23" s="11">
        <f t="array" ref="AM23:AM30">MMULT(AD13:AK20,AM13:AM20)</f>
        <v>90.965142973856203</v>
      </c>
      <c r="AO23" s="13">
        <f t="array" ref="AO23:AO30">MMULT(AD13:AK20,AO13:AO20)</f>
        <v>5.7660253267973864</v>
      </c>
    </row>
    <row r="24" spans="1:41" x14ac:dyDescent="0.25">
      <c r="A24" s="1">
        <v>55</v>
      </c>
      <c r="B24" s="1" t="s">
        <v>15</v>
      </c>
      <c r="C24" s="1" t="s">
        <v>14</v>
      </c>
      <c r="D24" s="1">
        <v>3</v>
      </c>
      <c r="E24" s="1">
        <v>200</v>
      </c>
      <c r="F24" s="1">
        <f t="shared" si="0"/>
        <v>0</v>
      </c>
      <c r="G24" s="1">
        <f t="shared" si="1"/>
        <v>-0.14285714285714285</v>
      </c>
      <c r="H24" s="1">
        <f t="shared" si="2"/>
        <v>0.14285714285714285</v>
      </c>
      <c r="I24" s="1">
        <v>77.450392156862748</v>
      </c>
      <c r="J24" s="2">
        <v>2.7698039215686272</v>
      </c>
      <c r="L24" s="6">
        <v>1</v>
      </c>
      <c r="M24" s="6">
        <f t="shared" si="3"/>
        <v>0</v>
      </c>
      <c r="N24" s="6">
        <f t="shared" si="4"/>
        <v>-0.14285714285714285</v>
      </c>
      <c r="O24" s="6">
        <f t="shared" si="5"/>
        <v>-0.14285714285714285</v>
      </c>
      <c r="P24" s="6">
        <f t="shared" si="6"/>
        <v>0</v>
      </c>
      <c r="Q24" s="6">
        <f t="shared" si="7"/>
        <v>2.0408163265306121E-2</v>
      </c>
      <c r="R24" s="6">
        <f t="shared" si="8"/>
        <v>0</v>
      </c>
      <c r="S24" s="6">
        <f t="shared" si="9"/>
        <v>0</v>
      </c>
      <c r="AM24" s="10">
        <v>-24.462665441176462</v>
      </c>
      <c r="AO24" s="12">
        <v>-4.0445649509803916</v>
      </c>
    </row>
    <row r="25" spans="1:41" x14ac:dyDescent="0.25">
      <c r="A25" s="3">
        <v>56</v>
      </c>
      <c r="B25" s="3" t="s">
        <v>15</v>
      </c>
      <c r="C25" s="3" t="s">
        <v>14</v>
      </c>
      <c r="D25" s="3">
        <v>3</v>
      </c>
      <c r="E25" s="3">
        <v>250</v>
      </c>
      <c r="F25" s="3">
        <f t="shared" si="0"/>
        <v>0</v>
      </c>
      <c r="G25" s="3">
        <f t="shared" si="1"/>
        <v>-0.14285714285714285</v>
      </c>
      <c r="H25" s="3">
        <f t="shared" si="2"/>
        <v>0.42857142857142855</v>
      </c>
      <c r="I25" s="3">
        <v>90.956666666666663</v>
      </c>
      <c r="J25" s="4">
        <v>2.5533333333333332</v>
      </c>
      <c r="L25" s="6">
        <v>1</v>
      </c>
      <c r="M25" s="6">
        <f t="shared" si="3"/>
        <v>0</v>
      </c>
      <c r="N25" s="6">
        <f t="shared" si="4"/>
        <v>-0.14285714285714285</v>
      </c>
      <c r="O25" s="6">
        <f t="shared" si="5"/>
        <v>0.14285714285714285</v>
      </c>
      <c r="P25" s="6">
        <f t="shared" si="6"/>
        <v>0</v>
      </c>
      <c r="Q25" s="6">
        <f t="shared" si="7"/>
        <v>-2.0408163265306121E-2</v>
      </c>
      <c r="R25" s="6">
        <f t="shared" si="8"/>
        <v>0</v>
      </c>
      <c r="S25" s="6">
        <f t="shared" si="9"/>
        <v>0</v>
      </c>
      <c r="AM25" s="10">
        <v>69.620381535947757</v>
      </c>
      <c r="AO25" s="12">
        <v>6.7068521241830101</v>
      </c>
    </row>
    <row r="26" spans="1:41" x14ac:dyDescent="0.25">
      <c r="A26" s="1">
        <v>57</v>
      </c>
      <c r="B26" s="1" t="s">
        <v>15</v>
      </c>
      <c r="C26" s="1" t="s">
        <v>14</v>
      </c>
      <c r="D26" s="1">
        <v>4</v>
      </c>
      <c r="E26" s="1">
        <v>100</v>
      </c>
      <c r="F26" s="1">
        <f t="shared" si="0"/>
        <v>0</v>
      </c>
      <c r="G26" s="1">
        <f t="shared" si="1"/>
        <v>0.14285714285714285</v>
      </c>
      <c r="H26" s="1">
        <f t="shared" si="2"/>
        <v>-0.42857142857142855</v>
      </c>
      <c r="I26" s="1">
        <v>84.827058823529413</v>
      </c>
      <c r="J26" s="2">
        <v>4.6899999999999995</v>
      </c>
      <c r="L26" s="6">
        <v>1</v>
      </c>
      <c r="M26" s="6">
        <f t="shared" si="3"/>
        <v>0</v>
      </c>
      <c r="N26" s="6">
        <f t="shared" si="4"/>
        <v>-0.14285714285714285</v>
      </c>
      <c r="O26" s="6">
        <f t="shared" si="5"/>
        <v>0.42857142857142855</v>
      </c>
      <c r="P26" s="6">
        <f t="shared" si="6"/>
        <v>0</v>
      </c>
      <c r="Q26" s="6">
        <f t="shared" si="7"/>
        <v>-6.1224489795918359E-2</v>
      </c>
      <c r="R26" s="6">
        <f t="shared" si="8"/>
        <v>0</v>
      </c>
      <c r="S26" s="6">
        <f t="shared" si="9"/>
        <v>0</v>
      </c>
      <c r="AM26" s="10">
        <v>57.025299836601327</v>
      </c>
      <c r="AO26" s="12">
        <v>-0.7552393790849683</v>
      </c>
    </row>
    <row r="27" spans="1:41" x14ac:dyDescent="0.25">
      <c r="A27" s="3">
        <v>58</v>
      </c>
      <c r="B27" s="3" t="s">
        <v>15</v>
      </c>
      <c r="C27" s="3" t="s">
        <v>14</v>
      </c>
      <c r="D27" s="3">
        <v>4</v>
      </c>
      <c r="E27" s="3">
        <v>150</v>
      </c>
      <c r="F27" s="3">
        <f t="shared" si="0"/>
        <v>0</v>
      </c>
      <c r="G27" s="3">
        <f t="shared" si="1"/>
        <v>0.14285714285714285</v>
      </c>
      <c r="H27" s="3">
        <f t="shared" si="2"/>
        <v>-0.14285714285714285</v>
      </c>
      <c r="I27" s="3">
        <v>106.76313725490196</v>
      </c>
      <c r="J27" s="4">
        <v>4.3601960784313727</v>
      </c>
      <c r="L27" s="6">
        <v>1</v>
      </c>
      <c r="M27" s="6">
        <f t="shared" si="3"/>
        <v>0</v>
      </c>
      <c r="N27" s="6">
        <f t="shared" si="4"/>
        <v>0.14285714285714285</v>
      </c>
      <c r="O27" s="6">
        <f t="shared" si="5"/>
        <v>-0.42857142857142855</v>
      </c>
      <c r="P27" s="6">
        <f t="shared" si="6"/>
        <v>0</v>
      </c>
      <c r="Q27" s="6">
        <f t="shared" si="7"/>
        <v>-6.1224489795918359E-2</v>
      </c>
      <c r="R27" s="6">
        <f t="shared" si="8"/>
        <v>0</v>
      </c>
      <c r="S27" s="6">
        <f t="shared" si="9"/>
        <v>0</v>
      </c>
      <c r="AM27" s="10">
        <v>18.184292892156897</v>
      </c>
      <c r="AO27" s="12">
        <v>-4.1199375000000025</v>
      </c>
    </row>
    <row r="28" spans="1:41" x14ac:dyDescent="0.25">
      <c r="A28" s="1">
        <v>59</v>
      </c>
      <c r="B28" s="1" t="s">
        <v>15</v>
      </c>
      <c r="C28" s="1" t="s">
        <v>14</v>
      </c>
      <c r="D28" s="1">
        <v>4</v>
      </c>
      <c r="E28" s="1">
        <v>200</v>
      </c>
      <c r="F28" s="1">
        <f t="shared" si="0"/>
        <v>0</v>
      </c>
      <c r="G28" s="1">
        <f t="shared" si="1"/>
        <v>0.14285714285714285</v>
      </c>
      <c r="H28" s="1">
        <f t="shared" si="2"/>
        <v>0.14285714285714285</v>
      </c>
      <c r="I28" s="1">
        <v>123.95098039215686</v>
      </c>
      <c r="J28" s="2">
        <v>4.0556862745098039</v>
      </c>
      <c r="L28" s="6">
        <v>1</v>
      </c>
      <c r="M28" s="6">
        <f t="shared" si="3"/>
        <v>0</v>
      </c>
      <c r="N28" s="6">
        <f t="shared" si="4"/>
        <v>0.14285714285714285</v>
      </c>
      <c r="O28" s="6">
        <f t="shared" si="5"/>
        <v>-0.14285714285714285</v>
      </c>
      <c r="P28" s="6">
        <f t="shared" si="6"/>
        <v>0</v>
      </c>
      <c r="Q28" s="6">
        <f t="shared" si="7"/>
        <v>-2.0408163265306121E-2</v>
      </c>
      <c r="R28" s="6">
        <f t="shared" si="8"/>
        <v>0</v>
      </c>
      <c r="S28" s="6">
        <f t="shared" si="9"/>
        <v>0</v>
      </c>
      <c r="AM28" s="10">
        <v>152.24353643790852</v>
      </c>
      <c r="AO28" s="12">
        <v>-0.37179950980392107</v>
      </c>
    </row>
    <row r="29" spans="1:41" x14ac:dyDescent="0.25">
      <c r="A29" s="3">
        <v>60</v>
      </c>
      <c r="B29" s="3" t="s">
        <v>15</v>
      </c>
      <c r="C29" s="3" t="s">
        <v>14</v>
      </c>
      <c r="D29" s="3">
        <v>4</v>
      </c>
      <c r="E29" s="3">
        <v>250</v>
      </c>
      <c r="F29" s="3">
        <f t="shared" si="0"/>
        <v>0</v>
      </c>
      <c r="G29" s="3">
        <f t="shared" si="1"/>
        <v>0.14285714285714285</v>
      </c>
      <c r="H29" s="3">
        <f t="shared" si="2"/>
        <v>0.42857142857142855</v>
      </c>
      <c r="I29" s="3">
        <v>126.86235294117648</v>
      </c>
      <c r="J29" s="4">
        <v>3.8647058823529417</v>
      </c>
      <c r="L29" s="6">
        <v>1</v>
      </c>
      <c r="M29" s="6">
        <f t="shared" si="3"/>
        <v>0</v>
      </c>
      <c r="N29" s="6">
        <f t="shared" si="4"/>
        <v>0.14285714285714285</v>
      </c>
      <c r="O29" s="6">
        <f t="shared" si="5"/>
        <v>0.14285714285714285</v>
      </c>
      <c r="P29" s="6">
        <f t="shared" si="6"/>
        <v>0</v>
      </c>
      <c r="Q29" s="6">
        <f t="shared" si="7"/>
        <v>2.0408163265306121E-2</v>
      </c>
      <c r="R29" s="6">
        <f t="shared" si="8"/>
        <v>0</v>
      </c>
      <c r="S29" s="6">
        <f t="shared" si="9"/>
        <v>0</v>
      </c>
      <c r="AM29" s="10">
        <v>-54.604023284313769</v>
      </c>
      <c r="AO29" s="12">
        <v>-0.16569240196078433</v>
      </c>
    </row>
    <row r="30" spans="1:41" x14ac:dyDescent="0.25">
      <c r="A30" s="1">
        <v>61</v>
      </c>
      <c r="B30" s="1" t="s">
        <v>15</v>
      </c>
      <c r="C30" s="1" t="s">
        <v>14</v>
      </c>
      <c r="D30" s="1">
        <v>5</v>
      </c>
      <c r="E30" s="1">
        <v>100</v>
      </c>
      <c r="F30" s="1">
        <f t="shared" si="0"/>
        <v>0</v>
      </c>
      <c r="G30" s="1">
        <f t="shared" si="1"/>
        <v>0.42857142857142855</v>
      </c>
      <c r="H30" s="1">
        <f t="shared" si="2"/>
        <v>-0.42857142857142855</v>
      </c>
      <c r="I30" s="1">
        <v>87.456666666666663</v>
      </c>
      <c r="J30" s="2">
        <v>6.001764705882354</v>
      </c>
      <c r="L30" s="6">
        <v>1</v>
      </c>
      <c r="M30" s="6">
        <f t="shared" si="3"/>
        <v>0</v>
      </c>
      <c r="N30" s="6">
        <f t="shared" si="4"/>
        <v>0.14285714285714285</v>
      </c>
      <c r="O30" s="6">
        <f t="shared" si="5"/>
        <v>0.42857142857142855</v>
      </c>
      <c r="P30" s="6">
        <f t="shared" si="6"/>
        <v>0</v>
      </c>
      <c r="Q30" s="6">
        <f t="shared" si="7"/>
        <v>6.1224489795918359E-2</v>
      </c>
      <c r="R30" s="6">
        <f t="shared" si="8"/>
        <v>0</v>
      </c>
      <c r="S30" s="6">
        <f t="shared" si="9"/>
        <v>0</v>
      </c>
      <c r="AM30" s="10">
        <v>38.468927205882352</v>
      </c>
      <c r="AO30" s="12">
        <v>-0.1686776960784345</v>
      </c>
    </row>
    <row r="31" spans="1:41" x14ac:dyDescent="0.25">
      <c r="A31" s="3">
        <v>62</v>
      </c>
      <c r="B31" s="3" t="s">
        <v>15</v>
      </c>
      <c r="C31" s="3" t="s">
        <v>14</v>
      </c>
      <c r="D31" s="3">
        <v>5</v>
      </c>
      <c r="E31" s="3">
        <v>150</v>
      </c>
      <c r="F31" s="3">
        <f t="shared" si="0"/>
        <v>0</v>
      </c>
      <c r="G31" s="3">
        <f t="shared" si="1"/>
        <v>0.42857142857142855</v>
      </c>
      <c r="H31" s="3">
        <f t="shared" si="2"/>
        <v>-0.14285714285714285</v>
      </c>
      <c r="I31" s="3">
        <v>113.04921568627451</v>
      </c>
      <c r="J31" s="4">
        <v>5.6429411764705888</v>
      </c>
      <c r="L31" s="6">
        <v>1</v>
      </c>
      <c r="M31" s="6">
        <f t="shared" si="3"/>
        <v>0</v>
      </c>
      <c r="N31" s="6">
        <f t="shared" si="4"/>
        <v>0.42857142857142855</v>
      </c>
      <c r="O31" s="6">
        <f t="shared" si="5"/>
        <v>-0.42857142857142855</v>
      </c>
      <c r="P31" s="6">
        <f t="shared" si="6"/>
        <v>0</v>
      </c>
      <c r="Q31" s="6">
        <f t="shared" si="7"/>
        <v>-0.18367346938775508</v>
      </c>
      <c r="R31" s="6">
        <f t="shared" si="8"/>
        <v>0</v>
      </c>
      <c r="S31" s="6">
        <f t="shared" si="9"/>
        <v>0</v>
      </c>
    </row>
    <row r="32" spans="1:41" x14ac:dyDescent="0.25">
      <c r="A32" s="1">
        <v>63</v>
      </c>
      <c r="B32" s="1" t="s">
        <v>15</v>
      </c>
      <c r="C32" s="1" t="s">
        <v>14</v>
      </c>
      <c r="D32" s="1">
        <v>5</v>
      </c>
      <c r="E32" s="1">
        <v>200</v>
      </c>
      <c r="F32" s="1">
        <f t="shared" si="0"/>
        <v>0</v>
      </c>
      <c r="G32" s="1">
        <f t="shared" si="1"/>
        <v>0.42857142857142855</v>
      </c>
      <c r="H32" s="1">
        <f t="shared" si="2"/>
        <v>0.14285714285714285</v>
      </c>
      <c r="I32" s="1">
        <v>130.99627450980392</v>
      </c>
      <c r="J32" s="2">
        <v>5.4349019607843134</v>
      </c>
      <c r="L32" s="6">
        <v>1</v>
      </c>
      <c r="M32" s="6">
        <f t="shared" si="3"/>
        <v>0</v>
      </c>
      <c r="N32" s="6">
        <f t="shared" si="4"/>
        <v>0.42857142857142855</v>
      </c>
      <c r="O32" s="6">
        <f t="shared" si="5"/>
        <v>-0.14285714285714285</v>
      </c>
      <c r="P32" s="6">
        <f t="shared" si="6"/>
        <v>0</v>
      </c>
      <c r="Q32" s="6">
        <f t="shared" si="7"/>
        <v>-6.1224489795918359E-2</v>
      </c>
      <c r="R32" s="6">
        <f t="shared" si="8"/>
        <v>0</v>
      </c>
      <c r="S32" s="6">
        <f t="shared" si="9"/>
        <v>0</v>
      </c>
    </row>
    <row r="33" spans="1:19" x14ac:dyDescent="0.25">
      <c r="A33" s="3">
        <v>64</v>
      </c>
      <c r="B33" s="3" t="s">
        <v>15</v>
      </c>
      <c r="C33" s="3" t="s">
        <v>14</v>
      </c>
      <c r="D33" s="3">
        <v>5</v>
      </c>
      <c r="E33" s="3">
        <v>250</v>
      </c>
      <c r="F33" s="3">
        <f t="shared" si="0"/>
        <v>0</v>
      </c>
      <c r="G33" s="3">
        <f t="shared" si="1"/>
        <v>0.42857142857142855</v>
      </c>
      <c r="H33" s="3">
        <f t="shared" si="2"/>
        <v>0.42857142857142855</v>
      </c>
      <c r="I33" s="3">
        <v>127.86803921568628</v>
      </c>
      <c r="J33" s="4">
        <v>5.1650980392156862</v>
      </c>
      <c r="L33" s="6">
        <v>1</v>
      </c>
      <c r="M33" s="6">
        <f t="shared" si="3"/>
        <v>0</v>
      </c>
      <c r="N33" s="6">
        <f t="shared" si="4"/>
        <v>0.42857142857142855</v>
      </c>
      <c r="O33" s="6">
        <f t="shared" si="5"/>
        <v>0.14285714285714285</v>
      </c>
      <c r="P33" s="6">
        <f t="shared" si="6"/>
        <v>0</v>
      </c>
      <c r="Q33" s="6">
        <f t="shared" si="7"/>
        <v>6.1224489795918359E-2</v>
      </c>
      <c r="R33" s="6">
        <f t="shared" si="8"/>
        <v>0</v>
      </c>
      <c r="S33" s="6">
        <f t="shared" si="9"/>
        <v>0</v>
      </c>
    </row>
    <row r="34" spans="1:19" x14ac:dyDescent="0.25">
      <c r="A34" s="1">
        <v>81</v>
      </c>
      <c r="B34" s="1" t="s">
        <v>16</v>
      </c>
      <c r="C34" s="1" t="s">
        <v>14</v>
      </c>
      <c r="D34" s="1">
        <v>2</v>
      </c>
      <c r="E34" s="1">
        <v>100</v>
      </c>
      <c r="F34" s="1">
        <f t="shared" si="0"/>
        <v>1</v>
      </c>
      <c r="G34" s="1">
        <f t="shared" si="1"/>
        <v>-0.42857142857142855</v>
      </c>
      <c r="H34" s="1">
        <f t="shared" si="2"/>
        <v>-0.42857142857142855</v>
      </c>
      <c r="I34" s="1">
        <v>40.190588235294115</v>
      </c>
      <c r="J34" s="2">
        <v>1.5482352941176469</v>
      </c>
      <c r="L34" s="6">
        <v>1</v>
      </c>
      <c r="M34" s="6">
        <f t="shared" si="3"/>
        <v>0</v>
      </c>
      <c r="N34" s="6">
        <f t="shared" si="4"/>
        <v>0.42857142857142855</v>
      </c>
      <c r="O34" s="6">
        <f t="shared" si="5"/>
        <v>0.42857142857142855</v>
      </c>
      <c r="P34" s="6">
        <f t="shared" si="6"/>
        <v>0</v>
      </c>
      <c r="Q34" s="6">
        <f t="shared" si="7"/>
        <v>0.18367346938775508</v>
      </c>
      <c r="R34" s="6">
        <f t="shared" si="8"/>
        <v>0</v>
      </c>
      <c r="S34" s="6">
        <f t="shared" si="9"/>
        <v>0</v>
      </c>
    </row>
    <row r="35" spans="1:19" x14ac:dyDescent="0.25">
      <c r="A35" s="3">
        <v>82</v>
      </c>
      <c r="B35" s="3" t="s">
        <v>16</v>
      </c>
      <c r="C35" s="3" t="s">
        <v>14</v>
      </c>
      <c r="D35" s="3">
        <v>2</v>
      </c>
      <c r="E35" s="3">
        <v>150</v>
      </c>
      <c r="F35" s="3">
        <f t="shared" si="0"/>
        <v>1</v>
      </c>
      <c r="G35" s="3">
        <f t="shared" si="1"/>
        <v>-0.42857142857142855</v>
      </c>
      <c r="H35" s="3">
        <f t="shared" si="2"/>
        <v>-0.14285714285714285</v>
      </c>
      <c r="I35" s="3">
        <v>38.226078431372549</v>
      </c>
      <c r="J35" s="4">
        <v>1.4476470588235291</v>
      </c>
      <c r="L35" s="6">
        <v>1</v>
      </c>
      <c r="M35" s="6">
        <f t="shared" si="3"/>
        <v>1</v>
      </c>
      <c r="N35" s="6">
        <f t="shared" si="4"/>
        <v>-0.42857142857142855</v>
      </c>
      <c r="O35" s="6">
        <f t="shared" si="5"/>
        <v>-0.42857142857142855</v>
      </c>
      <c r="P35" s="6">
        <f t="shared" si="6"/>
        <v>-0.42857142857142855</v>
      </c>
      <c r="Q35" s="6">
        <f t="shared" si="7"/>
        <v>0.18367346938775508</v>
      </c>
      <c r="R35" s="6">
        <f t="shared" si="8"/>
        <v>-0.42857142857142855</v>
      </c>
      <c r="S35" s="6">
        <f t="shared" si="9"/>
        <v>0.18367346938775508</v>
      </c>
    </row>
    <row r="36" spans="1:19" x14ac:dyDescent="0.25">
      <c r="A36" s="1">
        <v>83</v>
      </c>
      <c r="B36" s="1" t="s">
        <v>16</v>
      </c>
      <c r="C36" s="1" t="s">
        <v>14</v>
      </c>
      <c r="D36" s="1">
        <v>2</v>
      </c>
      <c r="E36" s="1">
        <v>200</v>
      </c>
      <c r="F36" s="1">
        <f t="shared" si="0"/>
        <v>1</v>
      </c>
      <c r="G36" s="1">
        <f t="shared" si="1"/>
        <v>-0.42857142857142855</v>
      </c>
      <c r="H36" s="1">
        <f t="shared" si="2"/>
        <v>0.14285714285714285</v>
      </c>
      <c r="I36" s="1">
        <v>28.026666666666667</v>
      </c>
      <c r="J36" s="2">
        <v>1.1903921568627451</v>
      </c>
      <c r="L36" s="6">
        <v>1</v>
      </c>
      <c r="M36" s="6">
        <f t="shared" si="3"/>
        <v>1</v>
      </c>
      <c r="N36" s="6">
        <f t="shared" si="4"/>
        <v>-0.42857142857142855</v>
      </c>
      <c r="O36" s="6">
        <f t="shared" si="5"/>
        <v>-0.14285714285714285</v>
      </c>
      <c r="P36" s="6">
        <f t="shared" si="6"/>
        <v>-0.42857142857142855</v>
      </c>
      <c r="Q36" s="6">
        <f t="shared" si="7"/>
        <v>6.1224489795918359E-2</v>
      </c>
      <c r="R36" s="6">
        <f t="shared" si="8"/>
        <v>-0.14285714285714285</v>
      </c>
      <c r="S36" s="6">
        <f t="shared" si="9"/>
        <v>6.1224489795918359E-2</v>
      </c>
    </row>
    <row r="37" spans="1:19" x14ac:dyDescent="0.25">
      <c r="A37" s="3">
        <v>84</v>
      </c>
      <c r="B37" s="3" t="s">
        <v>16</v>
      </c>
      <c r="C37" s="3" t="s">
        <v>14</v>
      </c>
      <c r="D37" s="3">
        <v>2</v>
      </c>
      <c r="E37" s="3">
        <v>250</v>
      </c>
      <c r="F37" s="3">
        <f t="shared" si="0"/>
        <v>1</v>
      </c>
      <c r="G37" s="3">
        <f t="shared" si="1"/>
        <v>-0.42857142857142855</v>
      </c>
      <c r="H37" s="3">
        <f t="shared" si="2"/>
        <v>0.42857142857142855</v>
      </c>
      <c r="I37" s="3">
        <v>18.943137254901959</v>
      </c>
      <c r="J37" s="4">
        <v>1.1037254901960785</v>
      </c>
      <c r="L37" s="6">
        <v>1</v>
      </c>
      <c r="M37" s="6">
        <f t="shared" si="3"/>
        <v>1</v>
      </c>
      <c r="N37" s="6">
        <f t="shared" si="4"/>
        <v>-0.42857142857142855</v>
      </c>
      <c r="O37" s="6">
        <f t="shared" si="5"/>
        <v>0.14285714285714285</v>
      </c>
      <c r="P37" s="6">
        <f t="shared" si="6"/>
        <v>-0.42857142857142855</v>
      </c>
      <c r="Q37" s="6">
        <f t="shared" si="7"/>
        <v>-6.1224489795918359E-2</v>
      </c>
      <c r="R37" s="6">
        <f t="shared" si="8"/>
        <v>0.14285714285714285</v>
      </c>
      <c r="S37" s="6">
        <f t="shared" si="9"/>
        <v>-6.1224489795918359E-2</v>
      </c>
    </row>
    <row r="38" spans="1:19" x14ac:dyDescent="0.25">
      <c r="A38" s="1">
        <v>85</v>
      </c>
      <c r="B38" s="1" t="s">
        <v>16</v>
      </c>
      <c r="C38" s="1" t="s">
        <v>14</v>
      </c>
      <c r="D38" s="1">
        <v>3</v>
      </c>
      <c r="E38" s="1">
        <v>100</v>
      </c>
      <c r="F38" s="1">
        <f t="shared" si="0"/>
        <v>1</v>
      </c>
      <c r="G38" s="1">
        <f t="shared" si="1"/>
        <v>-0.14285714285714285</v>
      </c>
      <c r="H38" s="1">
        <f t="shared" si="2"/>
        <v>-0.42857142857142855</v>
      </c>
      <c r="I38" s="1">
        <v>39.818823529411766</v>
      </c>
      <c r="J38" s="2">
        <v>2.5792156862745101</v>
      </c>
      <c r="L38" s="6">
        <v>1</v>
      </c>
      <c r="M38" s="6">
        <f t="shared" si="3"/>
        <v>1</v>
      </c>
      <c r="N38" s="6">
        <f t="shared" si="4"/>
        <v>-0.42857142857142855</v>
      </c>
      <c r="O38" s="6">
        <f t="shared" si="5"/>
        <v>0.42857142857142855</v>
      </c>
      <c r="P38" s="6">
        <f t="shared" si="6"/>
        <v>-0.42857142857142855</v>
      </c>
      <c r="Q38" s="6">
        <f t="shared" si="7"/>
        <v>-0.18367346938775508</v>
      </c>
      <c r="R38" s="6">
        <f t="shared" si="8"/>
        <v>0.42857142857142855</v>
      </c>
      <c r="S38" s="6">
        <f t="shared" si="9"/>
        <v>-0.18367346938775508</v>
      </c>
    </row>
    <row r="39" spans="1:19" x14ac:dyDescent="0.25">
      <c r="A39" s="3">
        <v>86</v>
      </c>
      <c r="B39" s="3" t="s">
        <v>16</v>
      </c>
      <c r="C39" s="3" t="s">
        <v>14</v>
      </c>
      <c r="D39" s="3">
        <v>3</v>
      </c>
      <c r="E39" s="3">
        <v>150</v>
      </c>
      <c r="F39" s="3">
        <f t="shared" si="0"/>
        <v>1</v>
      </c>
      <c r="G39" s="3">
        <f t="shared" si="1"/>
        <v>-0.14285714285714285</v>
      </c>
      <c r="H39" s="3">
        <f t="shared" si="2"/>
        <v>-0.14285714285714285</v>
      </c>
      <c r="I39" s="3">
        <v>39.076862745098033</v>
      </c>
      <c r="J39" s="4">
        <v>2.3666666666666667</v>
      </c>
      <c r="L39" s="6">
        <v>1</v>
      </c>
      <c r="M39" s="6">
        <f t="shared" si="3"/>
        <v>1</v>
      </c>
      <c r="N39" s="6">
        <f t="shared" si="4"/>
        <v>-0.14285714285714285</v>
      </c>
      <c r="O39" s="6">
        <f t="shared" si="5"/>
        <v>-0.42857142857142855</v>
      </c>
      <c r="P39" s="6">
        <f t="shared" si="6"/>
        <v>-0.14285714285714285</v>
      </c>
      <c r="Q39" s="6">
        <f t="shared" si="7"/>
        <v>6.1224489795918359E-2</v>
      </c>
      <c r="R39" s="6">
        <f t="shared" si="8"/>
        <v>-0.42857142857142855</v>
      </c>
      <c r="S39" s="6">
        <f t="shared" si="9"/>
        <v>6.1224489795918359E-2</v>
      </c>
    </row>
    <row r="40" spans="1:19" x14ac:dyDescent="0.25">
      <c r="A40" s="1">
        <v>87</v>
      </c>
      <c r="B40" s="1" t="s">
        <v>16</v>
      </c>
      <c r="C40" s="1" t="s">
        <v>14</v>
      </c>
      <c r="D40" s="1">
        <v>3</v>
      </c>
      <c r="E40" s="1">
        <v>200</v>
      </c>
      <c r="F40" s="1">
        <f t="shared" si="0"/>
        <v>1</v>
      </c>
      <c r="G40" s="1">
        <f t="shared" si="1"/>
        <v>-0.14285714285714285</v>
      </c>
      <c r="H40" s="1">
        <f t="shared" si="2"/>
        <v>0.14285714285714285</v>
      </c>
      <c r="I40" s="1">
        <v>36.315490196078436</v>
      </c>
      <c r="J40" s="2">
        <v>2.1121568627450982</v>
      </c>
      <c r="L40" s="6">
        <v>1</v>
      </c>
      <c r="M40" s="6">
        <f t="shared" si="3"/>
        <v>1</v>
      </c>
      <c r="N40" s="6">
        <f t="shared" si="4"/>
        <v>-0.14285714285714285</v>
      </c>
      <c r="O40" s="6">
        <f t="shared" si="5"/>
        <v>-0.14285714285714285</v>
      </c>
      <c r="P40" s="6">
        <f t="shared" si="6"/>
        <v>-0.14285714285714285</v>
      </c>
      <c r="Q40" s="6">
        <f t="shared" si="7"/>
        <v>2.0408163265306121E-2</v>
      </c>
      <c r="R40" s="6">
        <f t="shared" si="8"/>
        <v>-0.14285714285714285</v>
      </c>
      <c r="S40" s="6">
        <f t="shared" si="9"/>
        <v>2.0408163265306121E-2</v>
      </c>
    </row>
    <row r="41" spans="1:19" x14ac:dyDescent="0.25">
      <c r="A41" s="3">
        <v>88</v>
      </c>
      <c r="B41" s="3" t="s">
        <v>16</v>
      </c>
      <c r="C41" s="3" t="s">
        <v>14</v>
      </c>
      <c r="D41" s="3">
        <v>3</v>
      </c>
      <c r="E41" s="3">
        <v>250</v>
      </c>
      <c r="F41" s="3">
        <f t="shared" si="0"/>
        <v>1</v>
      </c>
      <c r="G41" s="3">
        <f t="shared" si="1"/>
        <v>-0.14285714285714285</v>
      </c>
      <c r="H41" s="3">
        <f t="shared" si="2"/>
        <v>0.42857142857142855</v>
      </c>
      <c r="I41" s="3">
        <v>11.384509803921567</v>
      </c>
      <c r="J41" s="4">
        <v>1.9760784313725488</v>
      </c>
      <c r="L41" s="6">
        <v>1</v>
      </c>
      <c r="M41" s="6">
        <f t="shared" si="3"/>
        <v>1</v>
      </c>
      <c r="N41" s="6">
        <f t="shared" si="4"/>
        <v>-0.14285714285714285</v>
      </c>
      <c r="O41" s="6">
        <f t="shared" si="5"/>
        <v>0.14285714285714285</v>
      </c>
      <c r="P41" s="6">
        <f t="shared" si="6"/>
        <v>-0.14285714285714285</v>
      </c>
      <c r="Q41" s="6">
        <f t="shared" si="7"/>
        <v>-2.0408163265306121E-2</v>
      </c>
      <c r="R41" s="6">
        <f t="shared" si="8"/>
        <v>0.14285714285714285</v>
      </c>
      <c r="S41" s="6">
        <f t="shared" si="9"/>
        <v>-2.0408163265306121E-2</v>
      </c>
    </row>
    <row r="42" spans="1:19" x14ac:dyDescent="0.25">
      <c r="A42" s="1">
        <v>89</v>
      </c>
      <c r="B42" s="1" t="s">
        <v>16</v>
      </c>
      <c r="C42" s="1" t="s">
        <v>14</v>
      </c>
      <c r="D42" s="1">
        <v>4</v>
      </c>
      <c r="E42" s="1">
        <v>100</v>
      </c>
      <c r="F42" s="1">
        <f t="shared" si="0"/>
        <v>1</v>
      </c>
      <c r="G42" s="1">
        <f t="shared" si="1"/>
        <v>0.14285714285714285</v>
      </c>
      <c r="H42" s="1">
        <f t="shared" si="2"/>
        <v>-0.42857142857142855</v>
      </c>
      <c r="I42" s="1">
        <v>41.131176470588237</v>
      </c>
      <c r="J42" s="2">
        <v>3.7005882352941177</v>
      </c>
      <c r="L42" s="6">
        <v>1</v>
      </c>
      <c r="M42" s="6">
        <f t="shared" si="3"/>
        <v>1</v>
      </c>
      <c r="N42" s="6">
        <f t="shared" si="4"/>
        <v>-0.14285714285714285</v>
      </c>
      <c r="O42" s="6">
        <f t="shared" si="5"/>
        <v>0.42857142857142855</v>
      </c>
      <c r="P42" s="6">
        <f t="shared" si="6"/>
        <v>-0.14285714285714285</v>
      </c>
      <c r="Q42" s="6">
        <f t="shared" si="7"/>
        <v>-6.1224489795918359E-2</v>
      </c>
      <c r="R42" s="6">
        <f t="shared" si="8"/>
        <v>0.42857142857142855</v>
      </c>
      <c r="S42" s="6">
        <f t="shared" si="9"/>
        <v>-6.1224489795918359E-2</v>
      </c>
    </row>
    <row r="43" spans="1:19" x14ac:dyDescent="0.25">
      <c r="A43" s="3">
        <v>90</v>
      </c>
      <c r="B43" s="3" t="s">
        <v>16</v>
      </c>
      <c r="C43" s="3" t="s">
        <v>14</v>
      </c>
      <c r="D43" s="3">
        <v>4</v>
      </c>
      <c r="E43" s="3">
        <v>150</v>
      </c>
      <c r="F43" s="3">
        <f t="shared" si="0"/>
        <v>1</v>
      </c>
      <c r="G43" s="3">
        <f t="shared" si="1"/>
        <v>0.14285714285714285</v>
      </c>
      <c r="H43" s="3">
        <f t="shared" si="2"/>
        <v>-0.14285714285714285</v>
      </c>
      <c r="I43" s="3">
        <v>69.652156862745102</v>
      </c>
      <c r="J43" s="4">
        <v>3.2394117647058827</v>
      </c>
      <c r="L43" s="6">
        <v>1</v>
      </c>
      <c r="M43" s="6">
        <f t="shared" si="3"/>
        <v>1</v>
      </c>
      <c r="N43" s="6">
        <f t="shared" si="4"/>
        <v>0.14285714285714285</v>
      </c>
      <c r="O43" s="6">
        <f t="shared" si="5"/>
        <v>-0.42857142857142855</v>
      </c>
      <c r="P43" s="6">
        <f t="shared" si="6"/>
        <v>0.14285714285714285</v>
      </c>
      <c r="Q43" s="6">
        <f t="shared" si="7"/>
        <v>-6.1224489795918359E-2</v>
      </c>
      <c r="R43" s="6">
        <f t="shared" si="8"/>
        <v>-0.42857142857142855</v>
      </c>
      <c r="S43" s="6">
        <f t="shared" si="9"/>
        <v>-6.1224489795918359E-2</v>
      </c>
    </row>
    <row r="44" spans="1:19" x14ac:dyDescent="0.25">
      <c r="A44" s="1">
        <v>91</v>
      </c>
      <c r="B44" s="1" t="s">
        <v>16</v>
      </c>
      <c r="C44" s="1" t="s">
        <v>14</v>
      </c>
      <c r="D44" s="1">
        <v>4</v>
      </c>
      <c r="E44" s="1">
        <v>200</v>
      </c>
      <c r="F44" s="1">
        <f t="shared" si="0"/>
        <v>1</v>
      </c>
      <c r="G44" s="1">
        <f t="shared" si="1"/>
        <v>0.14285714285714285</v>
      </c>
      <c r="H44" s="1">
        <f t="shared" si="2"/>
        <v>0.14285714285714285</v>
      </c>
      <c r="I44" s="1">
        <v>72.180000000000007</v>
      </c>
      <c r="J44" s="2">
        <v>2.997450980392157</v>
      </c>
      <c r="L44" s="6">
        <v>1</v>
      </c>
      <c r="M44" s="6">
        <f t="shared" si="3"/>
        <v>1</v>
      </c>
      <c r="N44" s="6">
        <f t="shared" si="4"/>
        <v>0.14285714285714285</v>
      </c>
      <c r="O44" s="6">
        <f t="shared" si="5"/>
        <v>-0.14285714285714285</v>
      </c>
      <c r="P44" s="6">
        <f t="shared" si="6"/>
        <v>0.14285714285714285</v>
      </c>
      <c r="Q44" s="6">
        <f t="shared" si="7"/>
        <v>-2.0408163265306121E-2</v>
      </c>
      <c r="R44" s="6">
        <f t="shared" si="8"/>
        <v>-0.14285714285714285</v>
      </c>
      <c r="S44" s="6">
        <f t="shared" si="9"/>
        <v>-2.0408163265306121E-2</v>
      </c>
    </row>
    <row r="45" spans="1:19" x14ac:dyDescent="0.25">
      <c r="A45" s="3">
        <v>92</v>
      </c>
      <c r="B45" s="3" t="s">
        <v>16</v>
      </c>
      <c r="C45" s="3" t="s">
        <v>14</v>
      </c>
      <c r="D45" s="3">
        <v>4</v>
      </c>
      <c r="E45" s="3">
        <v>250</v>
      </c>
      <c r="F45" s="3">
        <f t="shared" si="0"/>
        <v>1</v>
      </c>
      <c r="G45" s="3">
        <f t="shared" si="1"/>
        <v>0.14285714285714285</v>
      </c>
      <c r="H45" s="3">
        <f t="shared" si="2"/>
        <v>0.42857142857142855</v>
      </c>
      <c r="I45" s="3">
        <v>44.207058823529415</v>
      </c>
      <c r="J45" s="4">
        <v>2.7811764705882354</v>
      </c>
      <c r="L45" s="6">
        <v>1</v>
      </c>
      <c r="M45" s="6">
        <f t="shared" si="3"/>
        <v>1</v>
      </c>
      <c r="N45" s="6">
        <f t="shared" si="4"/>
        <v>0.14285714285714285</v>
      </c>
      <c r="O45" s="6">
        <f t="shared" si="5"/>
        <v>0.14285714285714285</v>
      </c>
      <c r="P45" s="6">
        <f t="shared" si="6"/>
        <v>0.14285714285714285</v>
      </c>
      <c r="Q45" s="6">
        <f t="shared" si="7"/>
        <v>2.0408163265306121E-2</v>
      </c>
      <c r="R45" s="6">
        <f t="shared" si="8"/>
        <v>0.14285714285714285</v>
      </c>
      <c r="S45" s="6">
        <f t="shared" si="9"/>
        <v>2.0408163265306121E-2</v>
      </c>
    </row>
    <row r="46" spans="1:19" x14ac:dyDescent="0.25">
      <c r="A46" s="1">
        <v>93</v>
      </c>
      <c r="B46" s="1" t="s">
        <v>16</v>
      </c>
      <c r="C46" s="1" t="s">
        <v>14</v>
      </c>
      <c r="D46" s="1">
        <v>5</v>
      </c>
      <c r="E46" s="1">
        <v>100</v>
      </c>
      <c r="F46" s="1">
        <f t="shared" si="0"/>
        <v>1</v>
      </c>
      <c r="G46" s="1">
        <f t="shared" si="1"/>
        <v>0.42857142857142855</v>
      </c>
      <c r="H46" s="1">
        <f t="shared" si="2"/>
        <v>-0.42857142857142855</v>
      </c>
      <c r="I46" s="1">
        <v>75.374901960784314</v>
      </c>
      <c r="J46" s="2">
        <v>4.9731372549019612</v>
      </c>
      <c r="L46" s="6">
        <v>1</v>
      </c>
      <c r="M46" s="6">
        <f t="shared" si="3"/>
        <v>1</v>
      </c>
      <c r="N46" s="6">
        <f t="shared" si="4"/>
        <v>0.14285714285714285</v>
      </c>
      <c r="O46" s="6">
        <f t="shared" si="5"/>
        <v>0.42857142857142855</v>
      </c>
      <c r="P46" s="6">
        <f t="shared" si="6"/>
        <v>0.14285714285714285</v>
      </c>
      <c r="Q46" s="6">
        <f t="shared" si="7"/>
        <v>6.1224489795918359E-2</v>
      </c>
      <c r="R46" s="6">
        <f t="shared" si="8"/>
        <v>0.42857142857142855</v>
      </c>
      <c r="S46" s="6">
        <f t="shared" si="9"/>
        <v>6.1224489795918359E-2</v>
      </c>
    </row>
    <row r="47" spans="1:19" x14ac:dyDescent="0.25">
      <c r="A47" s="3">
        <v>94</v>
      </c>
      <c r="B47" s="3" t="s">
        <v>16</v>
      </c>
      <c r="C47" s="3" t="s">
        <v>14</v>
      </c>
      <c r="D47" s="3">
        <v>5</v>
      </c>
      <c r="E47" s="3">
        <v>150</v>
      </c>
      <c r="F47" s="3">
        <f t="shared" si="0"/>
        <v>1</v>
      </c>
      <c r="G47" s="3">
        <f t="shared" si="1"/>
        <v>0.42857142857142855</v>
      </c>
      <c r="H47" s="3">
        <f t="shared" si="2"/>
        <v>-0.14285714285714285</v>
      </c>
      <c r="I47" s="3">
        <v>84.913725490196072</v>
      </c>
      <c r="J47" s="4">
        <v>4.5886274509803924</v>
      </c>
      <c r="L47" s="6">
        <v>1</v>
      </c>
      <c r="M47" s="6">
        <f t="shared" si="3"/>
        <v>1</v>
      </c>
      <c r="N47" s="6">
        <f t="shared" si="4"/>
        <v>0.42857142857142855</v>
      </c>
      <c r="O47" s="6">
        <f t="shared" si="5"/>
        <v>-0.42857142857142855</v>
      </c>
      <c r="P47" s="6">
        <f t="shared" si="6"/>
        <v>0.42857142857142855</v>
      </c>
      <c r="Q47" s="6">
        <f t="shared" si="7"/>
        <v>-0.18367346938775508</v>
      </c>
      <c r="R47" s="6">
        <f t="shared" si="8"/>
        <v>-0.42857142857142855</v>
      </c>
      <c r="S47" s="6">
        <f t="shared" si="9"/>
        <v>-0.18367346938775508</v>
      </c>
    </row>
    <row r="48" spans="1:19" x14ac:dyDescent="0.25">
      <c r="A48" s="1">
        <v>95</v>
      </c>
      <c r="B48" s="1" t="s">
        <v>16</v>
      </c>
      <c r="C48" s="1" t="s">
        <v>14</v>
      </c>
      <c r="D48" s="1">
        <v>5</v>
      </c>
      <c r="E48" s="1">
        <v>200</v>
      </c>
      <c r="F48" s="1">
        <f t="shared" si="0"/>
        <v>1</v>
      </c>
      <c r="G48" s="1">
        <f t="shared" si="1"/>
        <v>0.42857142857142855</v>
      </c>
      <c r="H48" s="1">
        <f t="shared" si="2"/>
        <v>0.14285714285714285</v>
      </c>
      <c r="I48" s="1">
        <v>131.94882352941178</v>
      </c>
      <c r="J48" s="2">
        <v>4.2972549019607849</v>
      </c>
      <c r="L48" s="6">
        <v>1</v>
      </c>
      <c r="M48" s="6">
        <f t="shared" si="3"/>
        <v>1</v>
      </c>
      <c r="N48" s="6">
        <f t="shared" si="4"/>
        <v>0.42857142857142855</v>
      </c>
      <c r="O48" s="6">
        <f t="shared" si="5"/>
        <v>-0.14285714285714285</v>
      </c>
      <c r="P48" s="6">
        <f t="shared" si="6"/>
        <v>0.42857142857142855</v>
      </c>
      <c r="Q48" s="6">
        <f t="shared" si="7"/>
        <v>-6.1224489795918359E-2</v>
      </c>
      <c r="R48" s="6">
        <f t="shared" si="8"/>
        <v>-0.14285714285714285</v>
      </c>
      <c r="S48" s="6">
        <f t="shared" si="9"/>
        <v>-6.1224489795918359E-2</v>
      </c>
    </row>
    <row r="49" spans="1:19" x14ac:dyDescent="0.25">
      <c r="A49" s="3">
        <v>96</v>
      </c>
      <c r="B49" s="3" t="s">
        <v>16</v>
      </c>
      <c r="C49" s="3" t="s">
        <v>14</v>
      </c>
      <c r="D49" s="3">
        <v>5</v>
      </c>
      <c r="E49" s="3">
        <v>250</v>
      </c>
      <c r="F49" s="3">
        <f t="shared" si="0"/>
        <v>1</v>
      </c>
      <c r="G49" s="3">
        <f t="shared" si="1"/>
        <v>0.42857142857142855</v>
      </c>
      <c r="H49" s="3">
        <f t="shared" si="2"/>
        <v>0.42857142857142855</v>
      </c>
      <c r="I49" s="3">
        <v>210.56352941176468</v>
      </c>
      <c r="J49" s="4">
        <v>4.0684313725490195</v>
      </c>
      <c r="L49" s="6">
        <v>1</v>
      </c>
      <c r="M49" s="6">
        <f t="shared" si="3"/>
        <v>1</v>
      </c>
      <c r="N49" s="6">
        <f t="shared" si="4"/>
        <v>0.42857142857142855</v>
      </c>
      <c r="O49" s="6">
        <f t="shared" si="5"/>
        <v>0.14285714285714285</v>
      </c>
      <c r="P49" s="6">
        <f t="shared" si="6"/>
        <v>0.42857142857142855</v>
      </c>
      <c r="Q49" s="6">
        <f t="shared" si="7"/>
        <v>6.1224489795918359E-2</v>
      </c>
      <c r="R49" s="6">
        <f t="shared" si="8"/>
        <v>0.14285714285714285</v>
      </c>
      <c r="S49" s="6">
        <f t="shared" si="9"/>
        <v>6.1224489795918359E-2</v>
      </c>
    </row>
    <row r="50" spans="1:19" x14ac:dyDescent="0.25">
      <c r="L50" s="6">
        <v>1</v>
      </c>
      <c r="M50" s="6">
        <f t="shared" si="3"/>
        <v>1</v>
      </c>
      <c r="N50" s="6">
        <f t="shared" si="4"/>
        <v>0.42857142857142855</v>
      </c>
      <c r="O50" s="6">
        <f t="shared" si="5"/>
        <v>0.42857142857142855</v>
      </c>
      <c r="P50" s="6">
        <f t="shared" si="6"/>
        <v>0.42857142857142855</v>
      </c>
      <c r="Q50" s="6">
        <f t="shared" si="7"/>
        <v>0.18367346938775508</v>
      </c>
      <c r="R50" s="6">
        <f t="shared" si="8"/>
        <v>0.42857142857142855</v>
      </c>
      <c r="S50" s="6">
        <f t="shared" si="9"/>
        <v>0.18367346938775508</v>
      </c>
    </row>
  </sheetData>
  <mergeCells count="4">
    <mergeCell ref="L1:S1"/>
    <mergeCell ref="U1:BP1"/>
    <mergeCell ref="U12:AB12"/>
    <mergeCell ref="AD12:AK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3C18-AB20-4A8F-B347-6C8D56A01504}">
  <dimension ref="A1:BP50"/>
  <sheetViews>
    <sheetView zoomScale="83" workbookViewId="0">
      <selection activeCell="E10" sqref="E10"/>
    </sheetView>
  </sheetViews>
  <sheetFormatPr defaultRowHeight="15" x14ac:dyDescent="0.25"/>
  <cols>
    <col min="2" max="2" width="17.85546875" customWidth="1"/>
    <col min="6" max="6" width="11.42578125" customWidth="1"/>
    <col min="7" max="7" width="12.42578125" customWidth="1"/>
    <col min="8" max="8" width="12.5703125" customWidth="1"/>
    <col min="9" max="9" width="14.42578125" customWidth="1"/>
    <col min="10" max="10" width="13.85546875" customWidth="1"/>
    <col min="19" max="19" width="9.28515625" bestFit="1" customWidth="1"/>
    <col min="21" max="22" width="9.28515625" bestFit="1" customWidth="1"/>
    <col min="23" max="23" width="15.42578125" bestFit="1" customWidth="1"/>
    <col min="24" max="24" width="16.5703125" bestFit="1" customWidth="1"/>
    <col min="25" max="25" width="15.42578125" bestFit="1" customWidth="1"/>
    <col min="26" max="28" width="16.5703125" bestFit="1" customWidth="1"/>
    <col min="30" max="31" width="9.42578125" bestFit="1" customWidth="1"/>
    <col min="32" max="32" width="16.5703125" bestFit="1" customWidth="1"/>
    <col min="33" max="33" width="15.42578125" bestFit="1" customWidth="1"/>
    <col min="34" max="34" width="16.5703125" bestFit="1" customWidth="1"/>
    <col min="35" max="37" width="15.42578125" bestFit="1" customWidth="1"/>
  </cols>
  <sheetData>
    <row r="1" spans="1:68" ht="16.5" thickTop="1" thickBot="1" x14ac:dyDescent="0.3">
      <c r="A1" s="60" t="s">
        <v>1</v>
      </c>
      <c r="B1" s="60" t="s">
        <v>17</v>
      </c>
      <c r="C1" s="60" t="s">
        <v>18</v>
      </c>
      <c r="D1" s="60" t="s">
        <v>19</v>
      </c>
      <c r="E1" s="60" t="s">
        <v>5</v>
      </c>
      <c r="F1" s="60" t="s">
        <v>17</v>
      </c>
      <c r="G1" s="60" t="s">
        <v>19</v>
      </c>
      <c r="H1" s="60" t="s">
        <v>5</v>
      </c>
      <c r="I1" s="60" t="s">
        <v>35</v>
      </c>
      <c r="J1" s="60" t="s">
        <v>36</v>
      </c>
      <c r="L1" s="32" t="s">
        <v>29</v>
      </c>
      <c r="M1" s="32"/>
      <c r="N1" s="32"/>
      <c r="O1" s="32"/>
      <c r="P1" s="32"/>
      <c r="Q1" s="32"/>
      <c r="R1" s="32"/>
      <c r="S1" s="32"/>
      <c r="U1" s="32" t="s">
        <v>30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</row>
    <row r="2" spans="1:68" ht="15.75" thickTop="1" x14ac:dyDescent="0.25">
      <c r="A2" s="1">
        <v>1</v>
      </c>
      <c r="B2" s="1" t="s">
        <v>12</v>
      </c>
      <c r="C2" s="1" t="s">
        <v>13</v>
      </c>
      <c r="D2" s="1">
        <v>8</v>
      </c>
      <c r="E2" s="1">
        <v>100</v>
      </c>
      <c r="F2" s="1">
        <f t="shared" ref="F2:F49" si="0">IF(B2="No Lubrication", -1,IF(B2="Half Lubrication", 0, IF(B2="Full Lubrication", 1)))</f>
        <v>-1</v>
      </c>
      <c r="G2" s="1">
        <f>(D2-9.5)/9.5</f>
        <v>-0.15789473684210525</v>
      </c>
      <c r="H2" s="1">
        <f>(E2-175)/175</f>
        <v>-0.42857142857142855</v>
      </c>
      <c r="I2" s="1">
        <v>65.437058823529412</v>
      </c>
      <c r="J2" s="1">
        <v>13.327254901960785</v>
      </c>
      <c r="L2" s="6">
        <v>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U2" s="7">
        <f t="array" ref="U2:BP9">TRANSPOSE(L3:S50)</f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</row>
    <row r="3" spans="1:68" x14ac:dyDescent="0.25">
      <c r="A3" s="3">
        <v>2</v>
      </c>
      <c r="B3" s="3" t="s">
        <v>12</v>
      </c>
      <c r="C3" s="3" t="s">
        <v>13</v>
      </c>
      <c r="D3" s="3">
        <v>8</v>
      </c>
      <c r="E3" s="3">
        <v>150</v>
      </c>
      <c r="F3" s="3">
        <f t="shared" si="0"/>
        <v>-1</v>
      </c>
      <c r="G3" s="3">
        <f t="shared" ref="G3:G49" si="1">(D3-9.5)/9.5</f>
        <v>-0.15789473684210525</v>
      </c>
      <c r="H3" s="3">
        <f t="shared" ref="H3:H49" si="2">(E3-175)/175</f>
        <v>-0.14285714285714285</v>
      </c>
      <c r="I3" s="3">
        <v>93.345294117647072</v>
      </c>
      <c r="J3" s="3">
        <v>8.4647058823529413</v>
      </c>
      <c r="L3" s="6">
        <v>1</v>
      </c>
      <c r="M3" s="6">
        <f>F2</f>
        <v>-1</v>
      </c>
      <c r="N3" s="6">
        <f>G2</f>
        <v>-0.15789473684210525</v>
      </c>
      <c r="O3" s="6">
        <f>H2</f>
        <v>-0.42857142857142855</v>
      </c>
      <c r="P3" s="6">
        <f>F2*G2</f>
        <v>0.15789473684210525</v>
      </c>
      <c r="Q3" s="6">
        <f>G2*H2</f>
        <v>6.7669172932330823E-2</v>
      </c>
      <c r="R3" s="6">
        <f>F2*H2</f>
        <v>0.42857142857142855</v>
      </c>
      <c r="S3" s="6">
        <f>F2*G2*H2</f>
        <v>-6.7669172932330823E-2</v>
      </c>
      <c r="U3" s="7">
        <v>-1</v>
      </c>
      <c r="V3" s="7">
        <v>-1</v>
      </c>
      <c r="W3" s="7">
        <v>-1</v>
      </c>
      <c r="X3" s="7">
        <v>-1</v>
      </c>
      <c r="Y3" s="7">
        <v>-1</v>
      </c>
      <c r="Z3" s="7">
        <v>-1</v>
      </c>
      <c r="AA3" s="7">
        <v>-1</v>
      </c>
      <c r="AB3" s="7">
        <v>-1</v>
      </c>
      <c r="AC3" s="7">
        <v>-1</v>
      </c>
      <c r="AD3" s="7">
        <v>-1</v>
      </c>
      <c r="AE3" s="7">
        <v>-1</v>
      </c>
      <c r="AF3" s="7">
        <v>-1</v>
      </c>
      <c r="AG3" s="7">
        <v>-1</v>
      </c>
      <c r="AH3" s="7">
        <v>-1</v>
      </c>
      <c r="AI3" s="7">
        <v>-1</v>
      </c>
      <c r="AJ3" s="7">
        <v>-1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</row>
    <row r="4" spans="1:68" x14ac:dyDescent="0.25">
      <c r="A4" s="1">
        <v>3</v>
      </c>
      <c r="B4" s="1" t="s">
        <v>12</v>
      </c>
      <c r="C4" s="1" t="s">
        <v>13</v>
      </c>
      <c r="D4" s="1">
        <v>8</v>
      </c>
      <c r="E4" s="1">
        <v>200</v>
      </c>
      <c r="F4" s="1">
        <f t="shared" si="0"/>
        <v>-1</v>
      </c>
      <c r="G4" s="1">
        <f t="shared" si="1"/>
        <v>-0.15789473684210525</v>
      </c>
      <c r="H4" s="1">
        <f t="shared" si="2"/>
        <v>0.14285714285714285</v>
      </c>
      <c r="I4" s="1">
        <v>31.882352941176467</v>
      </c>
      <c r="J4" s="1">
        <v>15.28843137254902</v>
      </c>
      <c r="L4" s="6">
        <v>1</v>
      </c>
      <c r="M4" s="6">
        <f t="shared" ref="M4:M50" si="3">F3</f>
        <v>-1</v>
      </c>
      <c r="N4" s="6">
        <f t="shared" ref="N4:N49" si="4">G3</f>
        <v>-0.15789473684210525</v>
      </c>
      <c r="O4" s="6">
        <f t="shared" ref="O4:O49" si="5">H3</f>
        <v>-0.14285714285714285</v>
      </c>
      <c r="P4" s="6">
        <f t="shared" ref="P4:P49" si="6">F3*G3</f>
        <v>0.15789473684210525</v>
      </c>
      <c r="Q4" s="6">
        <f t="shared" ref="Q4:Q49" si="7">G3*H3</f>
        <v>2.2556390977443608E-2</v>
      </c>
      <c r="R4" s="6">
        <f t="shared" ref="R4:R49" si="8">F3*H3</f>
        <v>0.14285714285714285</v>
      </c>
      <c r="S4" s="6">
        <f t="shared" ref="S4:S49" si="9">F3*G3*H3</f>
        <v>-2.2556390977443608E-2</v>
      </c>
      <c r="U4" s="7">
        <v>-0.15789473684210525</v>
      </c>
      <c r="V4" s="7">
        <v>-0.15789473684210525</v>
      </c>
      <c r="W4" s="7">
        <v>-0.15789473684210525</v>
      </c>
      <c r="X4" s="7">
        <v>-0.15789473684210525</v>
      </c>
      <c r="Y4" s="7">
        <v>-5.2631578947368418E-2</v>
      </c>
      <c r="Z4" s="7">
        <v>-5.2631578947368418E-2</v>
      </c>
      <c r="AA4" s="7">
        <v>-5.2631578947368418E-2</v>
      </c>
      <c r="AB4" s="7">
        <v>-5.2631578947368418E-2</v>
      </c>
      <c r="AC4" s="7">
        <v>5.2631578947368418E-2</v>
      </c>
      <c r="AD4" s="7">
        <v>5.2631578947368418E-2</v>
      </c>
      <c r="AE4" s="7">
        <v>5.2631578947368418E-2</v>
      </c>
      <c r="AF4" s="7">
        <v>5.2631578947368418E-2</v>
      </c>
      <c r="AG4" s="7">
        <v>0.15789473684210525</v>
      </c>
      <c r="AH4" s="7">
        <v>0.15789473684210525</v>
      </c>
      <c r="AI4" s="7">
        <v>0.15789473684210525</v>
      </c>
      <c r="AJ4" s="7">
        <v>0.15789473684210525</v>
      </c>
      <c r="AK4" s="7">
        <v>-0.15789473684210525</v>
      </c>
      <c r="AL4" s="7">
        <v>-0.15789473684210525</v>
      </c>
      <c r="AM4" s="7">
        <v>-0.15789473684210525</v>
      </c>
      <c r="AN4" s="7">
        <v>-0.15789473684210525</v>
      </c>
      <c r="AO4" s="7">
        <v>-5.2631578947368418E-2</v>
      </c>
      <c r="AP4" s="7">
        <v>-5.2631578947368418E-2</v>
      </c>
      <c r="AQ4" s="7">
        <v>-5.2631578947368418E-2</v>
      </c>
      <c r="AR4" s="7">
        <v>-5.2631578947368418E-2</v>
      </c>
      <c r="AS4" s="7">
        <v>5.2631578947368418E-2</v>
      </c>
      <c r="AT4" s="7">
        <v>5.2631578947368418E-2</v>
      </c>
      <c r="AU4" s="7">
        <v>5.2631578947368418E-2</v>
      </c>
      <c r="AV4" s="7">
        <v>5.2631578947368418E-2</v>
      </c>
      <c r="AW4" s="7">
        <v>0.15789473684210525</v>
      </c>
      <c r="AX4" s="7">
        <v>0.15789473684210525</v>
      </c>
      <c r="AY4" s="7">
        <v>0.15789473684210525</v>
      </c>
      <c r="AZ4" s="7">
        <v>0.15789473684210525</v>
      </c>
      <c r="BA4" s="7">
        <v>-0.15789473684210525</v>
      </c>
      <c r="BB4" s="7">
        <v>-0.15789473684210525</v>
      </c>
      <c r="BC4" s="7">
        <v>-0.15789473684210525</v>
      </c>
      <c r="BD4" s="7">
        <v>-0.15789473684210525</v>
      </c>
      <c r="BE4" s="7">
        <v>-5.2631578947368418E-2</v>
      </c>
      <c r="BF4" s="7">
        <v>-5.2631578947368418E-2</v>
      </c>
      <c r="BG4" s="7">
        <v>-5.2631578947368418E-2</v>
      </c>
      <c r="BH4" s="7">
        <v>-5.2631578947368418E-2</v>
      </c>
      <c r="BI4" s="7">
        <v>5.2631578947368418E-2</v>
      </c>
      <c r="BJ4" s="7">
        <v>5.2631578947368418E-2</v>
      </c>
      <c r="BK4" s="7">
        <v>5.2631578947368418E-2</v>
      </c>
      <c r="BL4" s="7">
        <v>5.2631578947368418E-2</v>
      </c>
      <c r="BM4" s="7">
        <v>0.15789473684210525</v>
      </c>
      <c r="BN4" s="7">
        <v>0.15789473684210525</v>
      </c>
      <c r="BO4" s="7">
        <v>0.15789473684210525</v>
      </c>
      <c r="BP4" s="7">
        <v>0.15789473684210525</v>
      </c>
    </row>
    <row r="5" spans="1:68" x14ac:dyDescent="0.25">
      <c r="A5" s="3">
        <v>4</v>
      </c>
      <c r="B5" s="3" t="s">
        <v>12</v>
      </c>
      <c r="C5" s="3" t="s">
        <v>13</v>
      </c>
      <c r="D5" s="3">
        <v>8</v>
      </c>
      <c r="E5" s="3">
        <v>250</v>
      </c>
      <c r="F5" s="3">
        <f t="shared" si="0"/>
        <v>-1</v>
      </c>
      <c r="G5" s="3">
        <f t="shared" si="1"/>
        <v>-0.15789473684210525</v>
      </c>
      <c r="H5" s="3">
        <f t="shared" si="2"/>
        <v>0.42857142857142855</v>
      </c>
      <c r="I5" s="3">
        <v>97.233529411764707</v>
      </c>
      <c r="J5" s="3">
        <v>8.9447058823529417</v>
      </c>
      <c r="L5" s="6">
        <v>1</v>
      </c>
      <c r="M5" s="6">
        <f t="shared" si="3"/>
        <v>-1</v>
      </c>
      <c r="N5" s="6">
        <f t="shared" si="4"/>
        <v>-0.15789473684210525</v>
      </c>
      <c r="O5" s="6">
        <f t="shared" si="5"/>
        <v>0.14285714285714285</v>
      </c>
      <c r="P5" s="6">
        <f t="shared" si="6"/>
        <v>0.15789473684210525</v>
      </c>
      <c r="Q5" s="6">
        <f t="shared" si="7"/>
        <v>-2.2556390977443608E-2</v>
      </c>
      <c r="R5" s="6">
        <f t="shared" si="8"/>
        <v>-0.14285714285714285</v>
      </c>
      <c r="S5" s="6">
        <f t="shared" si="9"/>
        <v>2.2556390977443608E-2</v>
      </c>
      <c r="U5" s="7">
        <v>-0.42857142857142855</v>
      </c>
      <c r="V5" s="7">
        <v>-0.14285714285714285</v>
      </c>
      <c r="W5" s="7">
        <v>0.14285714285714285</v>
      </c>
      <c r="X5" s="7">
        <v>0.42857142857142855</v>
      </c>
      <c r="Y5" s="7">
        <v>-0.42857142857142855</v>
      </c>
      <c r="Z5" s="7">
        <v>-0.14285714285714285</v>
      </c>
      <c r="AA5" s="7">
        <v>0.14285714285714285</v>
      </c>
      <c r="AB5" s="7">
        <v>0.42857142857142855</v>
      </c>
      <c r="AC5" s="7">
        <v>-0.42857142857142855</v>
      </c>
      <c r="AD5" s="7">
        <v>-0.14285714285714285</v>
      </c>
      <c r="AE5" s="7">
        <v>0.14285714285714285</v>
      </c>
      <c r="AF5" s="7">
        <v>0.42857142857142855</v>
      </c>
      <c r="AG5" s="7">
        <v>-0.42857142857142855</v>
      </c>
      <c r="AH5" s="7">
        <v>-0.14285714285714285</v>
      </c>
      <c r="AI5" s="7">
        <v>0.14285714285714285</v>
      </c>
      <c r="AJ5" s="7">
        <v>0.42857142857142855</v>
      </c>
      <c r="AK5" s="7">
        <v>-0.42857142857142855</v>
      </c>
      <c r="AL5" s="7">
        <v>-0.14285714285714285</v>
      </c>
      <c r="AM5" s="7">
        <v>0.14285714285714285</v>
      </c>
      <c r="AN5" s="7">
        <v>0.42857142857142855</v>
      </c>
      <c r="AO5" s="7">
        <v>-0.42857142857142855</v>
      </c>
      <c r="AP5" s="7">
        <v>-0.14285714285714285</v>
      </c>
      <c r="AQ5" s="7">
        <v>0.14285714285714285</v>
      </c>
      <c r="AR5" s="7">
        <v>0.42857142857142855</v>
      </c>
      <c r="AS5" s="7">
        <v>-0.42857142857142855</v>
      </c>
      <c r="AT5" s="7">
        <v>-0.14285714285714285</v>
      </c>
      <c r="AU5" s="7">
        <v>0.14285714285714285</v>
      </c>
      <c r="AV5" s="7">
        <v>0.42857142857142855</v>
      </c>
      <c r="AW5" s="7">
        <v>-0.42857142857142855</v>
      </c>
      <c r="AX5" s="7">
        <v>-0.14285714285714285</v>
      </c>
      <c r="AY5" s="7">
        <v>0.14285714285714285</v>
      </c>
      <c r="AZ5" s="7">
        <v>0.42857142857142855</v>
      </c>
      <c r="BA5" s="7">
        <v>-0.42857142857142855</v>
      </c>
      <c r="BB5" s="7">
        <v>-0.14285714285714285</v>
      </c>
      <c r="BC5" s="7">
        <v>0.14285714285714285</v>
      </c>
      <c r="BD5" s="7">
        <v>0.42857142857142855</v>
      </c>
      <c r="BE5" s="7">
        <v>-0.42857142857142855</v>
      </c>
      <c r="BF5" s="7">
        <v>-0.14285714285714285</v>
      </c>
      <c r="BG5" s="7">
        <v>0.14285714285714285</v>
      </c>
      <c r="BH5" s="7">
        <v>0.42857142857142855</v>
      </c>
      <c r="BI5" s="7">
        <v>-0.42857142857142855</v>
      </c>
      <c r="BJ5" s="7">
        <v>-0.14285714285714285</v>
      </c>
      <c r="BK5" s="7">
        <v>0.14285714285714285</v>
      </c>
      <c r="BL5" s="7">
        <v>0.42857142857142855</v>
      </c>
      <c r="BM5" s="7">
        <v>-0.42857142857142855</v>
      </c>
      <c r="BN5" s="7">
        <v>-0.14285714285714285</v>
      </c>
      <c r="BO5" s="7">
        <v>0.14285714285714285</v>
      </c>
      <c r="BP5" s="7">
        <v>0.42857142857142855</v>
      </c>
    </row>
    <row r="6" spans="1:68" x14ac:dyDescent="0.25">
      <c r="A6" s="1">
        <v>5</v>
      </c>
      <c r="B6" s="1" t="s">
        <v>12</v>
      </c>
      <c r="C6" s="1" t="s">
        <v>13</v>
      </c>
      <c r="D6" s="1">
        <v>9</v>
      </c>
      <c r="E6" s="1">
        <v>100</v>
      </c>
      <c r="F6" s="1">
        <f t="shared" si="0"/>
        <v>-1</v>
      </c>
      <c r="G6" s="1">
        <f t="shared" si="1"/>
        <v>-5.2631578947368418E-2</v>
      </c>
      <c r="H6" s="1">
        <f t="shared" si="2"/>
        <v>-0.42857142857142855</v>
      </c>
      <c r="I6" s="1">
        <v>44.859803921568634</v>
      </c>
      <c r="J6" s="1">
        <v>19.828235294117647</v>
      </c>
      <c r="L6" s="6">
        <v>1</v>
      </c>
      <c r="M6" s="6">
        <f t="shared" si="3"/>
        <v>-1</v>
      </c>
      <c r="N6" s="6">
        <f t="shared" si="4"/>
        <v>-0.15789473684210525</v>
      </c>
      <c r="O6" s="6">
        <f t="shared" si="5"/>
        <v>0.42857142857142855</v>
      </c>
      <c r="P6" s="6">
        <f t="shared" si="6"/>
        <v>0.15789473684210525</v>
      </c>
      <c r="Q6" s="6">
        <f t="shared" si="7"/>
        <v>-6.7669172932330823E-2</v>
      </c>
      <c r="R6" s="6">
        <f t="shared" si="8"/>
        <v>-0.42857142857142855</v>
      </c>
      <c r="S6" s="6">
        <f t="shared" si="9"/>
        <v>6.7669172932330823E-2</v>
      </c>
      <c r="U6" s="7">
        <v>0.15789473684210525</v>
      </c>
      <c r="V6" s="7">
        <v>0.15789473684210525</v>
      </c>
      <c r="W6" s="7">
        <v>0.15789473684210525</v>
      </c>
      <c r="X6" s="7">
        <v>0.15789473684210525</v>
      </c>
      <c r="Y6" s="7">
        <v>5.2631578947368418E-2</v>
      </c>
      <c r="Z6" s="7">
        <v>5.2631578947368418E-2</v>
      </c>
      <c r="AA6" s="7">
        <v>5.2631578947368418E-2</v>
      </c>
      <c r="AB6" s="7">
        <v>5.2631578947368418E-2</v>
      </c>
      <c r="AC6" s="7">
        <v>-5.2631578947368418E-2</v>
      </c>
      <c r="AD6" s="7">
        <v>-5.2631578947368418E-2</v>
      </c>
      <c r="AE6" s="7">
        <v>-5.2631578947368418E-2</v>
      </c>
      <c r="AF6" s="7">
        <v>-5.2631578947368418E-2</v>
      </c>
      <c r="AG6" s="7">
        <v>-0.15789473684210525</v>
      </c>
      <c r="AH6" s="7">
        <v>-0.15789473684210525</v>
      </c>
      <c r="AI6" s="7">
        <v>-0.15789473684210525</v>
      </c>
      <c r="AJ6" s="7">
        <v>-0.15789473684210525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-0.15789473684210525</v>
      </c>
      <c r="BB6" s="7">
        <v>-0.15789473684210525</v>
      </c>
      <c r="BC6" s="7">
        <v>-0.15789473684210525</v>
      </c>
      <c r="BD6" s="7">
        <v>-0.15789473684210525</v>
      </c>
      <c r="BE6" s="7">
        <v>-5.2631578947368418E-2</v>
      </c>
      <c r="BF6" s="7">
        <v>-5.2631578947368418E-2</v>
      </c>
      <c r="BG6" s="7">
        <v>-5.2631578947368418E-2</v>
      </c>
      <c r="BH6" s="7">
        <v>-5.2631578947368418E-2</v>
      </c>
      <c r="BI6" s="7">
        <v>5.2631578947368418E-2</v>
      </c>
      <c r="BJ6" s="7">
        <v>5.2631578947368418E-2</v>
      </c>
      <c r="BK6" s="7">
        <v>5.2631578947368418E-2</v>
      </c>
      <c r="BL6" s="7">
        <v>5.2631578947368418E-2</v>
      </c>
      <c r="BM6" s="7">
        <v>0.15789473684210525</v>
      </c>
      <c r="BN6" s="7">
        <v>0.15789473684210525</v>
      </c>
      <c r="BO6" s="7">
        <v>0.15789473684210525</v>
      </c>
      <c r="BP6" s="7">
        <v>0.15789473684210525</v>
      </c>
    </row>
    <row r="7" spans="1:68" x14ac:dyDescent="0.25">
      <c r="A7" s="3">
        <v>6</v>
      </c>
      <c r="B7" s="3" t="s">
        <v>12</v>
      </c>
      <c r="C7" s="3" t="s">
        <v>13</v>
      </c>
      <c r="D7" s="3">
        <v>9</v>
      </c>
      <c r="E7" s="3">
        <v>150</v>
      </c>
      <c r="F7" s="3">
        <f t="shared" si="0"/>
        <v>-1</v>
      </c>
      <c r="G7" s="3">
        <f t="shared" si="1"/>
        <v>-5.2631578947368418E-2</v>
      </c>
      <c r="H7" s="3">
        <f t="shared" si="2"/>
        <v>-0.14285714285714285</v>
      </c>
      <c r="I7" s="3">
        <v>144.87980392156865</v>
      </c>
      <c r="J7" s="3">
        <v>10.036666666666667</v>
      </c>
      <c r="L7" s="6">
        <v>1</v>
      </c>
      <c r="M7" s="6">
        <f t="shared" si="3"/>
        <v>-1</v>
      </c>
      <c r="N7" s="6">
        <f t="shared" si="4"/>
        <v>-5.2631578947368418E-2</v>
      </c>
      <c r="O7" s="6">
        <f t="shared" si="5"/>
        <v>-0.42857142857142855</v>
      </c>
      <c r="P7" s="6">
        <f t="shared" si="6"/>
        <v>5.2631578947368418E-2</v>
      </c>
      <c r="Q7" s="6">
        <f t="shared" si="7"/>
        <v>2.2556390977443608E-2</v>
      </c>
      <c r="R7" s="6">
        <f t="shared" si="8"/>
        <v>0.42857142857142855</v>
      </c>
      <c r="S7" s="6">
        <f t="shared" si="9"/>
        <v>-2.2556390977443608E-2</v>
      </c>
      <c r="U7" s="7">
        <v>6.7669172932330823E-2</v>
      </c>
      <c r="V7" s="7">
        <v>2.2556390977443608E-2</v>
      </c>
      <c r="W7" s="7">
        <v>-2.2556390977443608E-2</v>
      </c>
      <c r="X7" s="7">
        <v>-6.7669172932330823E-2</v>
      </c>
      <c r="Y7" s="7">
        <v>2.2556390977443608E-2</v>
      </c>
      <c r="Z7" s="7">
        <v>7.5187969924812026E-3</v>
      </c>
      <c r="AA7" s="7">
        <v>-7.5187969924812026E-3</v>
      </c>
      <c r="AB7" s="7">
        <v>-2.2556390977443608E-2</v>
      </c>
      <c r="AC7" s="7">
        <v>-2.2556390977443608E-2</v>
      </c>
      <c r="AD7" s="7">
        <v>-7.5187969924812026E-3</v>
      </c>
      <c r="AE7" s="7">
        <v>7.5187969924812026E-3</v>
      </c>
      <c r="AF7" s="7">
        <v>2.2556390977443608E-2</v>
      </c>
      <c r="AG7" s="7">
        <v>-6.7669172932330823E-2</v>
      </c>
      <c r="AH7" s="7">
        <v>-2.2556390977443608E-2</v>
      </c>
      <c r="AI7" s="7">
        <v>2.2556390977443608E-2</v>
      </c>
      <c r="AJ7" s="7">
        <v>6.7669172932330823E-2</v>
      </c>
      <c r="AK7" s="7">
        <v>6.7669172932330823E-2</v>
      </c>
      <c r="AL7" s="7">
        <v>2.2556390977443608E-2</v>
      </c>
      <c r="AM7" s="7">
        <v>-2.2556390977443608E-2</v>
      </c>
      <c r="AN7" s="7">
        <v>-6.7669172932330823E-2</v>
      </c>
      <c r="AO7" s="7">
        <v>2.2556390977443608E-2</v>
      </c>
      <c r="AP7" s="7">
        <v>7.5187969924812026E-3</v>
      </c>
      <c r="AQ7" s="7">
        <v>-7.5187969924812026E-3</v>
      </c>
      <c r="AR7" s="7">
        <v>-2.2556390977443608E-2</v>
      </c>
      <c r="AS7" s="7">
        <v>-2.2556390977443608E-2</v>
      </c>
      <c r="AT7" s="7">
        <v>-7.5187969924812026E-3</v>
      </c>
      <c r="AU7" s="7">
        <v>7.5187969924812026E-3</v>
      </c>
      <c r="AV7" s="7">
        <v>2.2556390977443608E-2</v>
      </c>
      <c r="AW7" s="7">
        <v>-6.7669172932330823E-2</v>
      </c>
      <c r="AX7" s="7">
        <v>-2.2556390977443608E-2</v>
      </c>
      <c r="AY7" s="7">
        <v>2.2556390977443608E-2</v>
      </c>
      <c r="AZ7" s="7">
        <v>6.7669172932330823E-2</v>
      </c>
      <c r="BA7" s="7">
        <v>6.7669172932330823E-2</v>
      </c>
      <c r="BB7" s="7">
        <v>2.2556390977443608E-2</v>
      </c>
      <c r="BC7" s="7">
        <v>-2.2556390977443608E-2</v>
      </c>
      <c r="BD7" s="7">
        <v>-6.7669172932330823E-2</v>
      </c>
      <c r="BE7" s="7">
        <v>2.2556390977443608E-2</v>
      </c>
      <c r="BF7" s="7">
        <v>7.5187969924812026E-3</v>
      </c>
      <c r="BG7" s="7">
        <v>-7.5187969924812026E-3</v>
      </c>
      <c r="BH7" s="7">
        <v>-2.2556390977443608E-2</v>
      </c>
      <c r="BI7" s="7">
        <v>-2.2556390977443608E-2</v>
      </c>
      <c r="BJ7" s="7">
        <v>-7.5187969924812026E-3</v>
      </c>
      <c r="BK7" s="7">
        <v>7.5187969924812026E-3</v>
      </c>
      <c r="BL7" s="7">
        <v>2.2556390977443608E-2</v>
      </c>
      <c r="BM7" s="7">
        <v>-6.7669172932330823E-2</v>
      </c>
      <c r="BN7" s="7">
        <v>-2.2556390977443608E-2</v>
      </c>
      <c r="BO7" s="7">
        <v>2.2556390977443608E-2</v>
      </c>
      <c r="BP7" s="7">
        <v>6.7669172932330823E-2</v>
      </c>
    </row>
    <row r="8" spans="1:68" x14ac:dyDescent="0.25">
      <c r="A8" s="1">
        <v>7</v>
      </c>
      <c r="B8" s="1" t="s">
        <v>12</v>
      </c>
      <c r="C8" s="1" t="s">
        <v>13</v>
      </c>
      <c r="D8" s="1">
        <v>9</v>
      </c>
      <c r="E8" s="1">
        <v>200</v>
      </c>
      <c r="F8" s="1">
        <f t="shared" si="0"/>
        <v>-1</v>
      </c>
      <c r="G8" s="1">
        <f t="shared" si="1"/>
        <v>-5.2631578947368418E-2</v>
      </c>
      <c r="H8" s="1">
        <f t="shared" si="2"/>
        <v>0.14285714285714285</v>
      </c>
      <c r="I8" s="1">
        <v>198.25941176470587</v>
      </c>
      <c r="J8" s="1">
        <v>19.220392156862744</v>
      </c>
      <c r="L8" s="6">
        <v>1</v>
      </c>
      <c r="M8" s="6">
        <f t="shared" si="3"/>
        <v>-1</v>
      </c>
      <c r="N8" s="6">
        <f t="shared" si="4"/>
        <v>-5.2631578947368418E-2</v>
      </c>
      <c r="O8" s="6">
        <f t="shared" si="5"/>
        <v>-0.14285714285714285</v>
      </c>
      <c r="P8" s="6">
        <f t="shared" si="6"/>
        <v>5.2631578947368418E-2</v>
      </c>
      <c r="Q8" s="6">
        <f t="shared" si="7"/>
        <v>7.5187969924812026E-3</v>
      </c>
      <c r="R8" s="6">
        <f t="shared" si="8"/>
        <v>0.14285714285714285</v>
      </c>
      <c r="S8" s="6">
        <f t="shared" si="9"/>
        <v>-7.5187969924812026E-3</v>
      </c>
      <c r="U8" s="7">
        <v>0.42857142857142855</v>
      </c>
      <c r="V8" s="7">
        <v>0.14285714285714285</v>
      </c>
      <c r="W8" s="7">
        <v>-0.14285714285714285</v>
      </c>
      <c r="X8" s="7">
        <v>-0.42857142857142855</v>
      </c>
      <c r="Y8" s="7">
        <v>0.42857142857142855</v>
      </c>
      <c r="Z8" s="7">
        <v>0.14285714285714285</v>
      </c>
      <c r="AA8" s="7">
        <v>-0.14285714285714285</v>
      </c>
      <c r="AB8" s="7">
        <v>-0.42857142857142855</v>
      </c>
      <c r="AC8" s="7">
        <v>0.42857142857142855</v>
      </c>
      <c r="AD8" s="7">
        <v>0.14285714285714285</v>
      </c>
      <c r="AE8" s="7">
        <v>-0.14285714285714285</v>
      </c>
      <c r="AF8" s="7">
        <v>-0.42857142857142855</v>
      </c>
      <c r="AG8" s="7">
        <v>0.42857142857142855</v>
      </c>
      <c r="AH8" s="7">
        <v>0.14285714285714285</v>
      </c>
      <c r="AI8" s="7">
        <v>-0.14285714285714285</v>
      </c>
      <c r="AJ8" s="7">
        <v>-0.42857142857142855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-0.42857142857142855</v>
      </c>
      <c r="BB8" s="7">
        <v>-0.14285714285714285</v>
      </c>
      <c r="BC8" s="7">
        <v>0.14285714285714285</v>
      </c>
      <c r="BD8" s="7">
        <v>0.42857142857142855</v>
      </c>
      <c r="BE8" s="7">
        <v>-0.42857142857142855</v>
      </c>
      <c r="BF8" s="7">
        <v>-0.14285714285714285</v>
      </c>
      <c r="BG8" s="7">
        <v>0.14285714285714285</v>
      </c>
      <c r="BH8" s="7">
        <v>0.42857142857142855</v>
      </c>
      <c r="BI8" s="7">
        <v>-0.42857142857142855</v>
      </c>
      <c r="BJ8" s="7">
        <v>-0.14285714285714285</v>
      </c>
      <c r="BK8" s="7">
        <v>0.14285714285714285</v>
      </c>
      <c r="BL8" s="7">
        <v>0.42857142857142855</v>
      </c>
      <c r="BM8" s="7">
        <v>-0.42857142857142855</v>
      </c>
      <c r="BN8" s="7">
        <v>-0.14285714285714285</v>
      </c>
      <c r="BO8" s="7">
        <v>0.14285714285714285</v>
      </c>
      <c r="BP8" s="7">
        <v>0.42857142857142855</v>
      </c>
    </row>
    <row r="9" spans="1:68" x14ac:dyDescent="0.25">
      <c r="A9" s="3">
        <v>8</v>
      </c>
      <c r="B9" s="3" t="s">
        <v>12</v>
      </c>
      <c r="C9" s="3" t="s">
        <v>13</v>
      </c>
      <c r="D9" s="3">
        <v>9</v>
      </c>
      <c r="E9" s="3">
        <v>250</v>
      </c>
      <c r="F9" s="3">
        <f t="shared" si="0"/>
        <v>-1</v>
      </c>
      <c r="G9" s="3">
        <f t="shared" si="1"/>
        <v>-5.2631578947368418E-2</v>
      </c>
      <c r="H9" s="3">
        <f t="shared" si="2"/>
        <v>0.42857142857142855</v>
      </c>
      <c r="I9" s="3">
        <v>155.1819607843137</v>
      </c>
      <c r="J9" s="3">
        <v>10.478823529411763</v>
      </c>
      <c r="L9" s="6">
        <v>1</v>
      </c>
      <c r="M9" s="6">
        <f t="shared" si="3"/>
        <v>-1</v>
      </c>
      <c r="N9" s="6">
        <f t="shared" si="4"/>
        <v>-5.2631578947368418E-2</v>
      </c>
      <c r="O9" s="6">
        <f t="shared" si="5"/>
        <v>0.14285714285714285</v>
      </c>
      <c r="P9" s="6">
        <f t="shared" si="6"/>
        <v>5.2631578947368418E-2</v>
      </c>
      <c r="Q9" s="6">
        <f t="shared" si="7"/>
        <v>-7.5187969924812026E-3</v>
      </c>
      <c r="R9" s="6">
        <f t="shared" si="8"/>
        <v>-0.14285714285714285</v>
      </c>
      <c r="S9" s="6">
        <f t="shared" si="9"/>
        <v>7.5187969924812026E-3</v>
      </c>
      <c r="U9" s="7">
        <v>-6.7669172932330823E-2</v>
      </c>
      <c r="V9" s="7">
        <v>-2.2556390977443608E-2</v>
      </c>
      <c r="W9" s="7">
        <v>2.2556390977443608E-2</v>
      </c>
      <c r="X9" s="7">
        <v>6.7669172932330823E-2</v>
      </c>
      <c r="Y9" s="7">
        <v>-2.2556390977443608E-2</v>
      </c>
      <c r="Z9" s="7">
        <v>-7.5187969924812026E-3</v>
      </c>
      <c r="AA9" s="7">
        <v>7.5187969924812026E-3</v>
      </c>
      <c r="AB9" s="7">
        <v>2.2556390977443608E-2</v>
      </c>
      <c r="AC9" s="7">
        <v>2.2556390977443608E-2</v>
      </c>
      <c r="AD9" s="7">
        <v>7.5187969924812026E-3</v>
      </c>
      <c r="AE9" s="7">
        <v>-7.5187969924812026E-3</v>
      </c>
      <c r="AF9" s="7">
        <v>-2.2556390977443608E-2</v>
      </c>
      <c r="AG9" s="7">
        <v>6.7669172932330823E-2</v>
      </c>
      <c r="AH9" s="7">
        <v>2.2556390977443608E-2</v>
      </c>
      <c r="AI9" s="7">
        <v>-2.2556390977443608E-2</v>
      </c>
      <c r="AJ9" s="7">
        <v>-6.7669172932330823E-2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6.7669172932330823E-2</v>
      </c>
      <c r="BB9" s="7">
        <v>2.2556390977443608E-2</v>
      </c>
      <c r="BC9" s="7">
        <v>-2.2556390977443608E-2</v>
      </c>
      <c r="BD9" s="7">
        <v>-6.7669172932330823E-2</v>
      </c>
      <c r="BE9" s="7">
        <v>2.2556390977443608E-2</v>
      </c>
      <c r="BF9" s="7">
        <v>7.5187969924812026E-3</v>
      </c>
      <c r="BG9" s="7">
        <v>-7.5187969924812026E-3</v>
      </c>
      <c r="BH9" s="7">
        <v>-2.2556390977443608E-2</v>
      </c>
      <c r="BI9" s="7">
        <v>-2.2556390977443608E-2</v>
      </c>
      <c r="BJ9" s="7">
        <v>-7.5187969924812026E-3</v>
      </c>
      <c r="BK9" s="7">
        <v>7.5187969924812026E-3</v>
      </c>
      <c r="BL9" s="7">
        <v>2.2556390977443608E-2</v>
      </c>
      <c r="BM9" s="7">
        <v>-6.7669172932330823E-2</v>
      </c>
      <c r="BN9" s="7">
        <v>-2.2556390977443608E-2</v>
      </c>
      <c r="BO9" s="7">
        <v>2.2556390977443608E-2</v>
      </c>
      <c r="BP9" s="7">
        <v>6.7669172932330823E-2</v>
      </c>
    </row>
    <row r="10" spans="1:68" x14ac:dyDescent="0.25">
      <c r="A10" s="1">
        <v>9</v>
      </c>
      <c r="B10" s="1" t="s">
        <v>12</v>
      </c>
      <c r="C10" s="1" t="s">
        <v>13</v>
      </c>
      <c r="D10" s="1">
        <v>10</v>
      </c>
      <c r="E10" s="1">
        <v>100</v>
      </c>
      <c r="F10" s="1">
        <f t="shared" si="0"/>
        <v>-1</v>
      </c>
      <c r="G10" s="1">
        <f t="shared" si="1"/>
        <v>5.2631578947368418E-2</v>
      </c>
      <c r="H10" s="1">
        <f t="shared" si="2"/>
        <v>-0.42857142857142855</v>
      </c>
      <c r="I10" s="1">
        <v>176.9735294117647</v>
      </c>
      <c r="J10" s="1">
        <v>22.572941176470589</v>
      </c>
      <c r="L10" s="6">
        <v>1</v>
      </c>
      <c r="M10" s="6">
        <f t="shared" si="3"/>
        <v>-1</v>
      </c>
      <c r="N10" s="6">
        <f t="shared" si="4"/>
        <v>-5.2631578947368418E-2</v>
      </c>
      <c r="O10" s="6">
        <f t="shared" si="5"/>
        <v>0.42857142857142855</v>
      </c>
      <c r="P10" s="6">
        <f t="shared" si="6"/>
        <v>5.2631578947368418E-2</v>
      </c>
      <c r="Q10" s="6">
        <f t="shared" si="7"/>
        <v>-2.2556390977443608E-2</v>
      </c>
      <c r="R10" s="6">
        <f t="shared" si="8"/>
        <v>-0.42857142857142855</v>
      </c>
      <c r="S10" s="6">
        <f t="shared" si="9"/>
        <v>2.2556390977443608E-2</v>
      </c>
    </row>
    <row r="11" spans="1:68" x14ac:dyDescent="0.25">
      <c r="A11" s="3">
        <v>10</v>
      </c>
      <c r="B11" s="3" t="s">
        <v>12</v>
      </c>
      <c r="C11" s="3" t="s">
        <v>13</v>
      </c>
      <c r="D11" s="3">
        <v>10</v>
      </c>
      <c r="E11" s="3">
        <v>150</v>
      </c>
      <c r="F11" s="3">
        <f t="shared" si="0"/>
        <v>-1</v>
      </c>
      <c r="G11" s="3">
        <f t="shared" si="1"/>
        <v>5.2631578947368418E-2</v>
      </c>
      <c r="H11" s="3">
        <f t="shared" si="2"/>
        <v>-0.14285714285714285</v>
      </c>
      <c r="I11" s="3">
        <v>147.74921568627454</v>
      </c>
      <c r="J11" s="3">
        <v>19.835098039215691</v>
      </c>
      <c r="L11" s="6">
        <v>1</v>
      </c>
      <c r="M11" s="6">
        <f t="shared" si="3"/>
        <v>-1</v>
      </c>
      <c r="N11" s="6">
        <f t="shared" si="4"/>
        <v>5.2631578947368418E-2</v>
      </c>
      <c r="O11" s="6">
        <f t="shared" si="5"/>
        <v>-0.42857142857142855</v>
      </c>
      <c r="P11" s="6">
        <f t="shared" si="6"/>
        <v>-5.2631578947368418E-2</v>
      </c>
      <c r="Q11" s="6">
        <f t="shared" si="7"/>
        <v>-2.2556390977443608E-2</v>
      </c>
      <c r="R11" s="6">
        <f t="shared" si="8"/>
        <v>0.42857142857142855</v>
      </c>
      <c r="S11" s="6">
        <f t="shared" si="9"/>
        <v>2.2556390977443608E-2</v>
      </c>
    </row>
    <row r="12" spans="1:68" ht="17.25" x14ac:dyDescent="0.3">
      <c r="A12" s="1">
        <v>11</v>
      </c>
      <c r="B12" s="1" t="s">
        <v>12</v>
      </c>
      <c r="C12" s="1" t="s">
        <v>13</v>
      </c>
      <c r="D12" s="1">
        <v>10</v>
      </c>
      <c r="E12" s="1">
        <v>200</v>
      </c>
      <c r="F12" s="1">
        <f t="shared" si="0"/>
        <v>-1</v>
      </c>
      <c r="G12" s="1">
        <f t="shared" si="1"/>
        <v>5.2631578947368418E-2</v>
      </c>
      <c r="H12" s="1">
        <f t="shared" si="2"/>
        <v>0.14285714285714285</v>
      </c>
      <c r="I12" s="1">
        <v>163.35862745098038</v>
      </c>
      <c r="J12" s="1">
        <v>21.797843137254901</v>
      </c>
      <c r="L12" s="6">
        <v>1</v>
      </c>
      <c r="M12" s="6">
        <f t="shared" si="3"/>
        <v>-1</v>
      </c>
      <c r="N12" s="6">
        <f t="shared" si="4"/>
        <v>5.2631578947368418E-2</v>
      </c>
      <c r="O12" s="6">
        <f t="shared" si="5"/>
        <v>-0.14285714285714285</v>
      </c>
      <c r="P12" s="6">
        <f t="shared" si="6"/>
        <v>-5.2631578947368418E-2</v>
      </c>
      <c r="Q12" s="6">
        <f t="shared" si="7"/>
        <v>-7.5187969924812026E-3</v>
      </c>
      <c r="R12" s="6">
        <f t="shared" si="8"/>
        <v>0.14285714285714285</v>
      </c>
      <c r="S12" s="6">
        <f t="shared" si="9"/>
        <v>7.5187969924812026E-3</v>
      </c>
      <c r="U12" s="35" t="s">
        <v>31</v>
      </c>
      <c r="V12" s="35"/>
      <c r="W12" s="35"/>
      <c r="X12" s="35"/>
      <c r="Y12" s="35"/>
      <c r="Z12" s="35"/>
      <c r="AA12" s="35"/>
      <c r="AB12" s="35"/>
      <c r="AD12" s="36" t="s">
        <v>32</v>
      </c>
      <c r="AE12" s="36"/>
      <c r="AF12" s="36"/>
      <c r="AG12" s="36"/>
      <c r="AH12" s="36"/>
      <c r="AI12" s="36"/>
      <c r="AJ12" s="36"/>
      <c r="AK12" s="36"/>
      <c r="AM12" s="14" t="s">
        <v>33</v>
      </c>
      <c r="AO12" s="14" t="s">
        <v>34</v>
      </c>
    </row>
    <row r="13" spans="1:68" x14ac:dyDescent="0.25">
      <c r="A13" s="3">
        <v>12</v>
      </c>
      <c r="B13" s="3" t="s">
        <v>12</v>
      </c>
      <c r="C13" s="3" t="s">
        <v>13</v>
      </c>
      <c r="D13" s="3">
        <v>10</v>
      </c>
      <c r="E13" s="3">
        <v>250</v>
      </c>
      <c r="F13" s="3">
        <f t="shared" si="0"/>
        <v>-1</v>
      </c>
      <c r="G13" s="3">
        <f t="shared" si="1"/>
        <v>5.2631578947368418E-2</v>
      </c>
      <c r="H13" s="3">
        <f t="shared" si="2"/>
        <v>0.42857142857142855</v>
      </c>
      <c r="I13" s="3">
        <v>68.853921568627456</v>
      </c>
      <c r="J13" s="3">
        <v>16.18058823529412</v>
      </c>
      <c r="L13" s="6">
        <v>1</v>
      </c>
      <c r="M13" s="6">
        <f t="shared" si="3"/>
        <v>-1</v>
      </c>
      <c r="N13" s="6">
        <f t="shared" si="4"/>
        <v>5.2631578947368418E-2</v>
      </c>
      <c r="O13" s="6">
        <f t="shared" si="5"/>
        <v>0.14285714285714285</v>
      </c>
      <c r="P13" s="6">
        <f t="shared" si="6"/>
        <v>-5.2631578947368418E-2</v>
      </c>
      <c r="Q13" s="6">
        <f t="shared" si="7"/>
        <v>7.5187969924812026E-3</v>
      </c>
      <c r="R13" s="6">
        <f t="shared" si="8"/>
        <v>-0.14285714285714285</v>
      </c>
      <c r="S13" s="6">
        <f t="shared" si="9"/>
        <v>-7.5187969924812026E-3</v>
      </c>
      <c r="U13" s="8" cm="1">
        <f t="array" ref="U13:AB20">MMULT(U2:BP9,L3:S50)</f>
        <v>48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D13" s="15">
        <f t="array" ref="AD13:AK20">MINVERSE(U13:AB20)</f>
        <v>2.0833333333333332E-2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M13" s="11">
        <f t="array" ref="AM13:AM20">MMULT(U2:BP9,I2:I49)</f>
        <v>6235.729411764707</v>
      </c>
      <c r="AO13" s="13">
        <f t="array" ref="AO13:AO20">MMULT(U2:BP9,J2:J49)</f>
        <v>610.9219607843138</v>
      </c>
    </row>
    <row r="14" spans="1:68" x14ac:dyDescent="0.25">
      <c r="A14" s="1">
        <v>13</v>
      </c>
      <c r="B14" s="1" t="s">
        <v>12</v>
      </c>
      <c r="C14" s="1" t="s">
        <v>13</v>
      </c>
      <c r="D14" s="1">
        <v>11</v>
      </c>
      <c r="E14" s="1">
        <v>100</v>
      </c>
      <c r="F14" s="1">
        <f t="shared" si="0"/>
        <v>-1</v>
      </c>
      <c r="G14" s="1">
        <f t="shared" si="1"/>
        <v>0.15789473684210525</v>
      </c>
      <c r="H14" s="1">
        <f t="shared" si="2"/>
        <v>-0.42857142857142855</v>
      </c>
      <c r="I14" s="1">
        <v>73.87294117647059</v>
      </c>
      <c r="J14" s="1">
        <v>25.239607843137254</v>
      </c>
      <c r="L14" s="6">
        <v>1</v>
      </c>
      <c r="M14" s="6">
        <f t="shared" si="3"/>
        <v>-1</v>
      </c>
      <c r="N14" s="6">
        <f t="shared" si="4"/>
        <v>5.2631578947368418E-2</v>
      </c>
      <c r="O14" s="6">
        <f t="shared" si="5"/>
        <v>0.42857142857142855</v>
      </c>
      <c r="P14" s="6">
        <f t="shared" si="6"/>
        <v>-5.2631578947368418E-2</v>
      </c>
      <c r="Q14" s="6">
        <f t="shared" si="7"/>
        <v>2.2556390977443608E-2</v>
      </c>
      <c r="R14" s="6">
        <f t="shared" si="8"/>
        <v>-0.42857142857142855</v>
      </c>
      <c r="S14" s="6">
        <f t="shared" si="9"/>
        <v>-2.2556390977443608E-2</v>
      </c>
      <c r="U14" s="8">
        <v>0</v>
      </c>
      <c r="V14" s="8">
        <v>32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D14" s="9">
        <v>0</v>
      </c>
      <c r="AE14" s="9">
        <v>3.125E-2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M14" s="10">
        <v>-62.245294117646779</v>
      </c>
      <c r="AO14" s="12">
        <v>-113.33725490196073</v>
      </c>
    </row>
    <row r="15" spans="1:68" x14ac:dyDescent="0.25">
      <c r="A15" s="3">
        <v>14</v>
      </c>
      <c r="B15" s="3" t="s">
        <v>12</v>
      </c>
      <c r="C15" s="3" t="s">
        <v>13</v>
      </c>
      <c r="D15" s="3">
        <v>11</v>
      </c>
      <c r="E15" s="3">
        <v>150</v>
      </c>
      <c r="F15" s="3">
        <f t="shared" si="0"/>
        <v>-1</v>
      </c>
      <c r="G15" s="3">
        <f t="shared" si="1"/>
        <v>0.15789473684210525</v>
      </c>
      <c r="H15" s="3">
        <f t="shared" si="2"/>
        <v>-0.14285714285714285</v>
      </c>
      <c r="I15" s="3">
        <v>137.22137254901961</v>
      </c>
      <c r="J15" s="3">
        <v>22.789215686274513</v>
      </c>
      <c r="L15" s="6">
        <v>1</v>
      </c>
      <c r="M15" s="6">
        <f t="shared" si="3"/>
        <v>-1</v>
      </c>
      <c r="N15" s="6">
        <f t="shared" si="4"/>
        <v>0.15789473684210525</v>
      </c>
      <c r="O15" s="6">
        <f t="shared" si="5"/>
        <v>-0.42857142857142855</v>
      </c>
      <c r="P15" s="6">
        <f t="shared" si="6"/>
        <v>-0.15789473684210525</v>
      </c>
      <c r="Q15" s="6">
        <f t="shared" si="7"/>
        <v>-6.7669172932330823E-2</v>
      </c>
      <c r="R15" s="6">
        <f t="shared" si="8"/>
        <v>0.42857142857142855</v>
      </c>
      <c r="S15" s="6">
        <f t="shared" si="9"/>
        <v>6.7669172932330823E-2</v>
      </c>
      <c r="U15" s="8">
        <v>0</v>
      </c>
      <c r="V15" s="8">
        <v>0</v>
      </c>
      <c r="W15" s="8">
        <v>0.66481994459833726</v>
      </c>
      <c r="X15" s="8">
        <v>0</v>
      </c>
      <c r="Y15" s="8">
        <v>1.3877787807814457E-17</v>
      </c>
      <c r="Z15" s="8">
        <v>0</v>
      </c>
      <c r="AA15" s="8">
        <v>0</v>
      </c>
      <c r="AB15" s="8">
        <v>0</v>
      </c>
      <c r="AD15" s="9">
        <v>0</v>
      </c>
      <c r="AE15" s="9">
        <v>0</v>
      </c>
      <c r="AF15" s="9">
        <v>1.5041666666666682</v>
      </c>
      <c r="AG15" s="9">
        <v>0</v>
      </c>
      <c r="AH15" s="9">
        <v>-4.7098103773494564E-17</v>
      </c>
      <c r="AI15" s="9">
        <v>0</v>
      </c>
      <c r="AJ15" s="9">
        <v>0</v>
      </c>
      <c r="AK15" s="9">
        <v>0</v>
      </c>
      <c r="AM15" s="10">
        <v>24.537027863777094</v>
      </c>
      <c r="AO15" s="12">
        <v>13.428998968008257</v>
      </c>
    </row>
    <row r="16" spans="1:68" x14ac:dyDescent="0.25">
      <c r="A16" s="1">
        <v>15</v>
      </c>
      <c r="B16" s="1" t="s">
        <v>12</v>
      </c>
      <c r="C16" s="1" t="s">
        <v>13</v>
      </c>
      <c r="D16" s="1">
        <v>11</v>
      </c>
      <c r="E16" s="1">
        <v>200</v>
      </c>
      <c r="F16" s="1">
        <f t="shared" si="0"/>
        <v>-1</v>
      </c>
      <c r="G16" s="1">
        <f t="shared" si="1"/>
        <v>0.15789473684210525</v>
      </c>
      <c r="H16" s="1">
        <f t="shared" si="2"/>
        <v>0.14285714285714285</v>
      </c>
      <c r="I16" s="1">
        <v>142.32058823529408</v>
      </c>
      <c r="J16" s="1">
        <v>23.19588235294118</v>
      </c>
      <c r="L16" s="6">
        <v>1</v>
      </c>
      <c r="M16" s="6">
        <f t="shared" si="3"/>
        <v>-1</v>
      </c>
      <c r="N16" s="6">
        <f t="shared" si="4"/>
        <v>0.15789473684210525</v>
      </c>
      <c r="O16" s="6">
        <f t="shared" si="5"/>
        <v>-0.14285714285714285</v>
      </c>
      <c r="P16" s="6">
        <f t="shared" si="6"/>
        <v>-0.15789473684210525</v>
      </c>
      <c r="Q16" s="6">
        <f t="shared" si="7"/>
        <v>-2.2556390977443608E-2</v>
      </c>
      <c r="R16" s="6">
        <f t="shared" si="8"/>
        <v>0.14285714285714285</v>
      </c>
      <c r="S16" s="6">
        <f t="shared" si="9"/>
        <v>2.2556390977443608E-2</v>
      </c>
      <c r="U16" s="8">
        <v>0</v>
      </c>
      <c r="V16" s="8">
        <v>0</v>
      </c>
      <c r="W16" s="8">
        <v>0</v>
      </c>
      <c r="X16" s="8">
        <v>4.8979591836734659</v>
      </c>
      <c r="Y16" s="8">
        <v>0</v>
      </c>
      <c r="Z16" s="8">
        <v>0</v>
      </c>
      <c r="AA16" s="8">
        <v>-5.5511151231257827E-17</v>
      </c>
      <c r="AB16" s="8">
        <v>0</v>
      </c>
      <c r="AD16" s="9">
        <v>0</v>
      </c>
      <c r="AE16" s="9">
        <v>0</v>
      </c>
      <c r="AF16" s="9">
        <v>0</v>
      </c>
      <c r="AG16" s="9">
        <v>0.2041666666666668</v>
      </c>
      <c r="AH16" s="9">
        <v>0</v>
      </c>
      <c r="AI16" s="9">
        <v>0</v>
      </c>
      <c r="AJ16" s="9">
        <v>3.4708925548502656E-18</v>
      </c>
      <c r="AK16" s="9">
        <v>0</v>
      </c>
      <c r="AM16" s="10">
        <v>174.63697478991588</v>
      </c>
      <c r="AO16" s="12">
        <v>-14.115126050420177</v>
      </c>
    </row>
    <row r="17" spans="1:41" x14ac:dyDescent="0.25">
      <c r="A17" s="3">
        <v>16</v>
      </c>
      <c r="B17" s="3" t="s">
        <v>12</v>
      </c>
      <c r="C17" s="3" t="s">
        <v>13</v>
      </c>
      <c r="D17" s="3">
        <v>11</v>
      </c>
      <c r="E17" s="3">
        <v>250</v>
      </c>
      <c r="F17" s="3">
        <f t="shared" si="0"/>
        <v>-1</v>
      </c>
      <c r="G17" s="3">
        <f t="shared" si="1"/>
        <v>0.15789473684210525</v>
      </c>
      <c r="H17" s="3">
        <f t="shared" si="2"/>
        <v>0.42857142857142855</v>
      </c>
      <c r="I17" s="3">
        <v>338.96803921568625</v>
      </c>
      <c r="J17" s="3">
        <v>22.237058823529413</v>
      </c>
      <c r="L17" s="6">
        <v>1</v>
      </c>
      <c r="M17" s="6">
        <f t="shared" si="3"/>
        <v>-1</v>
      </c>
      <c r="N17" s="6">
        <f t="shared" si="4"/>
        <v>0.15789473684210525</v>
      </c>
      <c r="O17" s="6">
        <f t="shared" si="5"/>
        <v>0.14285714285714285</v>
      </c>
      <c r="P17" s="6">
        <f t="shared" si="6"/>
        <v>-0.15789473684210525</v>
      </c>
      <c r="Q17" s="6">
        <f t="shared" si="7"/>
        <v>2.2556390977443608E-2</v>
      </c>
      <c r="R17" s="6">
        <f t="shared" si="8"/>
        <v>-0.14285714285714285</v>
      </c>
      <c r="S17" s="6">
        <f t="shared" si="9"/>
        <v>-2.2556390977443608E-2</v>
      </c>
      <c r="U17" s="8">
        <v>0</v>
      </c>
      <c r="V17" s="8">
        <v>0</v>
      </c>
      <c r="W17" s="8">
        <v>1.3877787807814457E-17</v>
      </c>
      <c r="X17" s="8">
        <v>0</v>
      </c>
      <c r="Y17" s="8">
        <v>0.44321329639889157</v>
      </c>
      <c r="Z17" s="8">
        <v>0</v>
      </c>
      <c r="AA17" s="8">
        <v>0</v>
      </c>
      <c r="AB17" s="8">
        <v>0</v>
      </c>
      <c r="AD17" s="9">
        <v>0</v>
      </c>
      <c r="AE17" s="9">
        <v>0</v>
      </c>
      <c r="AF17" s="9">
        <v>-4.7098103773494564E-17</v>
      </c>
      <c r="AG17" s="9">
        <v>0</v>
      </c>
      <c r="AH17" s="9">
        <v>2.2562500000000019</v>
      </c>
      <c r="AI17" s="9">
        <v>0</v>
      </c>
      <c r="AJ17" s="9">
        <v>0</v>
      </c>
      <c r="AK17" s="9">
        <v>0</v>
      </c>
      <c r="AM17" s="10">
        <v>-33.633343653250783</v>
      </c>
      <c r="AO17" s="12">
        <v>-6.0732094943240487</v>
      </c>
    </row>
    <row r="18" spans="1:41" x14ac:dyDescent="0.25">
      <c r="A18" s="1">
        <v>33</v>
      </c>
      <c r="B18" s="1" t="s">
        <v>15</v>
      </c>
      <c r="C18" s="1" t="s">
        <v>13</v>
      </c>
      <c r="D18" s="1">
        <v>8</v>
      </c>
      <c r="E18" s="1">
        <v>100</v>
      </c>
      <c r="F18" s="1">
        <f t="shared" si="0"/>
        <v>0</v>
      </c>
      <c r="G18" s="1">
        <f t="shared" si="1"/>
        <v>-0.15789473684210525</v>
      </c>
      <c r="H18" s="1">
        <f t="shared" si="2"/>
        <v>-0.42857142857142855</v>
      </c>
      <c r="I18" s="1">
        <v>150.00549019607843</v>
      </c>
      <c r="J18" s="1">
        <v>10.195294117647059</v>
      </c>
      <c r="L18" s="6">
        <v>1</v>
      </c>
      <c r="M18" s="6">
        <f t="shared" si="3"/>
        <v>-1</v>
      </c>
      <c r="N18" s="6">
        <f t="shared" si="4"/>
        <v>0.15789473684210525</v>
      </c>
      <c r="O18" s="6">
        <f t="shared" si="5"/>
        <v>0.42857142857142855</v>
      </c>
      <c r="P18" s="6">
        <f t="shared" si="6"/>
        <v>-0.15789473684210525</v>
      </c>
      <c r="Q18" s="6">
        <f t="shared" si="7"/>
        <v>6.7669172932330823E-2</v>
      </c>
      <c r="R18" s="6">
        <f t="shared" si="8"/>
        <v>-0.42857142857142855</v>
      </c>
      <c r="S18" s="6">
        <f t="shared" si="9"/>
        <v>-6.7669172932330823E-2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6.7838769856973277E-2</v>
      </c>
      <c r="AA18" s="8">
        <v>0</v>
      </c>
      <c r="AB18" s="8">
        <v>-1.7347234759768071E-18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14.740833333333329</v>
      </c>
      <c r="AJ18" s="9">
        <v>0</v>
      </c>
      <c r="AK18" s="9">
        <v>5.6541273580080096E-16</v>
      </c>
      <c r="AM18" s="10">
        <v>7.7040630989237737</v>
      </c>
      <c r="AO18" s="12">
        <v>-1.6615067079462476E-2</v>
      </c>
    </row>
    <row r="19" spans="1:41" x14ac:dyDescent="0.25">
      <c r="A19" s="3">
        <v>34</v>
      </c>
      <c r="B19" s="3" t="s">
        <v>15</v>
      </c>
      <c r="C19" s="3" t="s">
        <v>13</v>
      </c>
      <c r="D19" s="3">
        <v>8</v>
      </c>
      <c r="E19" s="3">
        <v>150</v>
      </c>
      <c r="F19" s="3">
        <f t="shared" si="0"/>
        <v>0</v>
      </c>
      <c r="G19" s="3">
        <f t="shared" si="1"/>
        <v>-0.15789473684210525</v>
      </c>
      <c r="H19" s="3">
        <f t="shared" si="2"/>
        <v>-0.14285714285714285</v>
      </c>
      <c r="I19" s="3">
        <v>171.52666666666667</v>
      </c>
      <c r="J19" s="3">
        <v>8.9809803921568641</v>
      </c>
      <c r="L19" s="6">
        <v>1</v>
      </c>
      <c r="M19" s="6">
        <f t="shared" si="3"/>
        <v>0</v>
      </c>
      <c r="N19" s="6">
        <f t="shared" si="4"/>
        <v>-0.15789473684210525</v>
      </c>
      <c r="O19" s="6">
        <f t="shared" si="5"/>
        <v>-0.42857142857142855</v>
      </c>
      <c r="P19" s="6">
        <f t="shared" si="6"/>
        <v>0</v>
      </c>
      <c r="Q19" s="6">
        <f t="shared" si="7"/>
        <v>6.7669172932330823E-2</v>
      </c>
      <c r="R19" s="6">
        <f t="shared" si="8"/>
        <v>0</v>
      </c>
      <c r="S19" s="6">
        <f t="shared" si="9"/>
        <v>0</v>
      </c>
      <c r="U19" s="8">
        <v>0</v>
      </c>
      <c r="V19" s="8">
        <v>0</v>
      </c>
      <c r="W19" s="8">
        <v>0</v>
      </c>
      <c r="X19" s="8">
        <v>-5.5511151231257827E-17</v>
      </c>
      <c r="Y19" s="8">
        <v>0</v>
      </c>
      <c r="Z19" s="8">
        <v>0</v>
      </c>
      <c r="AA19" s="8">
        <v>3.2653061224489783</v>
      </c>
      <c r="AB19" s="8">
        <v>0</v>
      </c>
      <c r="AD19" s="9">
        <v>0</v>
      </c>
      <c r="AE19" s="9">
        <v>0</v>
      </c>
      <c r="AF19" s="9">
        <v>0</v>
      </c>
      <c r="AG19" s="9">
        <v>3.4708925548502648E-18</v>
      </c>
      <c r="AH19" s="9">
        <v>0</v>
      </c>
      <c r="AI19" s="9">
        <v>0</v>
      </c>
      <c r="AJ19" s="9">
        <v>0.30625000000000013</v>
      </c>
      <c r="AK19" s="9">
        <v>0</v>
      </c>
      <c r="AM19" s="10">
        <v>-126.66439775910362</v>
      </c>
      <c r="AO19" s="12">
        <v>3.9030252100840346</v>
      </c>
    </row>
    <row r="20" spans="1:41" x14ac:dyDescent="0.25">
      <c r="A20" s="1">
        <v>35</v>
      </c>
      <c r="B20" s="1" t="s">
        <v>15</v>
      </c>
      <c r="C20" s="1" t="s">
        <v>13</v>
      </c>
      <c r="D20" s="1">
        <v>8</v>
      </c>
      <c r="E20" s="1">
        <v>200</v>
      </c>
      <c r="F20" s="1">
        <f t="shared" si="0"/>
        <v>0</v>
      </c>
      <c r="G20" s="1">
        <f t="shared" si="1"/>
        <v>-0.15789473684210525</v>
      </c>
      <c r="H20" s="1">
        <f t="shared" si="2"/>
        <v>0.14285714285714285</v>
      </c>
      <c r="I20" s="1">
        <v>194.79372549019607</v>
      </c>
      <c r="J20" s="1">
        <v>8.2231372549019586</v>
      </c>
      <c r="L20" s="6">
        <v>1</v>
      </c>
      <c r="M20" s="6">
        <f t="shared" si="3"/>
        <v>0</v>
      </c>
      <c r="N20" s="6">
        <f t="shared" si="4"/>
        <v>-0.15789473684210525</v>
      </c>
      <c r="O20" s="6">
        <f t="shared" si="5"/>
        <v>-0.14285714285714285</v>
      </c>
      <c r="P20" s="6">
        <f t="shared" si="6"/>
        <v>0</v>
      </c>
      <c r="Q20" s="6">
        <f t="shared" si="7"/>
        <v>2.2556390977443608E-2</v>
      </c>
      <c r="R20" s="6">
        <f t="shared" si="8"/>
        <v>0</v>
      </c>
      <c r="S20" s="6">
        <f t="shared" si="9"/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-1.7347234759768071E-18</v>
      </c>
      <c r="AA20" s="8">
        <v>0</v>
      </c>
      <c r="AB20" s="8">
        <v>4.5225846571315509E-2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5.6541273580080096E-16</v>
      </c>
      <c r="AJ20" s="9">
        <v>0</v>
      </c>
      <c r="AK20" s="9">
        <v>22.111249999999998</v>
      </c>
      <c r="AM20" s="10">
        <v>-17.553977591036414</v>
      </c>
      <c r="AO20" s="12">
        <v>8.1615804216417231E-3</v>
      </c>
    </row>
    <row r="21" spans="1:41" x14ac:dyDescent="0.25">
      <c r="A21" s="3">
        <v>36</v>
      </c>
      <c r="B21" s="3" t="s">
        <v>15</v>
      </c>
      <c r="C21" s="3" t="s">
        <v>13</v>
      </c>
      <c r="D21" s="3">
        <v>8</v>
      </c>
      <c r="E21" s="3">
        <v>250</v>
      </c>
      <c r="F21" s="3">
        <f t="shared" si="0"/>
        <v>0</v>
      </c>
      <c r="G21" s="3">
        <f t="shared" si="1"/>
        <v>-0.15789473684210525</v>
      </c>
      <c r="H21" s="3">
        <f t="shared" si="2"/>
        <v>0.42857142857142855</v>
      </c>
      <c r="I21" s="3">
        <v>176.5056862745098</v>
      </c>
      <c r="J21" s="3">
        <v>7.7101960784313732</v>
      </c>
      <c r="L21" s="6">
        <v>1</v>
      </c>
      <c r="M21" s="6">
        <f t="shared" si="3"/>
        <v>0</v>
      </c>
      <c r="N21" s="6">
        <f t="shared" si="4"/>
        <v>-0.15789473684210525</v>
      </c>
      <c r="O21" s="6">
        <f t="shared" si="5"/>
        <v>0.14285714285714285</v>
      </c>
      <c r="P21" s="6">
        <f t="shared" si="6"/>
        <v>0</v>
      </c>
      <c r="Q21" s="6">
        <f t="shared" si="7"/>
        <v>-2.2556390977443608E-2</v>
      </c>
      <c r="R21" s="6">
        <f t="shared" si="8"/>
        <v>0</v>
      </c>
      <c r="S21" s="6">
        <f t="shared" si="9"/>
        <v>0</v>
      </c>
    </row>
    <row r="22" spans="1:41" ht="19.5" x14ac:dyDescent="0.3">
      <c r="A22" s="1">
        <v>37</v>
      </c>
      <c r="B22" s="1" t="s">
        <v>15</v>
      </c>
      <c r="C22" s="1" t="s">
        <v>13</v>
      </c>
      <c r="D22" s="1">
        <v>9</v>
      </c>
      <c r="E22" s="1">
        <v>100</v>
      </c>
      <c r="F22" s="1">
        <f t="shared" si="0"/>
        <v>0</v>
      </c>
      <c r="G22" s="1">
        <f t="shared" si="1"/>
        <v>-5.2631578947368418E-2</v>
      </c>
      <c r="H22" s="1">
        <f t="shared" si="2"/>
        <v>-0.42857142857142855</v>
      </c>
      <c r="I22" s="1">
        <v>207.24235294117645</v>
      </c>
      <c r="J22" s="1">
        <v>10.48078431372549</v>
      </c>
      <c r="L22" s="6">
        <v>1</v>
      </c>
      <c r="M22" s="6">
        <f t="shared" si="3"/>
        <v>0</v>
      </c>
      <c r="N22" s="6">
        <f t="shared" si="4"/>
        <v>-0.15789473684210525</v>
      </c>
      <c r="O22" s="6">
        <f t="shared" si="5"/>
        <v>0.42857142857142855</v>
      </c>
      <c r="P22" s="6">
        <f t="shared" si="6"/>
        <v>0</v>
      </c>
      <c r="Q22" s="6">
        <f t="shared" si="7"/>
        <v>-6.7669172932330823E-2</v>
      </c>
      <c r="R22" s="6">
        <f t="shared" si="8"/>
        <v>0</v>
      </c>
      <c r="S22" s="6">
        <f t="shared" si="9"/>
        <v>0</v>
      </c>
      <c r="AM22" s="5" t="s">
        <v>37</v>
      </c>
      <c r="AO22" s="5" t="s">
        <v>38</v>
      </c>
    </row>
    <row r="23" spans="1:41" x14ac:dyDescent="0.25">
      <c r="A23" s="3">
        <v>38</v>
      </c>
      <c r="B23" s="3" t="s">
        <v>15</v>
      </c>
      <c r="C23" s="3" t="s">
        <v>13</v>
      </c>
      <c r="D23" s="3">
        <v>9</v>
      </c>
      <c r="E23" s="3">
        <v>150</v>
      </c>
      <c r="F23" s="3">
        <f t="shared" si="0"/>
        <v>0</v>
      </c>
      <c r="G23" s="3">
        <f t="shared" si="1"/>
        <v>-5.2631578947368418E-2</v>
      </c>
      <c r="H23" s="3">
        <f t="shared" si="2"/>
        <v>-0.14285714285714285</v>
      </c>
      <c r="I23" s="3">
        <v>191.12725490196078</v>
      </c>
      <c r="J23" s="3">
        <v>9.7356862745098027</v>
      </c>
      <c r="L23" s="6">
        <v>1</v>
      </c>
      <c r="M23" s="6">
        <f t="shared" si="3"/>
        <v>0</v>
      </c>
      <c r="N23" s="6">
        <f t="shared" si="4"/>
        <v>-5.2631578947368418E-2</v>
      </c>
      <c r="O23" s="6">
        <f t="shared" si="5"/>
        <v>-0.42857142857142855</v>
      </c>
      <c r="P23" s="6">
        <f t="shared" si="6"/>
        <v>0</v>
      </c>
      <c r="Q23" s="6">
        <f t="shared" si="7"/>
        <v>2.2556390977443608E-2</v>
      </c>
      <c r="R23" s="6">
        <f t="shared" si="8"/>
        <v>0</v>
      </c>
      <c r="S23" s="6">
        <f t="shared" si="9"/>
        <v>0</v>
      </c>
      <c r="V23" t="s">
        <v>39</v>
      </c>
      <c r="AM23" s="11">
        <f t="array" ref="AM23:AM30">MMULT(AD13:AK20,AM13:AM20)</f>
        <v>129.91102941176473</v>
      </c>
      <c r="AO23" s="13">
        <f t="array" ref="AO23:AO30">MMULT(AD13:AK20,AO13:AO20)</f>
        <v>12.727540849673204</v>
      </c>
    </row>
    <row r="24" spans="1:41" x14ac:dyDescent="0.25">
      <c r="A24" s="1">
        <v>39</v>
      </c>
      <c r="B24" s="1" t="s">
        <v>15</v>
      </c>
      <c r="C24" s="1" t="s">
        <v>13</v>
      </c>
      <c r="D24" s="1">
        <v>9</v>
      </c>
      <c r="E24" s="1">
        <v>200</v>
      </c>
      <c r="F24" s="1">
        <f t="shared" si="0"/>
        <v>0</v>
      </c>
      <c r="G24" s="1">
        <f t="shared" si="1"/>
        <v>-5.2631578947368418E-2</v>
      </c>
      <c r="H24" s="1">
        <f t="shared" si="2"/>
        <v>0.14285714285714285</v>
      </c>
      <c r="I24" s="1">
        <v>190.48647058823531</v>
      </c>
      <c r="J24" s="1">
        <v>9.2931372549019624</v>
      </c>
      <c r="L24" s="6">
        <v>1</v>
      </c>
      <c r="M24" s="6">
        <f t="shared" si="3"/>
        <v>0</v>
      </c>
      <c r="N24" s="6">
        <f t="shared" si="4"/>
        <v>-5.2631578947368418E-2</v>
      </c>
      <c r="O24" s="6">
        <f t="shared" si="5"/>
        <v>-0.14285714285714285</v>
      </c>
      <c r="P24" s="6">
        <f t="shared" si="6"/>
        <v>0</v>
      </c>
      <c r="Q24" s="6">
        <f t="shared" si="7"/>
        <v>7.5187969924812026E-3</v>
      </c>
      <c r="R24" s="6">
        <f t="shared" si="8"/>
        <v>0</v>
      </c>
      <c r="S24" s="6">
        <f t="shared" si="9"/>
        <v>0</v>
      </c>
      <c r="AM24" s="10">
        <v>-1.9451654411764618</v>
      </c>
      <c r="AO24" s="12">
        <v>-3.5417892156862729</v>
      </c>
    </row>
    <row r="25" spans="1:41" x14ac:dyDescent="0.25">
      <c r="A25" s="3">
        <v>40</v>
      </c>
      <c r="B25" s="3" t="s">
        <v>15</v>
      </c>
      <c r="C25" s="3" t="s">
        <v>13</v>
      </c>
      <c r="D25" s="3">
        <v>9</v>
      </c>
      <c r="E25" s="3">
        <v>250</v>
      </c>
      <c r="F25" s="3">
        <f t="shared" si="0"/>
        <v>0</v>
      </c>
      <c r="G25" s="3">
        <f t="shared" si="1"/>
        <v>-5.2631578947368418E-2</v>
      </c>
      <c r="H25" s="3">
        <f t="shared" si="2"/>
        <v>0.42857142857142855</v>
      </c>
      <c r="I25" s="3">
        <v>176.21901960784314</v>
      </c>
      <c r="J25" s="3">
        <v>8.9543137254901968</v>
      </c>
      <c r="L25" s="6">
        <v>1</v>
      </c>
      <c r="M25" s="6">
        <f t="shared" si="3"/>
        <v>0</v>
      </c>
      <c r="N25" s="6">
        <f t="shared" si="4"/>
        <v>-5.2631578947368418E-2</v>
      </c>
      <c r="O25" s="6">
        <f t="shared" si="5"/>
        <v>0.14285714285714285</v>
      </c>
      <c r="P25" s="6">
        <f t="shared" si="6"/>
        <v>0</v>
      </c>
      <c r="Q25" s="6">
        <f t="shared" si="7"/>
        <v>-7.5187969924812026E-3</v>
      </c>
      <c r="R25" s="6">
        <f t="shared" si="8"/>
        <v>0</v>
      </c>
      <c r="S25" s="6">
        <f t="shared" si="9"/>
        <v>0</v>
      </c>
      <c r="AM25" s="10">
        <v>36.90777941176475</v>
      </c>
      <c r="AO25" s="12">
        <v>20.199452614379108</v>
      </c>
    </row>
    <row r="26" spans="1:41" x14ac:dyDescent="0.25">
      <c r="A26" s="1">
        <v>41</v>
      </c>
      <c r="B26" s="1" t="s">
        <v>15</v>
      </c>
      <c r="C26" s="1" t="s">
        <v>13</v>
      </c>
      <c r="D26" s="1">
        <v>10</v>
      </c>
      <c r="E26" s="1">
        <v>100</v>
      </c>
      <c r="F26" s="1">
        <f t="shared" si="0"/>
        <v>0</v>
      </c>
      <c r="G26" s="1">
        <f t="shared" si="1"/>
        <v>5.2631578947368418E-2</v>
      </c>
      <c r="H26" s="1">
        <f t="shared" si="2"/>
        <v>-0.42857142857142855</v>
      </c>
      <c r="I26" s="1">
        <v>33.250784313725482</v>
      </c>
      <c r="J26" s="1">
        <v>11.746470588235296</v>
      </c>
      <c r="L26" s="6">
        <v>1</v>
      </c>
      <c r="M26" s="6">
        <f t="shared" si="3"/>
        <v>0</v>
      </c>
      <c r="N26" s="6">
        <f t="shared" si="4"/>
        <v>-5.2631578947368418E-2</v>
      </c>
      <c r="O26" s="6">
        <f t="shared" si="5"/>
        <v>0.42857142857142855</v>
      </c>
      <c r="P26" s="6">
        <f t="shared" si="6"/>
        <v>0</v>
      </c>
      <c r="Q26" s="6">
        <f t="shared" si="7"/>
        <v>-2.2556390977443608E-2</v>
      </c>
      <c r="R26" s="6">
        <f t="shared" si="8"/>
        <v>0</v>
      </c>
      <c r="S26" s="6">
        <f t="shared" si="9"/>
        <v>0</v>
      </c>
      <c r="AM26" s="10">
        <v>35.655049019607851</v>
      </c>
      <c r="AO26" s="12">
        <v>-2.8818382352941212</v>
      </c>
    </row>
    <row r="27" spans="1:41" x14ac:dyDescent="0.25">
      <c r="A27" s="3">
        <v>42</v>
      </c>
      <c r="B27" s="3" t="s">
        <v>15</v>
      </c>
      <c r="C27" s="3" t="s">
        <v>13</v>
      </c>
      <c r="D27" s="3">
        <v>10</v>
      </c>
      <c r="E27" s="3">
        <v>150</v>
      </c>
      <c r="F27" s="3">
        <f t="shared" si="0"/>
        <v>0</v>
      </c>
      <c r="G27" s="3">
        <f t="shared" si="1"/>
        <v>5.2631578947368418E-2</v>
      </c>
      <c r="H27" s="3">
        <f t="shared" si="2"/>
        <v>-0.14285714285714285</v>
      </c>
      <c r="I27" s="3">
        <v>53.379607843137258</v>
      </c>
      <c r="J27" s="3">
        <v>11.055686274509805</v>
      </c>
      <c r="L27" s="6">
        <v>1</v>
      </c>
      <c r="M27" s="6">
        <f t="shared" si="3"/>
        <v>0</v>
      </c>
      <c r="N27" s="6">
        <f t="shared" si="4"/>
        <v>5.2631578947368418E-2</v>
      </c>
      <c r="O27" s="6">
        <f t="shared" si="5"/>
        <v>-0.42857142857142855</v>
      </c>
      <c r="P27" s="6">
        <f t="shared" si="6"/>
        <v>0</v>
      </c>
      <c r="Q27" s="6">
        <f t="shared" si="7"/>
        <v>-2.2556390977443608E-2</v>
      </c>
      <c r="R27" s="6">
        <f t="shared" si="8"/>
        <v>0</v>
      </c>
      <c r="S27" s="6">
        <f t="shared" si="9"/>
        <v>0</v>
      </c>
      <c r="AM27" s="10">
        <v>-75.885231617647136</v>
      </c>
      <c r="AO27" s="12">
        <v>-13.702678921568646</v>
      </c>
    </row>
    <row r="28" spans="1:41" x14ac:dyDescent="0.25">
      <c r="A28" s="1">
        <v>43</v>
      </c>
      <c r="B28" s="1" t="s">
        <v>15</v>
      </c>
      <c r="C28" s="1" t="s">
        <v>13</v>
      </c>
      <c r="D28" s="1">
        <v>10</v>
      </c>
      <c r="E28" s="1">
        <v>200</v>
      </c>
      <c r="F28" s="1">
        <f t="shared" si="0"/>
        <v>0</v>
      </c>
      <c r="G28" s="1">
        <f t="shared" si="1"/>
        <v>5.2631578947368418E-2</v>
      </c>
      <c r="H28" s="1">
        <f t="shared" si="2"/>
        <v>0.14285714285714285</v>
      </c>
      <c r="I28" s="1">
        <v>81.220980392156861</v>
      </c>
      <c r="J28" s="1">
        <v>10.685686274509806</v>
      </c>
      <c r="L28" s="6">
        <v>1</v>
      </c>
      <c r="M28" s="6">
        <f t="shared" si="3"/>
        <v>0</v>
      </c>
      <c r="N28" s="6">
        <f t="shared" si="4"/>
        <v>5.2631578947368418E-2</v>
      </c>
      <c r="O28" s="6">
        <f t="shared" si="5"/>
        <v>-0.14285714285714285</v>
      </c>
      <c r="P28" s="6">
        <f t="shared" si="6"/>
        <v>0</v>
      </c>
      <c r="Q28" s="6">
        <f t="shared" si="7"/>
        <v>-7.5187969924812026E-3</v>
      </c>
      <c r="R28" s="6">
        <f t="shared" si="8"/>
        <v>0</v>
      </c>
      <c r="S28" s="6">
        <f t="shared" si="9"/>
        <v>0</v>
      </c>
      <c r="AM28" s="10">
        <v>113.56431013071881</v>
      </c>
      <c r="AO28" s="12">
        <v>-0.24491993464050971</v>
      </c>
    </row>
    <row r="29" spans="1:41" x14ac:dyDescent="0.25">
      <c r="A29" s="3">
        <v>44</v>
      </c>
      <c r="B29" s="3" t="s">
        <v>15</v>
      </c>
      <c r="C29" s="3" t="s">
        <v>13</v>
      </c>
      <c r="D29" s="3">
        <v>10</v>
      </c>
      <c r="E29" s="3">
        <v>250</v>
      </c>
      <c r="F29" s="3">
        <f t="shared" si="0"/>
        <v>0</v>
      </c>
      <c r="G29" s="3">
        <f t="shared" si="1"/>
        <v>5.2631578947368418E-2</v>
      </c>
      <c r="H29" s="3">
        <f t="shared" si="2"/>
        <v>0.42857142857142855</v>
      </c>
      <c r="I29" s="3">
        <v>103.86333333333334</v>
      </c>
      <c r="J29" s="3">
        <v>10.193333333333333</v>
      </c>
      <c r="L29" s="6">
        <v>1</v>
      </c>
      <c r="M29" s="6">
        <f t="shared" si="3"/>
        <v>0</v>
      </c>
      <c r="N29" s="6">
        <f t="shared" si="4"/>
        <v>5.2631578947368418E-2</v>
      </c>
      <c r="O29" s="6">
        <f t="shared" si="5"/>
        <v>0.14285714285714285</v>
      </c>
      <c r="P29" s="6">
        <f t="shared" si="6"/>
        <v>0</v>
      </c>
      <c r="Q29" s="6">
        <f t="shared" si="7"/>
        <v>7.5187969924812026E-3</v>
      </c>
      <c r="R29" s="6">
        <f t="shared" si="8"/>
        <v>0</v>
      </c>
      <c r="S29" s="6">
        <f t="shared" si="9"/>
        <v>0</v>
      </c>
      <c r="W29" t="s">
        <v>40</v>
      </c>
      <c r="AM29" s="10">
        <v>-38.790971813725498</v>
      </c>
      <c r="AO29" s="12">
        <v>1.1953014705882361</v>
      </c>
    </row>
    <row r="30" spans="1:41" x14ac:dyDescent="0.25">
      <c r="A30" s="1">
        <v>45</v>
      </c>
      <c r="B30" s="1" t="s">
        <v>15</v>
      </c>
      <c r="C30" s="1" t="s">
        <v>13</v>
      </c>
      <c r="D30" s="1">
        <v>11</v>
      </c>
      <c r="E30" s="1">
        <v>100</v>
      </c>
      <c r="F30" s="1">
        <f t="shared" si="0"/>
        <v>0</v>
      </c>
      <c r="G30" s="1">
        <f t="shared" si="1"/>
        <v>0.15789473684210525</v>
      </c>
      <c r="H30" s="1">
        <f t="shared" si="2"/>
        <v>-0.42857142857142855</v>
      </c>
      <c r="I30" s="1">
        <v>83.187647058823515</v>
      </c>
      <c r="J30" s="1">
        <v>12.980784313725488</v>
      </c>
      <c r="L30" s="6">
        <v>1</v>
      </c>
      <c r="M30" s="6">
        <f t="shared" si="3"/>
        <v>0</v>
      </c>
      <c r="N30" s="6">
        <f t="shared" si="4"/>
        <v>5.2631578947368418E-2</v>
      </c>
      <c r="O30" s="6">
        <f t="shared" si="5"/>
        <v>0.42857142857142855</v>
      </c>
      <c r="P30" s="6">
        <f t="shared" si="6"/>
        <v>0</v>
      </c>
      <c r="Q30" s="6">
        <f t="shared" si="7"/>
        <v>2.2556390977443608E-2</v>
      </c>
      <c r="R30" s="6">
        <f t="shared" si="8"/>
        <v>0</v>
      </c>
      <c r="S30" s="6">
        <f t="shared" si="9"/>
        <v>0</v>
      </c>
      <c r="AM30" s="10">
        <v>-388.14038700980387</v>
      </c>
      <c r="AO30" s="12">
        <v>0.18046274509802554</v>
      </c>
    </row>
    <row r="31" spans="1:41" x14ac:dyDescent="0.25">
      <c r="A31" s="3">
        <v>46</v>
      </c>
      <c r="B31" s="3" t="s">
        <v>15</v>
      </c>
      <c r="C31" s="3" t="s">
        <v>13</v>
      </c>
      <c r="D31" s="3">
        <v>11</v>
      </c>
      <c r="E31" s="3">
        <v>150</v>
      </c>
      <c r="F31" s="3">
        <f t="shared" si="0"/>
        <v>0</v>
      </c>
      <c r="G31" s="3">
        <f t="shared" si="1"/>
        <v>0.15789473684210525</v>
      </c>
      <c r="H31" s="3">
        <f t="shared" si="2"/>
        <v>-0.14285714285714285</v>
      </c>
      <c r="I31" s="3">
        <v>108.11196078431372</v>
      </c>
      <c r="J31" s="3">
        <v>12.218039215686275</v>
      </c>
      <c r="L31" s="6">
        <v>1</v>
      </c>
      <c r="M31" s="6">
        <f t="shared" si="3"/>
        <v>0</v>
      </c>
      <c r="N31" s="6">
        <f t="shared" si="4"/>
        <v>0.15789473684210525</v>
      </c>
      <c r="O31" s="6">
        <f t="shared" si="5"/>
        <v>-0.42857142857142855</v>
      </c>
      <c r="P31" s="6">
        <f t="shared" si="6"/>
        <v>0</v>
      </c>
      <c r="Q31" s="6">
        <f t="shared" si="7"/>
        <v>-6.7669172932330823E-2</v>
      </c>
      <c r="R31" s="6">
        <f t="shared" si="8"/>
        <v>0</v>
      </c>
      <c r="S31" s="6">
        <f t="shared" si="9"/>
        <v>0</v>
      </c>
    </row>
    <row r="32" spans="1:41" x14ac:dyDescent="0.25">
      <c r="A32" s="1">
        <v>47</v>
      </c>
      <c r="B32" s="1" t="s">
        <v>15</v>
      </c>
      <c r="C32" s="1" t="s">
        <v>13</v>
      </c>
      <c r="D32" s="1">
        <v>11</v>
      </c>
      <c r="E32" s="1">
        <v>200</v>
      </c>
      <c r="F32" s="1">
        <f t="shared" si="0"/>
        <v>0</v>
      </c>
      <c r="G32" s="1">
        <f t="shared" si="1"/>
        <v>0.15789473684210525</v>
      </c>
      <c r="H32" s="1">
        <f t="shared" si="2"/>
        <v>0.14285714285714285</v>
      </c>
      <c r="I32" s="1">
        <v>125.27156862745097</v>
      </c>
      <c r="J32" s="1">
        <v>11.743529411764706</v>
      </c>
      <c r="L32" s="6">
        <v>1</v>
      </c>
      <c r="M32" s="6">
        <f t="shared" si="3"/>
        <v>0</v>
      </c>
      <c r="N32" s="6">
        <f t="shared" si="4"/>
        <v>0.15789473684210525</v>
      </c>
      <c r="O32" s="6">
        <f t="shared" si="5"/>
        <v>-0.14285714285714285</v>
      </c>
      <c r="P32" s="6">
        <f t="shared" si="6"/>
        <v>0</v>
      </c>
      <c r="Q32" s="6">
        <f t="shared" si="7"/>
        <v>-2.2556390977443608E-2</v>
      </c>
      <c r="R32" s="6">
        <f t="shared" si="8"/>
        <v>0</v>
      </c>
      <c r="S32" s="6">
        <f t="shared" si="9"/>
        <v>0</v>
      </c>
    </row>
    <row r="33" spans="1:19" x14ac:dyDescent="0.25">
      <c r="A33" s="3">
        <v>48</v>
      </c>
      <c r="B33" s="3" t="s">
        <v>15</v>
      </c>
      <c r="C33" s="3" t="s">
        <v>13</v>
      </c>
      <c r="D33" s="3">
        <v>11</v>
      </c>
      <c r="E33" s="3">
        <v>250</v>
      </c>
      <c r="F33" s="3">
        <f t="shared" si="0"/>
        <v>0</v>
      </c>
      <c r="G33" s="3">
        <f t="shared" si="1"/>
        <v>0.15789473684210525</v>
      </c>
      <c r="H33" s="3">
        <f t="shared" si="2"/>
        <v>0.42857142857142855</v>
      </c>
      <c r="I33" s="3">
        <v>90.987254901960796</v>
      </c>
      <c r="J33" s="3">
        <v>11.187254901960785</v>
      </c>
      <c r="L33" s="6">
        <v>1</v>
      </c>
      <c r="M33" s="6">
        <f t="shared" si="3"/>
        <v>0</v>
      </c>
      <c r="N33" s="6">
        <f t="shared" si="4"/>
        <v>0.15789473684210525</v>
      </c>
      <c r="O33" s="6">
        <f t="shared" si="5"/>
        <v>0.14285714285714285</v>
      </c>
      <c r="P33" s="6">
        <f t="shared" si="6"/>
        <v>0</v>
      </c>
      <c r="Q33" s="6">
        <f t="shared" si="7"/>
        <v>2.2556390977443608E-2</v>
      </c>
      <c r="R33" s="6">
        <f t="shared" si="8"/>
        <v>0</v>
      </c>
      <c r="S33" s="6">
        <f t="shared" si="9"/>
        <v>0</v>
      </c>
    </row>
    <row r="34" spans="1:19" x14ac:dyDescent="0.25">
      <c r="A34" s="1">
        <v>65</v>
      </c>
      <c r="B34" s="1" t="s">
        <v>16</v>
      </c>
      <c r="C34" s="1" t="s">
        <v>13</v>
      </c>
      <c r="D34" s="1">
        <v>8</v>
      </c>
      <c r="E34" s="1">
        <v>100</v>
      </c>
      <c r="F34" s="1">
        <f t="shared" si="0"/>
        <v>1</v>
      </c>
      <c r="G34" s="1">
        <f t="shared" si="1"/>
        <v>-0.15789473684210525</v>
      </c>
      <c r="H34" s="1">
        <f t="shared" si="2"/>
        <v>-0.42857142857142855</v>
      </c>
      <c r="I34" s="1">
        <v>63.245490196078435</v>
      </c>
      <c r="J34" s="1">
        <v>9.5</v>
      </c>
      <c r="L34" s="6">
        <v>1</v>
      </c>
      <c r="M34" s="6">
        <f t="shared" si="3"/>
        <v>0</v>
      </c>
      <c r="N34" s="6">
        <f t="shared" si="4"/>
        <v>0.15789473684210525</v>
      </c>
      <c r="O34" s="6">
        <f t="shared" si="5"/>
        <v>0.42857142857142855</v>
      </c>
      <c r="P34" s="6">
        <f t="shared" si="6"/>
        <v>0</v>
      </c>
      <c r="Q34" s="6">
        <f t="shared" si="7"/>
        <v>6.7669172932330823E-2</v>
      </c>
      <c r="R34" s="6">
        <f t="shared" si="8"/>
        <v>0</v>
      </c>
      <c r="S34" s="6">
        <f t="shared" si="9"/>
        <v>0</v>
      </c>
    </row>
    <row r="35" spans="1:19" x14ac:dyDescent="0.25">
      <c r="A35" s="3">
        <v>66</v>
      </c>
      <c r="B35" s="3" t="s">
        <v>16</v>
      </c>
      <c r="C35" s="3" t="s">
        <v>13</v>
      </c>
      <c r="D35" s="3">
        <v>8</v>
      </c>
      <c r="E35" s="3">
        <v>150</v>
      </c>
      <c r="F35" s="3">
        <f t="shared" si="0"/>
        <v>1</v>
      </c>
      <c r="G35" s="3">
        <f t="shared" si="1"/>
        <v>-0.15789473684210525</v>
      </c>
      <c r="H35" s="3">
        <f t="shared" si="2"/>
        <v>-0.14285714285714285</v>
      </c>
      <c r="I35" s="3">
        <v>75.05019607843137</v>
      </c>
      <c r="J35" s="3">
        <v>9.0343137254901968</v>
      </c>
      <c r="L35" s="6">
        <v>1</v>
      </c>
      <c r="M35" s="6">
        <f t="shared" si="3"/>
        <v>1</v>
      </c>
      <c r="N35" s="6">
        <f t="shared" si="4"/>
        <v>-0.15789473684210525</v>
      </c>
      <c r="O35" s="6">
        <f t="shared" si="5"/>
        <v>-0.42857142857142855</v>
      </c>
      <c r="P35" s="6">
        <f t="shared" si="6"/>
        <v>-0.15789473684210525</v>
      </c>
      <c r="Q35" s="6">
        <f t="shared" si="7"/>
        <v>6.7669172932330823E-2</v>
      </c>
      <c r="R35" s="6">
        <f t="shared" si="8"/>
        <v>-0.42857142857142855</v>
      </c>
      <c r="S35" s="6">
        <f t="shared" si="9"/>
        <v>6.7669172932330823E-2</v>
      </c>
    </row>
    <row r="36" spans="1:19" x14ac:dyDescent="0.25">
      <c r="A36" s="1">
        <v>67</v>
      </c>
      <c r="B36" s="1" t="s">
        <v>16</v>
      </c>
      <c r="C36" s="1" t="s">
        <v>13</v>
      </c>
      <c r="D36" s="1">
        <v>8</v>
      </c>
      <c r="E36" s="1">
        <v>200</v>
      </c>
      <c r="F36" s="1">
        <f t="shared" si="0"/>
        <v>1</v>
      </c>
      <c r="G36" s="1">
        <f t="shared" si="1"/>
        <v>-0.15789473684210525</v>
      </c>
      <c r="H36" s="1">
        <f t="shared" si="2"/>
        <v>0.14285714285714285</v>
      </c>
      <c r="I36" s="1">
        <v>100.9013725490196</v>
      </c>
      <c r="J36" s="1">
        <v>8.3543137254901954</v>
      </c>
      <c r="L36" s="6">
        <v>1</v>
      </c>
      <c r="M36" s="6">
        <f t="shared" si="3"/>
        <v>1</v>
      </c>
      <c r="N36" s="6">
        <f t="shared" si="4"/>
        <v>-0.15789473684210525</v>
      </c>
      <c r="O36" s="6">
        <f t="shared" si="5"/>
        <v>-0.14285714285714285</v>
      </c>
      <c r="P36" s="6">
        <f t="shared" si="6"/>
        <v>-0.15789473684210525</v>
      </c>
      <c r="Q36" s="6">
        <f t="shared" si="7"/>
        <v>2.2556390977443608E-2</v>
      </c>
      <c r="R36" s="6">
        <f t="shared" si="8"/>
        <v>-0.14285714285714285</v>
      </c>
      <c r="S36" s="6">
        <f t="shared" si="9"/>
        <v>2.2556390977443608E-2</v>
      </c>
    </row>
    <row r="37" spans="1:19" x14ac:dyDescent="0.25">
      <c r="A37" s="3">
        <v>68</v>
      </c>
      <c r="B37" s="3" t="s">
        <v>16</v>
      </c>
      <c r="C37" s="3" t="s">
        <v>13</v>
      </c>
      <c r="D37" s="3">
        <v>8</v>
      </c>
      <c r="E37" s="3">
        <v>250</v>
      </c>
      <c r="F37" s="3">
        <f t="shared" si="0"/>
        <v>1</v>
      </c>
      <c r="G37" s="3">
        <f t="shared" si="1"/>
        <v>-0.15789473684210525</v>
      </c>
      <c r="H37" s="3">
        <f t="shared" si="2"/>
        <v>0.42857142857142855</v>
      </c>
      <c r="I37" s="3">
        <v>107.80588235294118</v>
      </c>
      <c r="J37" s="3">
        <v>7.9276470588235286</v>
      </c>
      <c r="L37" s="6">
        <v>1</v>
      </c>
      <c r="M37" s="6">
        <f t="shared" si="3"/>
        <v>1</v>
      </c>
      <c r="N37" s="6">
        <f t="shared" si="4"/>
        <v>-0.15789473684210525</v>
      </c>
      <c r="O37" s="6">
        <f t="shared" si="5"/>
        <v>0.14285714285714285</v>
      </c>
      <c r="P37" s="6">
        <f t="shared" si="6"/>
        <v>-0.15789473684210525</v>
      </c>
      <c r="Q37" s="6">
        <f t="shared" si="7"/>
        <v>-2.2556390977443608E-2</v>
      </c>
      <c r="R37" s="6">
        <f t="shared" si="8"/>
        <v>0.14285714285714285</v>
      </c>
      <c r="S37" s="6">
        <f t="shared" si="9"/>
        <v>-2.2556390977443608E-2</v>
      </c>
    </row>
    <row r="38" spans="1:19" x14ac:dyDescent="0.25">
      <c r="A38" s="1">
        <v>69</v>
      </c>
      <c r="B38" s="1" t="s">
        <v>16</v>
      </c>
      <c r="C38" s="1" t="s">
        <v>13</v>
      </c>
      <c r="D38" s="1">
        <v>9</v>
      </c>
      <c r="E38" s="1">
        <v>100</v>
      </c>
      <c r="F38" s="1">
        <f t="shared" si="0"/>
        <v>1</v>
      </c>
      <c r="G38" s="1">
        <f t="shared" si="1"/>
        <v>-5.2631578947368418E-2</v>
      </c>
      <c r="H38" s="1">
        <f t="shared" si="2"/>
        <v>-0.42857142857142855</v>
      </c>
      <c r="I38" s="1">
        <v>147.65882352941176</v>
      </c>
      <c r="J38" s="1">
        <v>10.512941176470589</v>
      </c>
      <c r="L38" s="6">
        <v>1</v>
      </c>
      <c r="M38" s="6">
        <f t="shared" si="3"/>
        <v>1</v>
      </c>
      <c r="N38" s="6">
        <f t="shared" si="4"/>
        <v>-0.15789473684210525</v>
      </c>
      <c r="O38" s="6">
        <f t="shared" si="5"/>
        <v>0.42857142857142855</v>
      </c>
      <c r="P38" s="6">
        <f t="shared" si="6"/>
        <v>-0.15789473684210525</v>
      </c>
      <c r="Q38" s="6">
        <f t="shared" si="7"/>
        <v>-6.7669172932330823E-2</v>
      </c>
      <c r="R38" s="6">
        <f t="shared" si="8"/>
        <v>0.42857142857142855</v>
      </c>
      <c r="S38" s="6">
        <f t="shared" si="9"/>
        <v>-6.7669172932330823E-2</v>
      </c>
    </row>
    <row r="39" spans="1:19" x14ac:dyDescent="0.25">
      <c r="A39" s="3">
        <v>70</v>
      </c>
      <c r="B39" s="3" t="s">
        <v>16</v>
      </c>
      <c r="C39" s="3" t="s">
        <v>13</v>
      </c>
      <c r="D39" s="3">
        <v>9</v>
      </c>
      <c r="E39" s="3">
        <v>150</v>
      </c>
      <c r="F39" s="3">
        <f t="shared" si="0"/>
        <v>1</v>
      </c>
      <c r="G39" s="3">
        <f t="shared" si="1"/>
        <v>-5.2631578947368418E-2</v>
      </c>
      <c r="H39" s="3">
        <f t="shared" si="2"/>
        <v>-0.14285714285714285</v>
      </c>
      <c r="I39" s="3">
        <v>157.45196078431371</v>
      </c>
      <c r="J39" s="3">
        <v>9.8403921568627464</v>
      </c>
      <c r="L39" s="6">
        <v>1</v>
      </c>
      <c r="M39" s="6">
        <f t="shared" si="3"/>
        <v>1</v>
      </c>
      <c r="N39" s="6">
        <f t="shared" si="4"/>
        <v>-5.2631578947368418E-2</v>
      </c>
      <c r="O39" s="6">
        <f t="shared" si="5"/>
        <v>-0.42857142857142855</v>
      </c>
      <c r="P39" s="6">
        <f t="shared" si="6"/>
        <v>-5.2631578947368418E-2</v>
      </c>
      <c r="Q39" s="6">
        <f t="shared" si="7"/>
        <v>2.2556390977443608E-2</v>
      </c>
      <c r="R39" s="6">
        <f t="shared" si="8"/>
        <v>-0.42857142857142855</v>
      </c>
      <c r="S39" s="6">
        <f t="shared" si="9"/>
        <v>2.2556390977443608E-2</v>
      </c>
    </row>
    <row r="40" spans="1:19" x14ac:dyDescent="0.25">
      <c r="A40" s="1">
        <v>71</v>
      </c>
      <c r="B40" s="1" t="s">
        <v>16</v>
      </c>
      <c r="C40" s="1" t="s">
        <v>13</v>
      </c>
      <c r="D40" s="1">
        <v>9</v>
      </c>
      <c r="E40" s="1">
        <v>200</v>
      </c>
      <c r="F40" s="1">
        <f t="shared" si="0"/>
        <v>1</v>
      </c>
      <c r="G40" s="1">
        <f t="shared" si="1"/>
        <v>-5.2631578947368418E-2</v>
      </c>
      <c r="H40" s="1">
        <f t="shared" si="2"/>
        <v>0.14285714285714285</v>
      </c>
      <c r="I40" s="1">
        <v>160.73941176470589</v>
      </c>
      <c r="J40" s="1">
        <v>9.2964705882352927</v>
      </c>
      <c r="L40" s="6">
        <v>1</v>
      </c>
      <c r="M40" s="6">
        <f t="shared" si="3"/>
        <v>1</v>
      </c>
      <c r="N40" s="6">
        <f t="shared" si="4"/>
        <v>-5.2631578947368418E-2</v>
      </c>
      <c r="O40" s="6">
        <f t="shared" si="5"/>
        <v>-0.14285714285714285</v>
      </c>
      <c r="P40" s="6">
        <f t="shared" si="6"/>
        <v>-5.2631578947368418E-2</v>
      </c>
      <c r="Q40" s="6">
        <f t="shared" si="7"/>
        <v>7.5187969924812026E-3</v>
      </c>
      <c r="R40" s="6">
        <f t="shared" si="8"/>
        <v>-0.14285714285714285</v>
      </c>
      <c r="S40" s="6">
        <f t="shared" si="9"/>
        <v>7.5187969924812026E-3</v>
      </c>
    </row>
    <row r="41" spans="1:19" x14ac:dyDescent="0.25">
      <c r="A41" s="3">
        <v>72</v>
      </c>
      <c r="B41" s="3" t="s">
        <v>16</v>
      </c>
      <c r="C41" s="3" t="s">
        <v>13</v>
      </c>
      <c r="D41" s="3">
        <v>9</v>
      </c>
      <c r="E41" s="3">
        <v>250</v>
      </c>
      <c r="F41" s="3">
        <f t="shared" si="0"/>
        <v>1</v>
      </c>
      <c r="G41" s="3">
        <f t="shared" si="1"/>
        <v>-5.2631578947368418E-2</v>
      </c>
      <c r="H41" s="3">
        <f t="shared" si="2"/>
        <v>0.42857142857142855</v>
      </c>
      <c r="I41" s="3">
        <v>139.17372549019606</v>
      </c>
      <c r="J41" s="3">
        <v>8.8750980392156862</v>
      </c>
      <c r="L41" s="6">
        <v>1</v>
      </c>
      <c r="M41" s="6">
        <f t="shared" si="3"/>
        <v>1</v>
      </c>
      <c r="N41" s="6">
        <f t="shared" si="4"/>
        <v>-5.2631578947368418E-2</v>
      </c>
      <c r="O41" s="6">
        <f t="shared" si="5"/>
        <v>0.14285714285714285</v>
      </c>
      <c r="P41" s="6">
        <f t="shared" si="6"/>
        <v>-5.2631578947368418E-2</v>
      </c>
      <c r="Q41" s="6">
        <f t="shared" si="7"/>
        <v>-7.5187969924812026E-3</v>
      </c>
      <c r="R41" s="6">
        <f t="shared" si="8"/>
        <v>0.14285714285714285</v>
      </c>
      <c r="S41" s="6">
        <f t="shared" si="9"/>
        <v>-7.5187969924812026E-3</v>
      </c>
    </row>
    <row r="42" spans="1:19" x14ac:dyDescent="0.25">
      <c r="A42" s="1">
        <v>73</v>
      </c>
      <c r="B42" s="1" t="s">
        <v>16</v>
      </c>
      <c r="C42" s="1" t="s">
        <v>13</v>
      </c>
      <c r="D42" s="1">
        <v>10</v>
      </c>
      <c r="E42" s="1">
        <v>100</v>
      </c>
      <c r="F42" s="1">
        <f t="shared" si="0"/>
        <v>1</v>
      </c>
      <c r="G42" s="1">
        <f t="shared" si="1"/>
        <v>5.2631578947368418E-2</v>
      </c>
      <c r="H42" s="1">
        <f t="shared" si="2"/>
        <v>-0.42857142857142855</v>
      </c>
      <c r="I42" s="1">
        <v>113.54607843137255</v>
      </c>
      <c r="J42" s="1">
        <v>11.95470588235294</v>
      </c>
      <c r="L42" s="6">
        <v>1</v>
      </c>
      <c r="M42" s="6">
        <f t="shared" si="3"/>
        <v>1</v>
      </c>
      <c r="N42" s="6">
        <f t="shared" si="4"/>
        <v>-5.2631578947368418E-2</v>
      </c>
      <c r="O42" s="6">
        <f t="shared" si="5"/>
        <v>0.42857142857142855</v>
      </c>
      <c r="P42" s="6">
        <f t="shared" si="6"/>
        <v>-5.2631578947368418E-2</v>
      </c>
      <c r="Q42" s="6">
        <f t="shared" si="7"/>
        <v>-2.2556390977443608E-2</v>
      </c>
      <c r="R42" s="6">
        <f t="shared" si="8"/>
        <v>0.42857142857142855</v>
      </c>
      <c r="S42" s="6">
        <f t="shared" si="9"/>
        <v>-2.2556390977443608E-2</v>
      </c>
    </row>
    <row r="43" spans="1:19" x14ac:dyDescent="0.25">
      <c r="A43" s="3">
        <v>74</v>
      </c>
      <c r="B43" s="3" t="s">
        <v>16</v>
      </c>
      <c r="C43" s="3" t="s">
        <v>13</v>
      </c>
      <c r="D43" s="3">
        <v>10</v>
      </c>
      <c r="E43" s="3">
        <v>150</v>
      </c>
      <c r="F43" s="3">
        <f t="shared" si="0"/>
        <v>1</v>
      </c>
      <c r="G43" s="3">
        <f t="shared" si="1"/>
        <v>5.2631578947368418E-2</v>
      </c>
      <c r="H43" s="3">
        <f t="shared" si="2"/>
        <v>-0.14285714285714285</v>
      </c>
      <c r="I43" s="3">
        <v>122.15215686274512</v>
      </c>
      <c r="J43" s="3">
        <v>11.216470588235291</v>
      </c>
      <c r="L43" s="6">
        <v>1</v>
      </c>
      <c r="M43" s="6">
        <f t="shared" si="3"/>
        <v>1</v>
      </c>
      <c r="N43" s="6">
        <f t="shared" si="4"/>
        <v>5.2631578947368418E-2</v>
      </c>
      <c r="O43" s="6">
        <f t="shared" si="5"/>
        <v>-0.42857142857142855</v>
      </c>
      <c r="P43" s="6">
        <f t="shared" si="6"/>
        <v>5.2631578947368418E-2</v>
      </c>
      <c r="Q43" s="6">
        <f t="shared" si="7"/>
        <v>-2.2556390977443608E-2</v>
      </c>
      <c r="R43" s="6">
        <f t="shared" si="8"/>
        <v>-0.42857142857142855</v>
      </c>
      <c r="S43" s="6">
        <f t="shared" si="9"/>
        <v>-2.2556390977443608E-2</v>
      </c>
    </row>
    <row r="44" spans="1:19" x14ac:dyDescent="0.25">
      <c r="A44" s="1">
        <v>75</v>
      </c>
      <c r="B44" s="1" t="s">
        <v>16</v>
      </c>
      <c r="C44" s="1" t="s">
        <v>13</v>
      </c>
      <c r="D44" s="1">
        <v>10</v>
      </c>
      <c r="E44" s="1">
        <v>200</v>
      </c>
      <c r="F44" s="1">
        <f t="shared" si="0"/>
        <v>1</v>
      </c>
      <c r="G44" s="1">
        <f t="shared" si="1"/>
        <v>5.2631578947368418E-2</v>
      </c>
      <c r="H44" s="1">
        <f t="shared" si="2"/>
        <v>0.14285714285714285</v>
      </c>
      <c r="I44" s="1">
        <v>155.77156862745099</v>
      </c>
      <c r="J44" s="1">
        <v>10.559411764705882</v>
      </c>
      <c r="L44" s="6">
        <v>1</v>
      </c>
      <c r="M44" s="6">
        <f t="shared" si="3"/>
        <v>1</v>
      </c>
      <c r="N44" s="6">
        <f t="shared" si="4"/>
        <v>5.2631578947368418E-2</v>
      </c>
      <c r="O44" s="6">
        <f t="shared" si="5"/>
        <v>-0.14285714285714285</v>
      </c>
      <c r="P44" s="6">
        <f t="shared" si="6"/>
        <v>5.2631578947368418E-2</v>
      </c>
      <c r="Q44" s="6">
        <f t="shared" si="7"/>
        <v>-7.5187969924812026E-3</v>
      </c>
      <c r="R44" s="6">
        <f t="shared" si="8"/>
        <v>-0.14285714285714285</v>
      </c>
      <c r="S44" s="6">
        <f t="shared" si="9"/>
        <v>-7.5187969924812026E-3</v>
      </c>
    </row>
    <row r="45" spans="1:19" x14ac:dyDescent="0.25">
      <c r="A45" s="3">
        <v>76</v>
      </c>
      <c r="B45" s="3" t="s">
        <v>16</v>
      </c>
      <c r="C45" s="3" t="s">
        <v>13</v>
      </c>
      <c r="D45" s="3">
        <v>10</v>
      </c>
      <c r="E45" s="3">
        <v>250</v>
      </c>
      <c r="F45" s="3">
        <f t="shared" si="0"/>
        <v>1</v>
      </c>
      <c r="G45" s="3">
        <f t="shared" si="1"/>
        <v>5.2631578947368418E-2</v>
      </c>
      <c r="H45" s="3">
        <f t="shared" si="2"/>
        <v>0.42857142857142855</v>
      </c>
      <c r="I45" s="3">
        <v>90.614313725490206</v>
      </c>
      <c r="J45" s="3">
        <v>10.050392156862745</v>
      </c>
      <c r="L45" s="6">
        <v>1</v>
      </c>
      <c r="M45" s="6">
        <f t="shared" si="3"/>
        <v>1</v>
      </c>
      <c r="N45" s="6">
        <f t="shared" si="4"/>
        <v>5.2631578947368418E-2</v>
      </c>
      <c r="O45" s="6">
        <f t="shared" si="5"/>
        <v>0.14285714285714285</v>
      </c>
      <c r="P45" s="6">
        <f t="shared" si="6"/>
        <v>5.2631578947368418E-2</v>
      </c>
      <c r="Q45" s="6">
        <f t="shared" si="7"/>
        <v>7.5187969924812026E-3</v>
      </c>
      <c r="R45" s="6">
        <f t="shared" si="8"/>
        <v>0.14285714285714285</v>
      </c>
      <c r="S45" s="6">
        <f t="shared" si="9"/>
        <v>7.5187969924812026E-3</v>
      </c>
    </row>
    <row r="46" spans="1:19" x14ac:dyDescent="0.25">
      <c r="A46" s="1">
        <v>77</v>
      </c>
      <c r="B46" s="1" t="s">
        <v>16</v>
      </c>
      <c r="C46" s="1" t="s">
        <v>13</v>
      </c>
      <c r="D46" s="1">
        <v>11</v>
      </c>
      <c r="E46" s="1">
        <v>100</v>
      </c>
      <c r="F46" s="1">
        <f t="shared" si="0"/>
        <v>1</v>
      </c>
      <c r="G46" s="1">
        <f t="shared" si="1"/>
        <v>0.15789473684210525</v>
      </c>
      <c r="H46" s="1">
        <f t="shared" si="2"/>
        <v>-0.42857142857142855</v>
      </c>
      <c r="I46" s="1">
        <v>142.20627450980393</v>
      </c>
      <c r="J46" s="1">
        <v>13.300980392156864</v>
      </c>
      <c r="L46" s="6">
        <v>1</v>
      </c>
      <c r="M46" s="6">
        <f t="shared" si="3"/>
        <v>1</v>
      </c>
      <c r="N46" s="6">
        <f t="shared" si="4"/>
        <v>5.2631578947368418E-2</v>
      </c>
      <c r="O46" s="6">
        <f t="shared" si="5"/>
        <v>0.42857142857142855</v>
      </c>
      <c r="P46" s="6">
        <f t="shared" si="6"/>
        <v>5.2631578947368418E-2</v>
      </c>
      <c r="Q46" s="6">
        <f t="shared" si="7"/>
        <v>2.2556390977443608E-2</v>
      </c>
      <c r="R46" s="6">
        <f t="shared" si="8"/>
        <v>0.42857142857142855</v>
      </c>
      <c r="S46" s="6">
        <f t="shared" si="9"/>
        <v>2.2556390977443608E-2</v>
      </c>
    </row>
    <row r="47" spans="1:19" x14ac:dyDescent="0.25">
      <c r="A47" s="3">
        <v>78</v>
      </c>
      <c r="B47" s="3" t="s">
        <v>16</v>
      </c>
      <c r="C47" s="3" t="s">
        <v>13</v>
      </c>
      <c r="D47" s="3">
        <v>11</v>
      </c>
      <c r="E47" s="3">
        <v>150</v>
      </c>
      <c r="F47" s="3">
        <f t="shared" si="0"/>
        <v>1</v>
      </c>
      <c r="G47" s="3">
        <f t="shared" si="1"/>
        <v>0.15789473684210525</v>
      </c>
      <c r="H47" s="3">
        <f t="shared" si="2"/>
        <v>-0.14285714285714285</v>
      </c>
      <c r="I47" s="3">
        <v>162.26019607843136</v>
      </c>
      <c r="J47" s="3">
        <v>12.461764705882352</v>
      </c>
      <c r="L47" s="6">
        <v>1</v>
      </c>
      <c r="M47" s="6">
        <f t="shared" si="3"/>
        <v>1</v>
      </c>
      <c r="N47" s="6">
        <f t="shared" si="4"/>
        <v>0.15789473684210525</v>
      </c>
      <c r="O47" s="6">
        <f t="shared" si="5"/>
        <v>-0.42857142857142855</v>
      </c>
      <c r="P47" s="6">
        <f t="shared" si="6"/>
        <v>0.15789473684210525</v>
      </c>
      <c r="Q47" s="6">
        <f t="shared" si="7"/>
        <v>-6.7669172932330823E-2</v>
      </c>
      <c r="R47" s="6">
        <f t="shared" si="8"/>
        <v>-0.42857142857142855</v>
      </c>
      <c r="S47" s="6">
        <f t="shared" si="9"/>
        <v>-6.7669172932330823E-2</v>
      </c>
    </row>
    <row r="48" spans="1:19" x14ac:dyDescent="0.25">
      <c r="A48" s="1">
        <v>79</v>
      </c>
      <c r="B48" s="1" t="s">
        <v>16</v>
      </c>
      <c r="C48" s="1" t="s">
        <v>13</v>
      </c>
      <c r="D48" s="1">
        <v>11</v>
      </c>
      <c r="E48" s="1">
        <v>200</v>
      </c>
      <c r="F48" s="1">
        <f t="shared" si="0"/>
        <v>1</v>
      </c>
      <c r="G48" s="1">
        <f t="shared" si="1"/>
        <v>0.15789473684210525</v>
      </c>
      <c r="H48" s="1">
        <f t="shared" si="2"/>
        <v>0.14285714285714285</v>
      </c>
      <c r="I48" s="1">
        <v>164.38843137254901</v>
      </c>
      <c r="J48" s="1">
        <v>11.869607843137254</v>
      </c>
      <c r="L48" s="6">
        <v>1</v>
      </c>
      <c r="M48" s="6">
        <f t="shared" si="3"/>
        <v>1</v>
      </c>
      <c r="N48" s="6">
        <f t="shared" si="4"/>
        <v>0.15789473684210525</v>
      </c>
      <c r="O48" s="6">
        <f t="shared" si="5"/>
        <v>-0.14285714285714285</v>
      </c>
      <c r="P48" s="6">
        <f t="shared" si="6"/>
        <v>0.15789473684210525</v>
      </c>
      <c r="Q48" s="6">
        <f t="shared" si="7"/>
        <v>-2.2556390977443608E-2</v>
      </c>
      <c r="R48" s="6">
        <f t="shared" si="8"/>
        <v>-0.14285714285714285</v>
      </c>
      <c r="S48" s="6">
        <f t="shared" si="9"/>
        <v>-2.2556390977443608E-2</v>
      </c>
    </row>
    <row r="49" spans="1:19" x14ac:dyDescent="0.25">
      <c r="A49" s="3">
        <v>80</v>
      </c>
      <c r="B49" s="3" t="s">
        <v>16</v>
      </c>
      <c r="C49" s="3" t="s">
        <v>13</v>
      </c>
      <c r="D49" s="3">
        <v>11</v>
      </c>
      <c r="E49" s="3">
        <v>250</v>
      </c>
      <c r="F49" s="3">
        <f t="shared" si="0"/>
        <v>1</v>
      </c>
      <c r="G49" s="3">
        <f t="shared" si="1"/>
        <v>0.15789473684210525</v>
      </c>
      <c r="H49" s="3">
        <f t="shared" si="2"/>
        <v>0.42857142857142855</v>
      </c>
      <c r="I49" s="3">
        <v>115.18627450980392</v>
      </c>
      <c r="J49" s="3">
        <v>11.345686274509804</v>
      </c>
      <c r="L49" s="6">
        <v>1</v>
      </c>
      <c r="M49" s="6">
        <f t="shared" si="3"/>
        <v>1</v>
      </c>
      <c r="N49" s="6">
        <f t="shared" si="4"/>
        <v>0.15789473684210525</v>
      </c>
      <c r="O49" s="6">
        <f t="shared" si="5"/>
        <v>0.14285714285714285</v>
      </c>
      <c r="P49" s="6">
        <f t="shared" si="6"/>
        <v>0.15789473684210525</v>
      </c>
      <c r="Q49" s="6">
        <f t="shared" si="7"/>
        <v>2.2556390977443608E-2</v>
      </c>
      <c r="R49" s="6">
        <f t="shared" si="8"/>
        <v>0.14285714285714285</v>
      </c>
      <c r="S49" s="6">
        <f t="shared" si="9"/>
        <v>2.2556390977443608E-2</v>
      </c>
    </row>
    <row r="50" spans="1:19" x14ac:dyDescent="0.25">
      <c r="L50" s="6">
        <v>1</v>
      </c>
      <c r="M50" s="6">
        <f t="shared" si="3"/>
        <v>1</v>
      </c>
      <c r="N50" s="6">
        <f>G49</f>
        <v>0.15789473684210525</v>
      </c>
      <c r="O50" s="6">
        <f>H49</f>
        <v>0.42857142857142855</v>
      </c>
      <c r="P50" s="6">
        <f>F49*G49</f>
        <v>0.15789473684210525</v>
      </c>
      <c r="Q50" s="6">
        <f>G49*H49</f>
        <v>6.7669172932330823E-2</v>
      </c>
      <c r="R50" s="6">
        <f>F49*H49</f>
        <v>0.42857142857142855</v>
      </c>
      <c r="S50" s="6">
        <f>F49*G49*H49</f>
        <v>6.7669172932330823E-2</v>
      </c>
    </row>
  </sheetData>
  <mergeCells count="4">
    <mergeCell ref="L1:S1"/>
    <mergeCell ref="U1:BP1"/>
    <mergeCell ref="U12:AB12"/>
    <mergeCell ref="AD12:AK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814A-9CCD-4942-9B70-08CB9279B015}">
  <dimension ref="A1:AB36"/>
  <sheetViews>
    <sheetView topLeftCell="A18" workbookViewId="0">
      <selection activeCell="AB26" sqref="AB26"/>
    </sheetView>
  </sheetViews>
  <sheetFormatPr defaultRowHeight="15" x14ac:dyDescent="0.25"/>
  <cols>
    <col min="5" max="5" width="11.7109375" customWidth="1"/>
    <col min="12" max="12" width="7.42578125" customWidth="1"/>
    <col min="13" max="13" width="11.28515625" customWidth="1"/>
    <col min="21" max="21" width="11.140625" customWidth="1"/>
    <col min="22" max="22" width="12" customWidth="1"/>
  </cols>
  <sheetData>
    <row r="1" spans="1:28" s="60" customFormat="1" x14ac:dyDescent="0.25">
      <c r="A1" s="60" t="s">
        <v>2</v>
      </c>
      <c r="B1" s="60" t="s">
        <v>3</v>
      </c>
      <c r="C1" s="60" t="s">
        <v>4</v>
      </c>
      <c r="D1" s="60" t="s">
        <v>5</v>
      </c>
      <c r="F1" s="60" t="s">
        <v>6</v>
      </c>
      <c r="G1" s="60" t="s">
        <v>7</v>
      </c>
      <c r="H1" s="60" t="s">
        <v>8</v>
      </c>
      <c r="I1" s="60" t="s">
        <v>20</v>
      </c>
      <c r="J1" s="60" t="s">
        <v>44</v>
      </c>
      <c r="K1" s="60" t="s">
        <v>45</v>
      </c>
      <c r="L1" s="37" t="s">
        <v>46</v>
      </c>
      <c r="M1" s="37"/>
      <c r="N1" s="37"/>
      <c r="O1" s="60" t="s">
        <v>47</v>
      </c>
      <c r="P1" s="60" t="s">
        <v>48</v>
      </c>
      <c r="R1" s="60" t="s">
        <v>9</v>
      </c>
      <c r="S1" s="60" t="s">
        <v>10</v>
      </c>
      <c r="T1" s="60" t="s">
        <v>11</v>
      </c>
      <c r="U1" s="60" t="s">
        <v>21</v>
      </c>
      <c r="V1" s="60" t="s">
        <v>63</v>
      </c>
      <c r="W1" s="60" t="s">
        <v>64</v>
      </c>
      <c r="X1" s="37" t="s">
        <v>46</v>
      </c>
      <c r="Y1" s="37"/>
      <c r="Z1" s="37"/>
      <c r="AA1" s="60" t="s">
        <v>47</v>
      </c>
      <c r="AB1" s="60" t="s">
        <v>62</v>
      </c>
    </row>
    <row r="2" spans="1:28" x14ac:dyDescent="0.25">
      <c r="A2" t="s">
        <v>12</v>
      </c>
      <c r="B2" t="s">
        <v>14</v>
      </c>
      <c r="C2">
        <v>2</v>
      </c>
      <c r="D2">
        <v>100</v>
      </c>
      <c r="F2">
        <v>6.6194117647058821</v>
      </c>
      <c r="G2">
        <v>6.8870588235294115</v>
      </c>
      <c r="H2">
        <v>7.2923529411764694</v>
      </c>
      <c r="I2">
        <v>6.9329411764705879</v>
      </c>
      <c r="J2" s="38">
        <f>AVERAGE(I2:I5)</f>
        <v>63.221666666666678</v>
      </c>
      <c r="K2">
        <f>AVERAGE(I2,I6,I10,I14)</f>
        <v>65.4375980392157</v>
      </c>
      <c r="L2">
        <f>F2-I2</f>
        <v>-0.31352941176470583</v>
      </c>
      <c r="M2">
        <f>G2-I2</f>
        <v>-4.5882352941176485E-2</v>
      </c>
      <c r="N2">
        <f>H2-I2</f>
        <v>0.35941176470588143</v>
      </c>
      <c r="O2">
        <f>J2-I18</f>
        <v>-47.075759803921557</v>
      </c>
      <c r="P2">
        <f>K2-I18</f>
        <v>-44.859828431372534</v>
      </c>
      <c r="R2">
        <v>5.7488235294117649</v>
      </c>
      <c r="S2">
        <v>5.8788235294117648</v>
      </c>
      <c r="T2">
        <v>5.8352941176470594</v>
      </c>
      <c r="U2">
        <f>AVERAGE(R2:T2)</f>
        <v>5.820980392156863</v>
      </c>
      <c r="V2" s="38">
        <f>AVERAGE(U2:U5)</f>
        <v>5.9056862745098044</v>
      </c>
      <c r="W2">
        <f>AVERAGE(U2,U6,U10,U14)</f>
        <v>10.907401960784313</v>
      </c>
      <c r="X2">
        <f>R2-U2</f>
        <v>-7.2156862745098138E-2</v>
      </c>
      <c r="Y2">
        <f>S2-U2</f>
        <v>5.7843137254901755E-2</v>
      </c>
      <c r="Z2">
        <f>T2-U2</f>
        <v>1.4313725490196383E-2</v>
      </c>
      <c r="AA2">
        <f>V2-U18</f>
        <v>-4.9940808823529412</v>
      </c>
      <c r="AB2">
        <f>W2-U18</f>
        <v>7.6348039215670127E-3</v>
      </c>
    </row>
    <row r="3" spans="1:28" x14ac:dyDescent="0.25">
      <c r="A3" t="s">
        <v>12</v>
      </c>
      <c r="B3" t="s">
        <v>14</v>
      </c>
      <c r="C3">
        <v>2</v>
      </c>
      <c r="D3">
        <v>150</v>
      </c>
      <c r="F3">
        <v>111.02764705882353</v>
      </c>
      <c r="G3">
        <v>111.57352941176471</v>
      </c>
      <c r="H3">
        <v>112.97176470588235</v>
      </c>
      <c r="I3">
        <v>111.85764705882355</v>
      </c>
      <c r="J3" s="38"/>
      <c r="K3">
        <f t="shared" ref="K3:K5" si="0">AVERAGE(I3,I7,I11,I15)</f>
        <v>95.527892156862748</v>
      </c>
      <c r="L3">
        <f t="shared" ref="L3:L17" si="1">F3-I3</f>
        <v>-0.83000000000001251</v>
      </c>
      <c r="M3">
        <f t="shared" ref="M3:M17" si="2">G3-I3</f>
        <v>-0.28411764705883513</v>
      </c>
      <c r="N3">
        <f t="shared" ref="N3:N17" si="3">H3-I3</f>
        <v>1.114117647058805</v>
      </c>
      <c r="O3">
        <f>J6-I18</f>
        <v>-32.760416666666657</v>
      </c>
      <c r="P3">
        <f>K3-I18</f>
        <v>-14.769534313725487</v>
      </c>
      <c r="R3">
        <v>6.172352941176471</v>
      </c>
      <c r="S3">
        <v>6.3882352941176466</v>
      </c>
      <c r="T3">
        <v>6.18</v>
      </c>
      <c r="U3">
        <f t="shared" ref="U3:U17" si="4">AVERAGE(R3:T3)</f>
        <v>6.2468627450980394</v>
      </c>
      <c r="V3" s="38"/>
      <c r="W3">
        <f t="shared" ref="W3:W5" si="5">AVERAGE(U3,U7,U11,U15)</f>
        <v>11.056519607843136</v>
      </c>
      <c r="X3">
        <f t="shared" ref="X3:X17" si="6">R3-U3</f>
        <v>-7.4509803921568363E-2</v>
      </c>
      <c r="Y3">
        <f t="shared" ref="Y3:Y17" si="7">S3-U3</f>
        <v>0.14137254901960716</v>
      </c>
      <c r="Z3">
        <f t="shared" ref="Z3:Z17" si="8">T3-U3</f>
        <v>-6.6862745098039689E-2</v>
      </c>
      <c r="AA3">
        <f>V6-U18</f>
        <v>-0.39113970588235425</v>
      </c>
      <c r="AB3">
        <f>W3-U18</f>
        <v>0.15675245098038992</v>
      </c>
    </row>
    <row r="4" spans="1:28" x14ac:dyDescent="0.25">
      <c r="A4" t="s">
        <v>12</v>
      </c>
      <c r="B4" t="s">
        <v>14</v>
      </c>
      <c r="C4">
        <v>2</v>
      </c>
      <c r="D4">
        <v>200</v>
      </c>
      <c r="F4">
        <v>17.422941176470591</v>
      </c>
      <c r="G4">
        <v>17.429411764705886</v>
      </c>
      <c r="H4">
        <v>17.841176470588238</v>
      </c>
      <c r="I4">
        <v>17.56450980392157</v>
      </c>
      <c r="J4" s="38"/>
      <c r="K4">
        <f t="shared" si="0"/>
        <v>80.610686274509803</v>
      </c>
      <c r="L4">
        <f t="shared" si="1"/>
        <v>-0.14156862745097953</v>
      </c>
      <c r="M4">
        <f t="shared" si="2"/>
        <v>-0.1350980392156842</v>
      </c>
      <c r="N4">
        <f t="shared" si="3"/>
        <v>0.27666666666666728</v>
      </c>
      <c r="O4">
        <f>J10-I18</f>
        <v>104.60095588235295</v>
      </c>
      <c r="P4">
        <f>K4-I18</f>
        <v>-29.686740196078432</v>
      </c>
      <c r="R4">
        <v>5.9670588235294115</v>
      </c>
      <c r="S4">
        <v>5.618235294117647</v>
      </c>
      <c r="T4">
        <v>5.6564705882352939</v>
      </c>
      <c r="U4">
        <f t="shared" si="4"/>
        <v>5.7472549019607841</v>
      </c>
      <c r="V4" s="38"/>
      <c r="W4">
        <f t="shared" si="5"/>
        <v>11.297499999999999</v>
      </c>
      <c r="X4">
        <f t="shared" si="6"/>
        <v>0.21980392156862738</v>
      </c>
      <c r="Y4">
        <f t="shared" si="7"/>
        <v>-0.12901960784313715</v>
      </c>
      <c r="Z4">
        <f t="shared" si="8"/>
        <v>-9.0784313725490229E-2</v>
      </c>
      <c r="AA4">
        <f>V10-U18</f>
        <v>-1.2063357843137261</v>
      </c>
      <c r="AB4">
        <f>W4-U18</f>
        <v>0.39773284313725377</v>
      </c>
    </row>
    <row r="5" spans="1:28" x14ac:dyDescent="0.25">
      <c r="A5" t="s">
        <v>12</v>
      </c>
      <c r="B5" t="s">
        <v>14</v>
      </c>
      <c r="C5">
        <v>2</v>
      </c>
      <c r="D5">
        <v>250</v>
      </c>
      <c r="F5">
        <v>114.92882352941176</v>
      </c>
      <c r="G5">
        <v>115.72941176470589</v>
      </c>
      <c r="H5">
        <v>118.9364705882353</v>
      </c>
      <c r="I5">
        <v>116.53156862745099</v>
      </c>
      <c r="J5" s="38"/>
      <c r="K5">
        <f t="shared" si="0"/>
        <v>199.61352941176472</v>
      </c>
      <c r="L5">
        <f t="shared" si="1"/>
        <v>-1.6027450980392359</v>
      </c>
      <c r="M5">
        <f t="shared" si="2"/>
        <v>-0.80215686274510745</v>
      </c>
      <c r="N5">
        <f t="shared" si="3"/>
        <v>2.4049019607843007</v>
      </c>
      <c r="O5">
        <f>J14-I18</f>
        <v>-24.764779411764707</v>
      </c>
      <c r="P5">
        <f>K5-I18</f>
        <v>89.316102941176482</v>
      </c>
      <c r="R5">
        <v>6.1423529411764708</v>
      </c>
      <c r="S5">
        <v>5.4799999999999995</v>
      </c>
      <c r="T5">
        <v>5.8005882352941178</v>
      </c>
      <c r="U5">
        <f t="shared" si="4"/>
        <v>5.8076470588235294</v>
      </c>
      <c r="V5" s="38"/>
      <c r="W5">
        <f t="shared" si="5"/>
        <v>10.33764705882353</v>
      </c>
      <c r="X5">
        <f t="shared" si="6"/>
        <v>0.33470588235294141</v>
      </c>
      <c r="Y5">
        <f t="shared" si="7"/>
        <v>-0.32764705882352985</v>
      </c>
      <c r="Z5">
        <f t="shared" si="8"/>
        <v>-7.058823529411562E-3</v>
      </c>
      <c r="AA5">
        <f>V14-U18</f>
        <v>6.5915563725490198</v>
      </c>
      <c r="AB5">
        <f>W5-U18</f>
        <v>-0.56212009803921603</v>
      </c>
    </row>
    <row r="6" spans="1:28" x14ac:dyDescent="0.25">
      <c r="A6" t="s">
        <v>12</v>
      </c>
      <c r="B6" t="s">
        <v>14</v>
      </c>
      <c r="C6">
        <v>3</v>
      </c>
      <c r="D6">
        <v>100</v>
      </c>
      <c r="F6">
        <v>32.42176470588236</v>
      </c>
      <c r="G6">
        <v>33.22176470588235</v>
      </c>
      <c r="H6">
        <v>34.048235294117653</v>
      </c>
      <c r="I6">
        <v>33.230588235294128</v>
      </c>
      <c r="J6" s="38">
        <f t="shared" ref="J6" si="9">AVERAGE(I6:I9)</f>
        <v>77.537009803921578</v>
      </c>
      <c r="L6">
        <f t="shared" si="1"/>
        <v>-0.80882352941176805</v>
      </c>
      <c r="M6">
        <f t="shared" si="2"/>
        <v>-8.8235294117779972E-3</v>
      </c>
      <c r="N6">
        <f t="shared" si="3"/>
        <v>0.81764705882352473</v>
      </c>
      <c r="R6">
        <v>10.764117647058825</v>
      </c>
      <c r="S6">
        <v>11.108235294117648</v>
      </c>
      <c r="T6">
        <v>10.938823529411765</v>
      </c>
      <c r="U6">
        <f t="shared" si="4"/>
        <v>10.937058823529412</v>
      </c>
      <c r="V6" s="38">
        <f t="shared" ref="V6" si="10">AVERAGE(U6:U9)</f>
        <v>10.508627450980391</v>
      </c>
      <c r="X6">
        <f t="shared" si="6"/>
        <v>-0.17294117647058727</v>
      </c>
      <c r="Y6">
        <f t="shared" si="7"/>
        <v>0.17117647058823593</v>
      </c>
      <c r="Z6">
        <f t="shared" si="8"/>
        <v>1.7647058823531125E-3</v>
      </c>
    </row>
    <row r="7" spans="1:28" x14ac:dyDescent="0.25">
      <c r="A7" t="s">
        <v>12</v>
      </c>
      <c r="B7" t="s">
        <v>14</v>
      </c>
      <c r="C7">
        <v>3</v>
      </c>
      <c r="D7">
        <v>150</v>
      </c>
      <c r="F7">
        <v>38.971764705882357</v>
      </c>
      <c r="G7">
        <v>39.892941176470593</v>
      </c>
      <c r="H7">
        <v>38.432941176470592</v>
      </c>
      <c r="I7">
        <v>39.099215686274512</v>
      </c>
      <c r="J7" s="38"/>
      <c r="L7">
        <f t="shared" si="1"/>
        <v>-0.12745098039215463</v>
      </c>
      <c r="M7">
        <f t="shared" si="2"/>
        <v>0.7937254901960813</v>
      </c>
      <c r="N7">
        <f t="shared" si="3"/>
        <v>-0.66627450980391956</v>
      </c>
      <c r="R7">
        <v>10.188823529411764</v>
      </c>
      <c r="S7">
        <v>9.9017647058823517</v>
      </c>
      <c r="T7">
        <v>10.358235294117646</v>
      </c>
      <c r="U7">
        <f t="shared" si="4"/>
        <v>10.149607843137254</v>
      </c>
      <c r="V7" s="38"/>
      <c r="X7">
        <f t="shared" si="6"/>
        <v>3.9215686274509665E-2</v>
      </c>
      <c r="Y7">
        <f t="shared" si="7"/>
        <v>-0.24784313725490215</v>
      </c>
      <c r="Z7">
        <f t="shared" si="8"/>
        <v>0.20862745098039248</v>
      </c>
    </row>
    <row r="8" spans="1:28" x14ac:dyDescent="0.25">
      <c r="A8" t="s">
        <v>12</v>
      </c>
      <c r="B8" t="s">
        <v>14</v>
      </c>
      <c r="C8">
        <v>3</v>
      </c>
      <c r="D8">
        <v>200</v>
      </c>
      <c r="F8">
        <v>49.912941176470589</v>
      </c>
      <c r="G8">
        <v>49.8</v>
      </c>
      <c r="H8">
        <v>51.597647058823526</v>
      </c>
      <c r="I8">
        <v>50.43686274509804</v>
      </c>
      <c r="J8" s="38"/>
      <c r="L8">
        <f t="shared" si="1"/>
        <v>-0.52392156862745054</v>
      </c>
      <c r="M8">
        <f t="shared" si="2"/>
        <v>-0.63686274509804264</v>
      </c>
      <c r="N8">
        <f t="shared" si="3"/>
        <v>1.1607843137254861</v>
      </c>
      <c r="R8">
        <v>9.8311764705882343</v>
      </c>
      <c r="S8">
        <v>10.855294117647059</v>
      </c>
      <c r="T8">
        <v>11.070000000000002</v>
      </c>
      <c r="U8">
        <f t="shared" si="4"/>
        <v>10.585490196078432</v>
      </c>
      <c r="V8" s="38"/>
      <c r="X8">
        <f t="shared" si="6"/>
        <v>-0.75431372549019748</v>
      </c>
      <c r="Y8">
        <f t="shared" si="7"/>
        <v>0.2698039215686272</v>
      </c>
      <c r="Z8">
        <f t="shared" si="8"/>
        <v>0.48450980392157028</v>
      </c>
    </row>
    <row r="9" spans="1:28" x14ac:dyDescent="0.25">
      <c r="A9" t="s">
        <v>12</v>
      </c>
      <c r="B9" t="s">
        <v>14</v>
      </c>
      <c r="C9">
        <v>3</v>
      </c>
      <c r="D9">
        <v>250</v>
      </c>
      <c r="F9">
        <v>187.46764705882353</v>
      </c>
      <c r="G9">
        <v>187.13117647058826</v>
      </c>
      <c r="H9">
        <v>187.54529411764707</v>
      </c>
      <c r="I9">
        <v>187.38137254901963</v>
      </c>
      <c r="J9" s="38"/>
      <c r="L9">
        <f t="shared" si="1"/>
        <v>8.6274509803899946E-2</v>
      </c>
      <c r="M9">
        <f t="shared" si="2"/>
        <v>-0.25019607843137237</v>
      </c>
      <c r="N9">
        <f t="shared" si="3"/>
        <v>0.163921568627444</v>
      </c>
      <c r="R9">
        <v>10.421764705882353</v>
      </c>
      <c r="S9">
        <v>10.56294117647059</v>
      </c>
      <c r="T9">
        <v>10.10235294117647</v>
      </c>
      <c r="U9">
        <f t="shared" si="4"/>
        <v>10.36235294117647</v>
      </c>
      <c r="V9" s="38"/>
      <c r="X9">
        <f t="shared" si="6"/>
        <v>5.9411764705883385E-2</v>
      </c>
      <c r="Y9">
        <f t="shared" si="7"/>
        <v>0.20058823529411995</v>
      </c>
      <c r="Z9">
        <f t="shared" si="8"/>
        <v>-0.25999999999999979</v>
      </c>
    </row>
    <row r="10" spans="1:28" x14ac:dyDescent="0.25">
      <c r="A10" t="s">
        <v>12</v>
      </c>
      <c r="B10" t="s">
        <v>14</v>
      </c>
      <c r="C10">
        <v>4</v>
      </c>
      <c r="D10">
        <v>100</v>
      </c>
      <c r="F10">
        <v>194.33941176470586</v>
      </c>
      <c r="G10">
        <v>194.87823529411764</v>
      </c>
      <c r="H10">
        <v>195.7464705882353</v>
      </c>
      <c r="I10">
        <v>194.98803921568629</v>
      </c>
      <c r="J10" s="38">
        <f t="shared" ref="J10" si="11">AVERAGE(I10:I13)</f>
        <v>214.89838235294118</v>
      </c>
      <c r="L10">
        <f t="shared" si="1"/>
        <v>-0.64862745098042751</v>
      </c>
      <c r="M10">
        <f t="shared" si="2"/>
        <v>-0.10980392156864127</v>
      </c>
      <c r="N10">
        <f t="shared" si="3"/>
        <v>0.75843137254901194</v>
      </c>
      <c r="R10">
        <v>9.5588235294117645</v>
      </c>
      <c r="S10">
        <v>9.6988235294117651</v>
      </c>
      <c r="T10">
        <v>9.4788235294117662</v>
      </c>
      <c r="U10">
        <f t="shared" si="4"/>
        <v>9.5788235294117658</v>
      </c>
      <c r="V10" s="38">
        <f t="shared" ref="V10" si="12">AVERAGE(U10:U13)</f>
        <v>9.6934313725490195</v>
      </c>
      <c r="X10">
        <f t="shared" si="6"/>
        <v>-2.000000000000135E-2</v>
      </c>
      <c r="Y10">
        <f t="shared" si="7"/>
        <v>0.11999999999999922</v>
      </c>
      <c r="Z10">
        <f t="shared" si="8"/>
        <v>-9.9999999999999645E-2</v>
      </c>
    </row>
    <row r="11" spans="1:28" x14ac:dyDescent="0.25">
      <c r="A11" t="s">
        <v>12</v>
      </c>
      <c r="B11" t="s">
        <v>14</v>
      </c>
      <c r="C11">
        <v>4</v>
      </c>
      <c r="D11">
        <v>150</v>
      </c>
      <c r="F11">
        <v>201.37882352941176</v>
      </c>
      <c r="G11">
        <v>202.24588235294118</v>
      </c>
      <c r="H11">
        <v>204.92705882352942</v>
      </c>
      <c r="I11">
        <v>202.85058823529411</v>
      </c>
      <c r="J11" s="38"/>
      <c r="L11">
        <f t="shared" si="1"/>
        <v>-1.4717647058823502</v>
      </c>
      <c r="M11">
        <f t="shared" si="2"/>
        <v>-0.60470588235293121</v>
      </c>
      <c r="N11">
        <f t="shared" si="3"/>
        <v>2.0764705882353098</v>
      </c>
      <c r="R11">
        <v>10.314705882352941</v>
      </c>
      <c r="S11">
        <v>10.386470588235296</v>
      </c>
      <c r="T11">
        <v>10.545882352941177</v>
      </c>
      <c r="U11">
        <f t="shared" si="4"/>
        <v>10.415686274509804</v>
      </c>
      <c r="V11" s="38"/>
      <c r="X11">
        <f t="shared" si="6"/>
        <v>-0.10098039215686327</v>
      </c>
      <c r="Y11">
        <f t="shared" si="7"/>
        <v>-2.9215686274508101E-2</v>
      </c>
      <c r="Z11">
        <f t="shared" si="8"/>
        <v>0.13019607843137315</v>
      </c>
    </row>
    <row r="12" spans="1:28" x14ac:dyDescent="0.25">
      <c r="A12" t="s">
        <v>12</v>
      </c>
      <c r="B12" t="s">
        <v>14</v>
      </c>
      <c r="C12">
        <v>4</v>
      </c>
      <c r="D12" t="s">
        <v>77</v>
      </c>
      <c r="F12">
        <v>222.88764705882352</v>
      </c>
      <c r="G12">
        <v>224.39882352941177</v>
      </c>
      <c r="H12">
        <v>225.5635294117647</v>
      </c>
      <c r="I12">
        <v>224.2833333333333</v>
      </c>
      <c r="J12" s="38"/>
      <c r="L12">
        <f t="shared" si="1"/>
        <v>-1.3956862745097851</v>
      </c>
      <c r="M12">
        <f t="shared" si="2"/>
        <v>0.11549019607846844</v>
      </c>
      <c r="N12">
        <f t="shared" si="3"/>
        <v>1.2801960784314019</v>
      </c>
      <c r="R12">
        <v>10.258235294117647</v>
      </c>
      <c r="S12">
        <v>10.235294117647058</v>
      </c>
      <c r="T12">
        <v>10.386470588235294</v>
      </c>
      <c r="U12">
        <f t="shared" si="4"/>
        <v>10.293333333333333</v>
      </c>
      <c r="V12" s="38"/>
      <c r="X12">
        <f t="shared" si="6"/>
        <v>-3.5098039215686327E-2</v>
      </c>
      <c r="Y12">
        <f t="shared" si="7"/>
        <v>-5.8039215686275014E-2</v>
      </c>
      <c r="Z12">
        <f t="shared" si="8"/>
        <v>9.3137254901961342E-2</v>
      </c>
    </row>
    <row r="13" spans="1:28" x14ac:dyDescent="0.25">
      <c r="A13" t="s">
        <v>12</v>
      </c>
      <c r="B13" t="s">
        <v>14</v>
      </c>
      <c r="C13">
        <v>4</v>
      </c>
      <c r="D13">
        <v>250</v>
      </c>
      <c r="F13">
        <v>235.30176470588236</v>
      </c>
      <c r="G13">
        <v>238.8870588235294</v>
      </c>
      <c r="H13">
        <v>238.2258823529412</v>
      </c>
      <c r="I13">
        <v>237.47156862745101</v>
      </c>
      <c r="J13" s="38"/>
      <c r="L13">
        <f t="shared" si="1"/>
        <v>-2.1698039215686435</v>
      </c>
      <c r="M13">
        <f t="shared" si="2"/>
        <v>1.4154901960783945</v>
      </c>
      <c r="N13">
        <f t="shared" si="3"/>
        <v>0.75431372549019216</v>
      </c>
      <c r="R13">
        <v>9.3111764705882365</v>
      </c>
      <c r="S13">
        <v>8.5182352941176465</v>
      </c>
      <c r="T13">
        <v>7.6282352941176477</v>
      </c>
      <c r="U13">
        <f t="shared" si="4"/>
        <v>8.4858823529411769</v>
      </c>
      <c r="V13" s="38"/>
      <c r="X13">
        <f t="shared" si="6"/>
        <v>0.82529411764705962</v>
      </c>
      <c r="Y13">
        <f t="shared" si="7"/>
        <v>3.2352941176469585E-2</v>
      </c>
      <c r="Z13">
        <f t="shared" si="8"/>
        <v>-0.85764705882352921</v>
      </c>
    </row>
    <row r="14" spans="1:28" x14ac:dyDescent="0.25">
      <c r="A14" t="s">
        <v>12</v>
      </c>
      <c r="B14" t="s">
        <v>14</v>
      </c>
      <c r="C14">
        <v>5</v>
      </c>
      <c r="D14">
        <v>100</v>
      </c>
      <c r="F14">
        <v>28.375882352941176</v>
      </c>
      <c r="G14">
        <v>23.347058823529409</v>
      </c>
      <c r="H14">
        <v>28.073529411764707</v>
      </c>
      <c r="I14">
        <v>26.598823529411764</v>
      </c>
      <c r="J14" s="38">
        <f t="shared" ref="J14" si="13">AVERAGE(I14:I17)</f>
        <v>85.532647058823528</v>
      </c>
      <c r="L14">
        <f t="shared" si="1"/>
        <v>1.777058823529412</v>
      </c>
      <c r="M14">
        <f t="shared" si="2"/>
        <v>-3.2517647058823549</v>
      </c>
      <c r="N14">
        <f t="shared" si="3"/>
        <v>1.4747058823529429</v>
      </c>
      <c r="R14">
        <v>16.646470588235296</v>
      </c>
      <c r="S14">
        <v>17.466470588235293</v>
      </c>
      <c r="T14">
        <v>17.765294117647063</v>
      </c>
      <c r="U14">
        <f t="shared" si="4"/>
        <v>17.292745098039216</v>
      </c>
      <c r="V14" s="38">
        <f t="shared" ref="V14" si="14">AVERAGE(U14:U17)</f>
        <v>17.491323529411765</v>
      </c>
      <c r="X14">
        <f t="shared" si="6"/>
        <v>-0.64627450980391998</v>
      </c>
      <c r="Y14">
        <f t="shared" si="7"/>
        <v>0.17372549019607675</v>
      </c>
      <c r="Z14">
        <f t="shared" si="8"/>
        <v>0.47254901960784679</v>
      </c>
    </row>
    <row r="15" spans="1:28" x14ac:dyDescent="0.25">
      <c r="A15" t="s">
        <v>12</v>
      </c>
      <c r="B15" t="s">
        <v>14</v>
      </c>
      <c r="C15">
        <v>5</v>
      </c>
      <c r="D15">
        <v>150</v>
      </c>
      <c r="F15">
        <v>29.558235294117647</v>
      </c>
      <c r="G15">
        <v>28.315882352941177</v>
      </c>
      <c r="H15">
        <v>27.038235294117644</v>
      </c>
      <c r="I15">
        <v>28.30411764705882</v>
      </c>
      <c r="J15" s="38"/>
      <c r="L15">
        <f t="shared" si="1"/>
        <v>1.2541176470588269</v>
      </c>
      <c r="M15">
        <f t="shared" si="2"/>
        <v>1.1764705882356452E-2</v>
      </c>
      <c r="N15">
        <f t="shared" si="3"/>
        <v>-1.2658823529411762</v>
      </c>
      <c r="R15">
        <v>17.478823529411763</v>
      </c>
      <c r="S15">
        <v>17.541176470588233</v>
      </c>
      <c r="T15">
        <v>17.221764705882354</v>
      </c>
      <c r="U15">
        <f t="shared" si="4"/>
        <v>17.413921568627448</v>
      </c>
      <c r="V15" s="38"/>
      <c r="X15">
        <f t="shared" si="6"/>
        <v>6.4901960784315094E-2</v>
      </c>
      <c r="Y15">
        <f t="shared" si="7"/>
        <v>0.12725490196078582</v>
      </c>
      <c r="Z15">
        <f t="shared" si="8"/>
        <v>-0.1921568627450938</v>
      </c>
    </row>
    <row r="16" spans="1:28" x14ac:dyDescent="0.25">
      <c r="A16" t="s">
        <v>12</v>
      </c>
      <c r="B16" t="s">
        <v>14</v>
      </c>
      <c r="C16">
        <v>5</v>
      </c>
      <c r="D16">
        <v>200</v>
      </c>
      <c r="F16">
        <v>29.884705882352947</v>
      </c>
      <c r="G16">
        <v>30.099411764705884</v>
      </c>
      <c r="H16">
        <v>30.490000000000002</v>
      </c>
      <c r="I16">
        <v>30.158039215686276</v>
      </c>
      <c r="J16" s="38"/>
      <c r="L16">
        <f t="shared" si="1"/>
        <v>-0.27333333333332988</v>
      </c>
      <c r="M16">
        <f t="shared" si="2"/>
        <v>-5.8627450980392126E-2</v>
      </c>
      <c r="N16">
        <f t="shared" si="3"/>
        <v>0.33196078431372555</v>
      </c>
      <c r="R16">
        <v>18.211764705882356</v>
      </c>
      <c r="S16">
        <v>18.708235294117646</v>
      </c>
      <c r="T16">
        <v>18.771764705882358</v>
      </c>
      <c r="U16">
        <f t="shared" si="4"/>
        <v>18.563921568627453</v>
      </c>
      <c r="V16" s="38"/>
      <c r="X16">
        <f t="shared" si="6"/>
        <v>-0.3521568627450975</v>
      </c>
      <c r="Y16">
        <f t="shared" si="7"/>
        <v>0.14431372549019272</v>
      </c>
      <c r="Z16">
        <f t="shared" si="8"/>
        <v>0.20784313725490478</v>
      </c>
    </row>
    <row r="17" spans="1:26" x14ac:dyDescent="0.25">
      <c r="A17" t="s">
        <v>12</v>
      </c>
      <c r="B17" t="s">
        <v>14</v>
      </c>
      <c r="C17">
        <v>5</v>
      </c>
      <c r="D17">
        <v>250</v>
      </c>
      <c r="F17">
        <v>256.61117647058825</v>
      </c>
      <c r="G17">
        <v>257.23882352941177</v>
      </c>
      <c r="H17">
        <v>257.35882352941178</v>
      </c>
      <c r="I17">
        <v>257.06960784313725</v>
      </c>
      <c r="J17" s="38"/>
      <c r="L17">
        <f t="shared" si="1"/>
        <v>-0.45843137254900057</v>
      </c>
      <c r="M17">
        <f t="shared" si="2"/>
        <v>0.16921568627452643</v>
      </c>
      <c r="N17">
        <f t="shared" si="3"/>
        <v>0.28921568627453098</v>
      </c>
      <c r="R17">
        <v>18.824117647058824</v>
      </c>
      <c r="S17">
        <v>15.753529411764706</v>
      </c>
      <c r="T17">
        <v>15.506470588235295</v>
      </c>
      <c r="U17">
        <f t="shared" si="4"/>
        <v>16.694705882352942</v>
      </c>
      <c r="V17" s="38"/>
      <c r="X17">
        <f t="shared" si="6"/>
        <v>2.1294117647058819</v>
      </c>
      <c r="Y17">
        <f t="shared" si="7"/>
        <v>-0.9411764705882355</v>
      </c>
      <c r="Z17">
        <f t="shared" si="8"/>
        <v>-1.1882352941176464</v>
      </c>
    </row>
    <row r="18" spans="1:26" x14ac:dyDescent="0.25">
      <c r="F18">
        <f>AVERAGE(F2:F17)</f>
        <v>109.81941176470588</v>
      </c>
      <c r="G18">
        <f>AVERAGE(G2:G17)</f>
        <v>110.06727941176469</v>
      </c>
      <c r="H18">
        <f>AVERAGE(H2:H17)</f>
        <v>111.00558823529411</v>
      </c>
      <c r="I18" s="17">
        <f>AVERAGE(I2:I17)</f>
        <v>110.29742647058823</v>
      </c>
      <c r="R18">
        <f t="shared" ref="R18:U18" si="15">AVERAGE(R2:R17)</f>
        <v>10.990036764705883</v>
      </c>
      <c r="S18">
        <f t="shared" si="15"/>
        <v>10.881360294117647</v>
      </c>
      <c r="T18">
        <f t="shared" si="15"/>
        <v>10.827904411764706</v>
      </c>
      <c r="U18" s="17">
        <f t="shared" si="15"/>
        <v>10.899767156862746</v>
      </c>
    </row>
    <row r="20" spans="1:26" x14ac:dyDescent="0.25">
      <c r="C20" s="38" t="s">
        <v>5</v>
      </c>
      <c r="D20" s="38"/>
      <c r="E20" s="38"/>
      <c r="F20" s="38"/>
      <c r="G20" s="38"/>
      <c r="H20" s="38"/>
      <c r="I20" s="38"/>
      <c r="J20" s="38"/>
      <c r="K20" s="38"/>
      <c r="L20" s="18"/>
      <c r="M20" s="18"/>
    </row>
    <row r="21" spans="1:26" x14ac:dyDescent="0.25">
      <c r="B21" s="25" t="s">
        <v>19</v>
      </c>
      <c r="C21" s="26">
        <v>100</v>
      </c>
      <c r="D21" s="27"/>
      <c r="E21" s="26">
        <v>150</v>
      </c>
      <c r="F21" s="27"/>
      <c r="G21" s="26">
        <v>200</v>
      </c>
      <c r="H21" s="27"/>
      <c r="I21" s="26">
        <v>250</v>
      </c>
      <c r="J21" s="27"/>
      <c r="K21" s="27" t="s">
        <v>43</v>
      </c>
      <c r="M21" s="44" t="s">
        <v>65</v>
      </c>
      <c r="N21" s="44"/>
      <c r="O21" s="44"/>
      <c r="P21" s="44"/>
      <c r="Q21" s="44"/>
      <c r="V21" s="44" t="s">
        <v>66</v>
      </c>
      <c r="W21" s="44"/>
      <c r="X21" s="44"/>
      <c r="Y21" s="44"/>
      <c r="Z21" s="44"/>
    </row>
    <row r="22" spans="1:26" x14ac:dyDescent="0.25">
      <c r="B22" s="28">
        <v>2</v>
      </c>
      <c r="C22" s="21"/>
      <c r="D22" s="22"/>
      <c r="E22" s="21"/>
      <c r="F22" s="22"/>
      <c r="G22" s="21"/>
      <c r="H22" s="22"/>
      <c r="I22" s="21"/>
      <c r="J22" s="22"/>
      <c r="K22" s="39"/>
      <c r="L22" s="18"/>
      <c r="M22" s="18" t="s">
        <v>41</v>
      </c>
      <c r="N22" s="18">
        <f>COUNT(F2:H17)</f>
        <v>48</v>
      </c>
      <c r="V22" s="18" t="s">
        <v>41</v>
      </c>
      <c r="W22" s="18">
        <f>COUNT(R2:T17)</f>
        <v>48</v>
      </c>
    </row>
    <row r="23" spans="1:26" x14ac:dyDescent="0.25">
      <c r="B23" s="29"/>
      <c r="C23" s="21"/>
      <c r="D23" s="22"/>
      <c r="E23" s="21"/>
      <c r="F23" s="22"/>
      <c r="G23" s="21"/>
      <c r="H23" s="22"/>
      <c r="I23" s="21"/>
      <c r="J23" s="22"/>
      <c r="K23" s="40"/>
      <c r="L23" s="18"/>
      <c r="M23" s="45" t="s">
        <v>52</v>
      </c>
      <c r="N23" s="45" t="s">
        <v>49</v>
      </c>
      <c r="O23" s="45" t="s">
        <v>42</v>
      </c>
      <c r="P23" s="45" t="s">
        <v>50</v>
      </c>
      <c r="Q23" s="45" t="s">
        <v>51</v>
      </c>
      <c r="V23" s="45" t="s">
        <v>52</v>
      </c>
      <c r="W23" s="45" t="s">
        <v>49</v>
      </c>
      <c r="X23" s="45" t="s">
        <v>42</v>
      </c>
      <c r="Y23" s="45" t="s">
        <v>50</v>
      </c>
      <c r="Z23" s="45" t="s">
        <v>51</v>
      </c>
    </row>
    <row r="24" spans="1:26" x14ac:dyDescent="0.25">
      <c r="B24" s="30"/>
      <c r="C24" s="23"/>
      <c r="D24" s="24"/>
      <c r="E24" s="23"/>
      <c r="F24" s="24"/>
      <c r="G24" s="23"/>
      <c r="H24" s="24"/>
      <c r="I24" s="23"/>
      <c r="J24" s="24"/>
      <c r="K24" s="41"/>
      <c r="L24" s="18"/>
      <c r="M24" s="45" t="s">
        <v>19</v>
      </c>
      <c r="N24" s="46">
        <f>3*4*SUMSQ(O2:O5)</f>
        <v>178128.3159852653</v>
      </c>
      <c r="O24" s="46">
        <v>3</v>
      </c>
      <c r="P24" s="46">
        <f>N24/O24</f>
        <v>59376.105328421771</v>
      </c>
      <c r="Q24" s="46">
        <f>P24/P28</f>
        <v>35047.154730184928</v>
      </c>
      <c r="V24" s="45" t="s">
        <v>19</v>
      </c>
      <c r="W24" s="46">
        <f>3*4*SUMSQ(AA2:AA5)</f>
        <v>839.9723467920993</v>
      </c>
      <c r="X24" s="46">
        <v>3</v>
      </c>
      <c r="Y24" s="46">
        <f>W24/X24</f>
        <v>279.9907822640331</v>
      </c>
      <c r="Z24" s="46">
        <f>Y24/Y28</f>
        <v>835.9941248365808</v>
      </c>
    </row>
    <row r="25" spans="1:26" x14ac:dyDescent="0.25">
      <c r="B25" s="28">
        <v>3</v>
      </c>
      <c r="C25" s="19"/>
      <c r="D25" s="20"/>
      <c r="E25" s="19"/>
      <c r="F25" s="20"/>
      <c r="G25" s="19"/>
      <c r="H25" s="20"/>
      <c r="I25" s="19"/>
      <c r="J25" s="20"/>
      <c r="K25" s="39"/>
      <c r="L25" s="18"/>
      <c r="M25" s="45" t="s">
        <v>5</v>
      </c>
      <c r="N25" s="46">
        <f>3*4*SUMSQ(P2:P5)</f>
        <v>133070.54566565744</v>
      </c>
      <c r="O25" s="46">
        <v>3</v>
      </c>
      <c r="P25" s="46">
        <f t="shared" ref="P25:P28" si="16">N25/O25</f>
        <v>44356.848555219149</v>
      </c>
      <c r="Q25" s="46">
        <f>P25/P28</f>
        <v>26181.935074040775</v>
      </c>
      <c r="V25" s="45" t="s">
        <v>5</v>
      </c>
      <c r="W25" s="46">
        <f>3*4*SUMSQ(AB2:AB5)</f>
        <v>5.985600482987298</v>
      </c>
      <c r="X25" s="46">
        <v>3</v>
      </c>
      <c r="Y25" s="46">
        <f t="shared" ref="Y25:Y26" si="17">W25/X25</f>
        <v>1.9952001609957659</v>
      </c>
      <c r="Z25" s="46">
        <f>Y25/Y28</f>
        <v>5.9572518744297405</v>
      </c>
    </row>
    <row r="26" spans="1:26" x14ac:dyDescent="0.25">
      <c r="B26" s="29"/>
      <c r="C26" s="21"/>
      <c r="D26" s="22"/>
      <c r="E26" s="21"/>
      <c r="F26" s="22"/>
      <c r="G26" s="21"/>
      <c r="H26" s="22"/>
      <c r="I26" s="21"/>
      <c r="J26" s="22"/>
      <c r="K26" s="40"/>
      <c r="L26" s="18"/>
      <c r="M26" s="45" t="s">
        <v>53</v>
      </c>
      <c r="N26" s="46">
        <f>N29-(N27+N24+N25+N28)</f>
        <v>68169.152012254694</v>
      </c>
      <c r="O26" s="46">
        <f>O24*O25</f>
        <v>9</v>
      </c>
      <c r="P26" s="46">
        <f t="shared" si="16"/>
        <v>7574.350223583855</v>
      </c>
      <c r="Q26" s="46">
        <f>P26/P28</f>
        <v>4470.8123376944659</v>
      </c>
      <c r="V26" s="45" t="s">
        <v>53</v>
      </c>
      <c r="W26" s="46">
        <f>W29-(W27+W24+W25+W28)</f>
        <v>8.0585277465397667</v>
      </c>
      <c r="X26" s="46">
        <f>X24*X25</f>
        <v>9</v>
      </c>
      <c r="Y26" s="46">
        <f t="shared" si="17"/>
        <v>0.89539197183775188</v>
      </c>
      <c r="Z26" s="46">
        <f>Y26/Y28</f>
        <v>2.6734538252631528</v>
      </c>
    </row>
    <row r="27" spans="1:26" x14ac:dyDescent="0.25">
      <c r="B27" s="30"/>
      <c r="C27" s="23"/>
      <c r="D27" s="24"/>
      <c r="E27" s="23"/>
      <c r="F27" s="24"/>
      <c r="G27" s="23"/>
      <c r="H27" s="24"/>
      <c r="I27" s="23"/>
      <c r="J27" s="24"/>
      <c r="K27" s="41"/>
      <c r="L27" s="18"/>
      <c r="M27" s="45" t="s">
        <v>54</v>
      </c>
      <c r="N27" s="46">
        <f>N22*I18*I18</f>
        <v>583945.06972967135</v>
      </c>
      <c r="O27" s="46">
        <v>1</v>
      </c>
      <c r="P27" s="46"/>
      <c r="Q27" s="46"/>
      <c r="V27" s="45" t="s">
        <v>54</v>
      </c>
      <c r="W27" s="46">
        <f>W22*U18*U18</f>
        <v>5702.6363555435419</v>
      </c>
      <c r="X27" s="46">
        <v>1</v>
      </c>
      <c r="Y27" s="46"/>
      <c r="Z27" s="46"/>
    </row>
    <row r="28" spans="1:26" x14ac:dyDescent="0.25">
      <c r="B28" s="28">
        <v>4</v>
      </c>
      <c r="C28" s="19"/>
      <c r="D28" s="20"/>
      <c r="E28" s="19"/>
      <c r="F28" s="20"/>
      <c r="G28" s="19"/>
      <c r="H28" s="20"/>
      <c r="I28" s="19"/>
      <c r="J28" s="20"/>
      <c r="K28" s="39"/>
      <c r="L28" s="18"/>
      <c r="M28" s="45" t="s">
        <v>55</v>
      </c>
      <c r="N28" s="46">
        <f>SUMSQ(L2:N17)</f>
        <v>54.213683967704817</v>
      </c>
      <c r="O28" s="46">
        <f>O29-(O27+O24+O25+O26)</f>
        <v>32</v>
      </c>
      <c r="P28" s="46">
        <f t="shared" si="16"/>
        <v>1.6941776239907755</v>
      </c>
      <c r="Q28" s="46"/>
      <c r="V28" s="45" t="s">
        <v>55</v>
      </c>
      <c r="W28" s="46">
        <f>SUMSQ(X2:Z17)</f>
        <v>10.717425836216842</v>
      </c>
      <c r="X28" s="46">
        <f>X29-(X27+X24+X25+X26)</f>
        <v>32</v>
      </c>
      <c r="Y28" s="46">
        <f t="shared" ref="Y28" si="18">W28/X28</f>
        <v>0.33491955738177631</v>
      </c>
      <c r="Z28" s="46"/>
    </row>
    <row r="29" spans="1:26" x14ac:dyDescent="0.25">
      <c r="B29" s="29"/>
      <c r="C29" s="21"/>
      <c r="D29" s="22"/>
      <c r="E29" s="21"/>
      <c r="F29" s="22"/>
      <c r="G29" s="21"/>
      <c r="H29" s="22"/>
      <c r="I29" s="21"/>
      <c r="J29" s="22"/>
      <c r="K29" s="40"/>
      <c r="L29" s="18"/>
      <c r="M29" s="45" t="s">
        <v>56</v>
      </c>
      <c r="N29" s="46">
        <f>SUMSQ(F2:H17)</f>
        <v>963367.29707681655</v>
      </c>
      <c r="O29" s="46">
        <f>N22</f>
        <v>48</v>
      </c>
      <c r="P29" s="46"/>
      <c r="Q29" s="46"/>
      <c r="V29" s="45" t="s">
        <v>56</v>
      </c>
      <c r="W29" s="46">
        <f>SUMSQ(R2:T17)</f>
        <v>6567.3702564013847</v>
      </c>
      <c r="X29" s="46">
        <f>W22</f>
        <v>48</v>
      </c>
      <c r="Y29" s="46"/>
      <c r="Z29" s="46"/>
    </row>
    <row r="30" spans="1:26" x14ac:dyDescent="0.25">
      <c r="B30" s="30"/>
      <c r="C30" s="23"/>
      <c r="D30" s="24"/>
      <c r="E30" s="23"/>
      <c r="F30" s="24"/>
      <c r="G30" s="23"/>
      <c r="H30" s="24"/>
      <c r="I30" s="23"/>
      <c r="J30" s="24"/>
      <c r="K30" s="41"/>
      <c r="L30" s="18"/>
      <c r="M30" s="18"/>
      <c r="V30" s="18"/>
    </row>
    <row r="31" spans="1:26" x14ac:dyDescent="0.25">
      <c r="B31" s="28">
        <v>5</v>
      </c>
      <c r="C31" s="19"/>
      <c r="D31" s="20"/>
      <c r="E31" s="19"/>
      <c r="F31" s="20"/>
      <c r="G31" s="19"/>
      <c r="H31" s="20"/>
      <c r="I31" s="19"/>
      <c r="J31" s="20"/>
      <c r="K31" s="39"/>
      <c r="L31" s="18"/>
      <c r="M31" s="31" t="s">
        <v>57</v>
      </c>
      <c r="V31" s="31" t="s">
        <v>57</v>
      </c>
    </row>
    <row r="32" spans="1:26" x14ac:dyDescent="0.25">
      <c r="B32" s="29"/>
      <c r="C32" s="21"/>
      <c r="D32" s="22"/>
      <c r="E32" s="21"/>
      <c r="F32" s="22"/>
      <c r="G32" s="21"/>
      <c r="H32" s="22"/>
      <c r="I32" s="21"/>
      <c r="J32" s="22"/>
      <c r="K32" s="40"/>
      <c r="L32" s="18"/>
      <c r="M32" s="18" t="s">
        <v>58</v>
      </c>
      <c r="N32">
        <v>2.9009999999999998</v>
      </c>
      <c r="V32" s="18" t="s">
        <v>58</v>
      </c>
      <c r="W32">
        <v>2.9009999999999998</v>
      </c>
    </row>
    <row r="33" spans="2:23" x14ac:dyDescent="0.25">
      <c r="B33" s="30"/>
      <c r="C33" s="23"/>
      <c r="D33" s="24"/>
      <c r="E33" s="23"/>
      <c r="F33" s="24"/>
      <c r="G33" s="23"/>
      <c r="H33" s="24"/>
      <c r="I33" s="23"/>
      <c r="J33" s="24"/>
      <c r="K33" s="41"/>
      <c r="L33" s="18"/>
      <c r="M33" s="18" t="s">
        <v>59</v>
      </c>
      <c r="N33">
        <v>2.1890000000000001</v>
      </c>
      <c r="V33" s="18" t="s">
        <v>59</v>
      </c>
      <c r="W33">
        <v>2.1890000000000001</v>
      </c>
    </row>
    <row r="34" spans="2:23" x14ac:dyDescent="0.25">
      <c r="B34" s="25" t="s">
        <v>43</v>
      </c>
      <c r="C34" s="42"/>
      <c r="D34" s="43"/>
      <c r="E34" s="42"/>
      <c r="F34" s="43"/>
      <c r="G34" s="42"/>
      <c r="H34" s="43"/>
      <c r="I34" s="42"/>
      <c r="J34" s="43"/>
      <c r="K34" s="25"/>
    </row>
    <row r="35" spans="2:23" x14ac:dyDescent="0.25">
      <c r="M35" t="s">
        <v>60</v>
      </c>
      <c r="V35" t="s">
        <v>60</v>
      </c>
    </row>
    <row r="36" spans="2:23" x14ac:dyDescent="0.25">
      <c r="M36" t="s">
        <v>61</v>
      </c>
      <c r="V36" t="s">
        <v>61</v>
      </c>
    </row>
  </sheetData>
  <mergeCells count="21">
    <mergeCell ref="K22:K24"/>
    <mergeCell ref="K25:K27"/>
    <mergeCell ref="K28:K30"/>
    <mergeCell ref="K31:K33"/>
    <mergeCell ref="C34:D34"/>
    <mergeCell ref="E34:F34"/>
    <mergeCell ref="G34:H34"/>
    <mergeCell ref="I34:J34"/>
    <mergeCell ref="X1:Z1"/>
    <mergeCell ref="V21:Z21"/>
    <mergeCell ref="J2:J5"/>
    <mergeCell ref="J6:J9"/>
    <mergeCell ref="J10:J13"/>
    <mergeCell ref="J14:J17"/>
    <mergeCell ref="L1:N1"/>
    <mergeCell ref="C20:K20"/>
    <mergeCell ref="M21:Q21"/>
    <mergeCell ref="V2:V5"/>
    <mergeCell ref="V6:V9"/>
    <mergeCell ref="V10:V13"/>
    <mergeCell ref="V14:V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A845-CBC7-449D-9486-9C22D07D0226}">
  <dimension ref="A1:AB35"/>
  <sheetViews>
    <sheetView topLeftCell="A19" workbookViewId="0">
      <selection activeCell="N35" sqref="N35"/>
    </sheetView>
  </sheetViews>
  <sheetFormatPr defaultRowHeight="15" x14ac:dyDescent="0.25"/>
  <cols>
    <col min="2" max="2" width="11.28515625" customWidth="1"/>
    <col min="11" max="11" width="11.85546875" customWidth="1"/>
  </cols>
  <sheetData>
    <row r="1" spans="1:28" s="60" customFormat="1" x14ac:dyDescent="0.25">
      <c r="A1" s="60" t="s">
        <v>2</v>
      </c>
      <c r="B1" s="60" t="s">
        <v>3</v>
      </c>
      <c r="C1" s="60" t="s">
        <v>4</v>
      </c>
      <c r="D1" s="60" t="s">
        <v>5</v>
      </c>
      <c r="F1" s="60" t="s">
        <v>6</v>
      </c>
      <c r="G1" s="60" t="s">
        <v>7</v>
      </c>
      <c r="H1" s="60" t="s">
        <v>8</v>
      </c>
      <c r="I1" s="60" t="s">
        <v>20</v>
      </c>
      <c r="J1" s="60" t="s">
        <v>44</v>
      </c>
      <c r="K1" s="60" t="s">
        <v>45</v>
      </c>
      <c r="L1" s="37" t="s">
        <v>46</v>
      </c>
      <c r="M1" s="37"/>
      <c r="N1" s="37"/>
      <c r="O1" s="60" t="s">
        <v>47</v>
      </c>
      <c r="P1" s="60" t="s">
        <v>48</v>
      </c>
      <c r="R1" s="60" t="s">
        <v>9</v>
      </c>
      <c r="S1" s="60" t="s">
        <v>10</v>
      </c>
      <c r="T1" s="60" t="s">
        <v>11</v>
      </c>
      <c r="U1" s="60" t="s">
        <v>21</v>
      </c>
      <c r="V1" s="60" t="s">
        <v>63</v>
      </c>
      <c r="W1" s="60" t="s">
        <v>64</v>
      </c>
      <c r="X1" s="37" t="s">
        <v>46</v>
      </c>
      <c r="Y1" s="37"/>
      <c r="Z1" s="37"/>
      <c r="AA1" s="60" t="s">
        <v>47</v>
      </c>
      <c r="AB1" s="60" t="s">
        <v>62</v>
      </c>
    </row>
    <row r="2" spans="1:28" x14ac:dyDescent="0.25">
      <c r="A2" t="s">
        <v>15</v>
      </c>
      <c r="B2" t="s">
        <v>14</v>
      </c>
      <c r="C2">
        <v>2</v>
      </c>
      <c r="D2">
        <v>100</v>
      </c>
      <c r="F2">
        <v>109.04411764705883</v>
      </c>
      <c r="G2">
        <v>110.20470588235294</v>
      </c>
      <c r="H2">
        <v>112.81176470588235</v>
      </c>
      <c r="I2">
        <v>110.68686274509804</v>
      </c>
      <c r="J2" s="38">
        <f>AVERAGE(I2:I5)</f>
        <v>95.710539215686268</v>
      </c>
      <c r="K2">
        <f>AVERAGE(I2,I6,I10,I14)</f>
        <v>100.18372549019607</v>
      </c>
      <c r="L2">
        <f>F2-I2</f>
        <v>-1.6427450980392138</v>
      </c>
      <c r="M2">
        <f>G2-I2</f>
        <v>-0.48215686274510006</v>
      </c>
      <c r="N2">
        <f>H2-I2</f>
        <v>2.1249019607843138</v>
      </c>
      <c r="O2">
        <f>J2-I18</f>
        <v>-5.5153676470588522</v>
      </c>
      <c r="P2">
        <f>K2-I18</f>
        <v>-1.0421813725490523</v>
      </c>
      <c r="R2">
        <v>1.9841176470588233</v>
      </c>
      <c r="S2">
        <v>2.0052941176470589</v>
      </c>
      <c r="T2">
        <v>2.0005882352941176</v>
      </c>
      <c r="U2">
        <f>AVERAGE(R2:T2)</f>
        <v>1.9966666666666668</v>
      </c>
      <c r="V2" s="38">
        <f>AVERAGE(U2:U5)</f>
        <v>1.6164705882352941</v>
      </c>
      <c r="W2">
        <f>AVERAGE(U2,U6,U10,U14)</f>
        <v>3.9978921568627452</v>
      </c>
      <c r="X2">
        <f>R2-U2</f>
        <v>-1.2549019607843492E-2</v>
      </c>
      <c r="Y2">
        <f>S2-U2</f>
        <v>8.6274509803920818E-3</v>
      </c>
      <c r="Z2">
        <f>T2-U2</f>
        <v>3.9215686274507444E-3</v>
      </c>
      <c r="AA2">
        <f>V2-U18</f>
        <v>-1.9712009803921566</v>
      </c>
      <c r="AB2">
        <f>W2-U18</f>
        <v>0.4102205882352945</v>
      </c>
    </row>
    <row r="3" spans="1:28" x14ac:dyDescent="0.25">
      <c r="A3" t="s">
        <v>15</v>
      </c>
      <c r="B3" t="s">
        <v>14</v>
      </c>
      <c r="C3">
        <v>2</v>
      </c>
      <c r="D3">
        <v>150</v>
      </c>
      <c r="F3">
        <v>117.29235294117649</v>
      </c>
      <c r="G3">
        <v>118.93411764705883</v>
      </c>
      <c r="H3">
        <v>122.3164705882353</v>
      </c>
      <c r="I3">
        <v>119.5143137254902</v>
      </c>
      <c r="J3" s="38"/>
      <c r="K3">
        <f t="shared" ref="K3:K5" si="0">AVERAGE(I3,I7,I11,I15)</f>
        <v>97.03848039215687</v>
      </c>
      <c r="L3">
        <f t="shared" ref="L3:L17" si="1">F3-I3</f>
        <v>-2.2219607843137084</v>
      </c>
      <c r="M3">
        <f t="shared" ref="M3:M17" si="2">G3-I3</f>
        <v>-0.58019607843137067</v>
      </c>
      <c r="N3">
        <f t="shared" ref="N3:N17" si="3">H3-I3</f>
        <v>2.8021568627451074</v>
      </c>
      <c r="O3">
        <f>J6-I18</f>
        <v>-17.476250000000022</v>
      </c>
      <c r="P3">
        <f>K3-I18</f>
        <v>-4.1874264705882496</v>
      </c>
      <c r="R3">
        <v>1.6888235294117648</v>
      </c>
      <c r="S3">
        <v>1.664705882352941</v>
      </c>
      <c r="T3">
        <v>1.7188235294117646</v>
      </c>
      <c r="U3">
        <f t="shared" ref="U3:U17" si="4">AVERAGE(R3:T3)</f>
        <v>1.6907843137254901</v>
      </c>
      <c r="V3" s="38"/>
      <c r="W3">
        <f t="shared" ref="W3:W5" si="5">AVERAGE(U3,U7,U11,U15)</f>
        <v>3.6973039215686274</v>
      </c>
      <c r="X3">
        <f t="shared" ref="X3:X17" si="6">R3-U3</f>
        <v>-1.9607843137252612E-3</v>
      </c>
      <c r="Y3">
        <f t="shared" ref="Y3:Y17" si="7">S3-U3</f>
        <v>-2.607843137254906E-2</v>
      </c>
      <c r="Z3">
        <f t="shared" ref="Z3:Z17" si="8">T3-U3</f>
        <v>2.8039215686274543E-2</v>
      </c>
      <c r="AA3">
        <f>V6-U18</f>
        <v>-0.65727941176470583</v>
      </c>
      <c r="AB3">
        <f>W3-U18</f>
        <v>0.10963235294117668</v>
      </c>
    </row>
    <row r="4" spans="1:28" x14ac:dyDescent="0.25">
      <c r="A4" t="s">
        <v>15</v>
      </c>
      <c r="B4" t="s">
        <v>14</v>
      </c>
      <c r="C4">
        <v>2</v>
      </c>
      <c r="D4">
        <v>200</v>
      </c>
      <c r="F4">
        <v>63.986470588235292</v>
      </c>
      <c r="G4">
        <v>68.789999999999992</v>
      </c>
      <c r="H4">
        <v>69.217647058823516</v>
      </c>
      <c r="I4">
        <v>67.331372549019591</v>
      </c>
      <c r="J4" s="38"/>
      <c r="K4">
        <f t="shared" si="0"/>
        <v>99.932254901960775</v>
      </c>
      <c r="L4">
        <f t="shared" si="1"/>
        <v>-3.3449019607842985</v>
      </c>
      <c r="M4">
        <f t="shared" si="2"/>
        <v>1.4586274509804014</v>
      </c>
      <c r="N4">
        <f t="shared" si="3"/>
        <v>1.8862745098039255</v>
      </c>
      <c r="O4">
        <f>J10-I18</f>
        <v>9.3749754901960642</v>
      </c>
      <c r="P4">
        <f>K4-I18</f>
        <v>-1.2936519607843451</v>
      </c>
      <c r="R4">
        <v>1.4505882352941175</v>
      </c>
      <c r="S4">
        <v>1.4747058823529411</v>
      </c>
      <c r="T4">
        <v>1.4870588235294118</v>
      </c>
      <c r="U4">
        <f t="shared" si="4"/>
        <v>1.4707843137254901</v>
      </c>
      <c r="V4" s="38"/>
      <c r="W4">
        <f t="shared" si="5"/>
        <v>3.4327941176470587</v>
      </c>
      <c r="X4">
        <f t="shared" si="6"/>
        <v>-2.019607843137261E-2</v>
      </c>
      <c r="Y4">
        <f t="shared" si="7"/>
        <v>3.9215686274509665E-3</v>
      </c>
      <c r="Z4">
        <f t="shared" si="8"/>
        <v>1.6274509803921644E-2</v>
      </c>
      <c r="AA4">
        <f>V10-U18</f>
        <v>0.65497549019607826</v>
      </c>
      <c r="AB4">
        <f>W4-U18</f>
        <v>-0.15487745098039207</v>
      </c>
    </row>
    <row r="5" spans="1:28" x14ac:dyDescent="0.25">
      <c r="A5" t="s">
        <v>15</v>
      </c>
      <c r="B5" t="s">
        <v>14</v>
      </c>
      <c r="C5">
        <v>2</v>
      </c>
      <c r="D5">
        <v>250</v>
      </c>
      <c r="F5">
        <v>84.160588235294114</v>
      </c>
      <c r="G5">
        <v>78.448235294117652</v>
      </c>
      <c r="H5">
        <v>93.320000000000007</v>
      </c>
      <c r="I5">
        <v>85.309607843137258</v>
      </c>
      <c r="J5" s="38"/>
      <c r="K5">
        <f t="shared" si="0"/>
        <v>107.74916666666667</v>
      </c>
      <c r="L5">
        <f t="shared" si="1"/>
        <v>-1.1490196078431438</v>
      </c>
      <c r="M5">
        <f t="shared" si="2"/>
        <v>-6.861372549019606</v>
      </c>
      <c r="N5">
        <f t="shared" si="3"/>
        <v>8.0103921568627499</v>
      </c>
      <c r="O5">
        <f>J14-I18</f>
        <v>13.616642156862724</v>
      </c>
      <c r="P5">
        <f>K5-I18</f>
        <v>6.5232598039215475</v>
      </c>
      <c r="R5">
        <v>1.2670588235294118</v>
      </c>
      <c r="S5">
        <v>1.2888235294117647</v>
      </c>
      <c r="T5">
        <v>1.3670588235294119</v>
      </c>
      <c r="U5">
        <f t="shared" si="4"/>
        <v>1.3076470588235294</v>
      </c>
      <c r="V5" s="38"/>
      <c r="W5">
        <f t="shared" si="5"/>
        <v>3.2226960784313725</v>
      </c>
      <c r="X5">
        <f t="shared" si="6"/>
        <v>-4.0588235294117592E-2</v>
      </c>
      <c r="Y5">
        <f t="shared" si="7"/>
        <v>-1.8823529411764683E-2</v>
      </c>
      <c r="Z5">
        <f t="shared" si="8"/>
        <v>5.9411764705882497E-2</v>
      </c>
      <c r="AA5">
        <f>V14-U18</f>
        <v>1.9735049019607849</v>
      </c>
      <c r="AB5">
        <f>W5-U18</f>
        <v>-0.36497549019607822</v>
      </c>
    </row>
    <row r="6" spans="1:28" x14ac:dyDescent="0.25">
      <c r="A6" t="s">
        <v>15</v>
      </c>
      <c r="B6" t="s">
        <v>14</v>
      </c>
      <c r="C6">
        <v>3</v>
      </c>
      <c r="D6">
        <v>100</v>
      </c>
      <c r="F6">
        <v>117.01764705882353</v>
      </c>
      <c r="G6">
        <v>117.90176470588236</v>
      </c>
      <c r="H6">
        <v>118.37352941176471</v>
      </c>
      <c r="I6">
        <v>117.7643137254902</v>
      </c>
      <c r="J6" s="38">
        <f t="shared" ref="J6" si="9">AVERAGE(I6:I9)</f>
        <v>83.749656862745098</v>
      </c>
      <c r="L6">
        <f t="shared" si="1"/>
        <v>-0.7466666666666697</v>
      </c>
      <c r="M6">
        <f t="shared" si="2"/>
        <v>0.13745098039215975</v>
      </c>
      <c r="N6">
        <f t="shared" si="3"/>
        <v>0.60921568627450995</v>
      </c>
      <c r="R6">
        <v>3.2841176470588236</v>
      </c>
      <c r="S6">
        <v>3.3205882352941178</v>
      </c>
      <c r="T6">
        <v>3.3047058823529407</v>
      </c>
      <c r="U6">
        <f t="shared" si="4"/>
        <v>3.3031372549019609</v>
      </c>
      <c r="V6" s="38">
        <f t="shared" ref="V6" si="10">AVERAGE(U6:U9)</f>
        <v>2.9303921568627449</v>
      </c>
      <c r="X6">
        <f t="shared" si="6"/>
        <v>-1.9019607843137276E-2</v>
      </c>
      <c r="Y6">
        <f t="shared" si="7"/>
        <v>1.7450980392156978E-2</v>
      </c>
      <c r="Z6">
        <f t="shared" si="8"/>
        <v>1.5686274509798537E-3</v>
      </c>
    </row>
    <row r="7" spans="1:28" x14ac:dyDescent="0.25">
      <c r="A7" t="s">
        <v>15</v>
      </c>
      <c r="B7" t="s">
        <v>14</v>
      </c>
      <c r="C7">
        <v>3</v>
      </c>
      <c r="D7">
        <v>150</v>
      </c>
      <c r="F7">
        <v>47.040588235294116</v>
      </c>
      <c r="G7">
        <v>48.848235294117636</v>
      </c>
      <c r="H7">
        <v>50.592941176470589</v>
      </c>
      <c r="I7">
        <v>48.827254901960778</v>
      </c>
      <c r="J7" s="38"/>
      <c r="L7">
        <f t="shared" si="1"/>
        <v>-1.7866666666666617</v>
      </c>
      <c r="M7">
        <f t="shared" si="2"/>
        <v>2.0980392156857874E-2</v>
      </c>
      <c r="N7">
        <f t="shared" si="3"/>
        <v>1.765686274509811</v>
      </c>
      <c r="R7">
        <v>3.0929411764705881</v>
      </c>
      <c r="S7">
        <v>3.1058823529411761</v>
      </c>
      <c r="T7">
        <v>3.0870588235294121</v>
      </c>
      <c r="U7">
        <f t="shared" si="4"/>
        <v>3.0952941176470588</v>
      </c>
      <c r="V7" s="38"/>
      <c r="X7">
        <f t="shared" si="6"/>
        <v>-2.3529411764706687E-3</v>
      </c>
      <c r="Y7">
        <f t="shared" si="7"/>
        <v>1.0588235294117343E-2</v>
      </c>
      <c r="Z7">
        <f t="shared" si="8"/>
        <v>-8.2352941176466743E-3</v>
      </c>
    </row>
    <row r="8" spans="1:28" x14ac:dyDescent="0.25">
      <c r="A8" t="s">
        <v>15</v>
      </c>
      <c r="B8" t="s">
        <v>14</v>
      </c>
      <c r="C8">
        <v>3</v>
      </c>
      <c r="D8">
        <v>200</v>
      </c>
      <c r="F8">
        <v>72.053529411764714</v>
      </c>
      <c r="G8">
        <v>85.464705882352945</v>
      </c>
      <c r="H8">
        <v>74.832941176470584</v>
      </c>
      <c r="I8">
        <v>77.450392156862748</v>
      </c>
      <c r="J8" s="38"/>
      <c r="L8">
        <f t="shared" si="1"/>
        <v>-5.3968627450980335</v>
      </c>
      <c r="M8">
        <f t="shared" si="2"/>
        <v>8.0143137254901973</v>
      </c>
      <c r="N8">
        <f t="shared" si="3"/>
        <v>-2.6174509803921637</v>
      </c>
      <c r="R8">
        <v>2.7505882352941176</v>
      </c>
      <c r="S8">
        <v>2.7776470588235291</v>
      </c>
      <c r="T8">
        <v>2.7811764705882354</v>
      </c>
      <c r="U8">
        <f t="shared" si="4"/>
        <v>2.7698039215686272</v>
      </c>
      <c r="V8" s="38"/>
      <c r="X8">
        <f t="shared" si="6"/>
        <v>-1.9215686274509647E-2</v>
      </c>
      <c r="Y8">
        <f t="shared" si="7"/>
        <v>7.8431372549019329E-3</v>
      </c>
      <c r="Z8">
        <f t="shared" si="8"/>
        <v>1.1372549019608158E-2</v>
      </c>
    </row>
    <row r="9" spans="1:28" x14ac:dyDescent="0.25">
      <c r="A9" t="s">
        <v>15</v>
      </c>
      <c r="B9" t="s">
        <v>14</v>
      </c>
      <c r="C9">
        <v>3</v>
      </c>
      <c r="D9">
        <v>250</v>
      </c>
      <c r="F9">
        <v>89.485294117647058</v>
      </c>
      <c r="G9">
        <v>90.528823529411767</v>
      </c>
      <c r="H9">
        <v>92.85588235294118</v>
      </c>
      <c r="I9">
        <v>90.956666666666663</v>
      </c>
      <c r="J9" s="38"/>
      <c r="L9">
        <f t="shared" si="1"/>
        <v>-1.4713725490196055</v>
      </c>
      <c r="M9">
        <f t="shared" si="2"/>
        <v>-0.42784313725489653</v>
      </c>
      <c r="N9">
        <f t="shared" si="3"/>
        <v>1.8992156862745162</v>
      </c>
      <c r="R9">
        <v>2.492941176470588</v>
      </c>
      <c r="S9">
        <v>2.5182352941176473</v>
      </c>
      <c r="T9">
        <v>2.6488235294117644</v>
      </c>
      <c r="U9">
        <f t="shared" si="4"/>
        <v>2.5533333333333332</v>
      </c>
      <c r="V9" s="38"/>
      <c r="X9">
        <f t="shared" si="6"/>
        <v>-6.0392156862745239E-2</v>
      </c>
      <c r="Y9">
        <f t="shared" si="7"/>
        <v>-3.5098039215685883E-2</v>
      </c>
      <c r="Z9">
        <f t="shared" si="8"/>
        <v>9.5490196078431122E-2</v>
      </c>
    </row>
    <row r="10" spans="1:28" x14ac:dyDescent="0.25">
      <c r="A10" t="s">
        <v>15</v>
      </c>
      <c r="B10" t="s">
        <v>14</v>
      </c>
      <c r="C10">
        <v>4</v>
      </c>
      <c r="D10">
        <v>100</v>
      </c>
      <c r="F10">
        <v>81.277058823529416</v>
      </c>
      <c r="G10">
        <v>84.539999999999992</v>
      </c>
      <c r="H10">
        <v>88.664117647058816</v>
      </c>
      <c r="I10">
        <v>84.827058823529413</v>
      </c>
      <c r="J10" s="38">
        <f t="shared" ref="J10" si="11">AVERAGE(I10:I13)</f>
        <v>110.60088235294118</v>
      </c>
      <c r="L10">
        <f t="shared" si="1"/>
        <v>-3.5499999999999972</v>
      </c>
      <c r="M10">
        <f t="shared" si="2"/>
        <v>-0.28705882352942069</v>
      </c>
      <c r="N10">
        <f t="shared" si="3"/>
        <v>3.8370588235294036</v>
      </c>
      <c r="R10">
        <v>4.6864705882352933</v>
      </c>
      <c r="S10">
        <v>4.6817647058823519</v>
      </c>
      <c r="T10">
        <v>4.7017647058823524</v>
      </c>
      <c r="U10">
        <f t="shared" si="4"/>
        <v>4.6899999999999995</v>
      </c>
      <c r="V10" s="38">
        <f t="shared" ref="V10" si="12">AVERAGE(U10:U13)</f>
        <v>4.242647058823529</v>
      </c>
      <c r="X10">
        <f t="shared" si="6"/>
        <v>-3.5294117647062251E-3</v>
      </c>
      <c r="Y10">
        <f t="shared" si="7"/>
        <v>-8.2352941176475625E-3</v>
      </c>
      <c r="Z10">
        <f t="shared" si="8"/>
        <v>1.1764705882352899E-2</v>
      </c>
    </row>
    <row r="11" spans="1:28" x14ac:dyDescent="0.25">
      <c r="A11" t="s">
        <v>15</v>
      </c>
      <c r="B11" t="s">
        <v>14</v>
      </c>
      <c r="C11">
        <v>4</v>
      </c>
      <c r="D11">
        <v>150</v>
      </c>
      <c r="F11">
        <v>103.57647058823531</v>
      </c>
      <c r="G11">
        <v>107.14823529411765</v>
      </c>
      <c r="H11">
        <v>109.56470588235294</v>
      </c>
      <c r="I11">
        <v>106.76313725490196</v>
      </c>
      <c r="J11" s="38"/>
      <c r="L11">
        <f t="shared" si="1"/>
        <v>-3.1866666666666532</v>
      </c>
      <c r="M11">
        <f t="shared" si="2"/>
        <v>0.3850980392156913</v>
      </c>
      <c r="N11">
        <f t="shared" si="3"/>
        <v>2.8015686274509761</v>
      </c>
      <c r="R11">
        <v>4.3588235294117643</v>
      </c>
      <c r="S11">
        <v>4.3558823529411761</v>
      </c>
      <c r="T11">
        <v>4.3658823529411768</v>
      </c>
      <c r="U11">
        <f t="shared" si="4"/>
        <v>4.3601960784313727</v>
      </c>
      <c r="V11" s="38"/>
      <c r="X11">
        <f t="shared" si="6"/>
        <v>-1.3725490196083712E-3</v>
      </c>
      <c r="Y11">
        <f t="shared" si="7"/>
        <v>-4.313725490196596E-3</v>
      </c>
      <c r="Z11">
        <f t="shared" si="8"/>
        <v>5.686274509804079E-3</v>
      </c>
    </row>
    <row r="12" spans="1:28" x14ac:dyDescent="0.25">
      <c r="A12" t="s">
        <v>15</v>
      </c>
      <c r="B12" t="s">
        <v>14</v>
      </c>
      <c r="C12">
        <v>4</v>
      </c>
      <c r="D12">
        <v>200</v>
      </c>
      <c r="F12">
        <v>121.94764705882353</v>
      </c>
      <c r="G12">
        <v>124.27058823529411</v>
      </c>
      <c r="H12">
        <v>125.63470588235293</v>
      </c>
      <c r="I12">
        <v>123.95098039215686</v>
      </c>
      <c r="J12" s="38"/>
      <c r="L12">
        <f t="shared" si="1"/>
        <v>-2.0033333333333303</v>
      </c>
      <c r="M12">
        <f t="shared" si="2"/>
        <v>0.31960784313724844</v>
      </c>
      <c r="N12">
        <f t="shared" si="3"/>
        <v>1.6837254901960677</v>
      </c>
      <c r="R12">
        <v>4.0635294117647058</v>
      </c>
      <c r="S12">
        <v>4.0294117647058822</v>
      </c>
      <c r="T12">
        <v>4.0741176470588236</v>
      </c>
      <c r="U12">
        <f t="shared" si="4"/>
        <v>4.0556862745098039</v>
      </c>
      <c r="V12" s="38"/>
      <c r="X12">
        <f t="shared" si="6"/>
        <v>7.8431372549019329E-3</v>
      </c>
      <c r="Y12">
        <f t="shared" si="7"/>
        <v>-2.6274509803921653E-2</v>
      </c>
      <c r="Z12">
        <f t="shared" si="8"/>
        <v>1.843137254901972E-2</v>
      </c>
    </row>
    <row r="13" spans="1:28" x14ac:dyDescent="0.25">
      <c r="A13" t="s">
        <v>15</v>
      </c>
      <c r="B13" t="s">
        <v>14</v>
      </c>
      <c r="C13">
        <v>4</v>
      </c>
      <c r="D13">
        <v>250</v>
      </c>
      <c r="F13">
        <v>126.51235294117647</v>
      </c>
      <c r="G13">
        <v>127.71999999999998</v>
      </c>
      <c r="H13">
        <v>126.35470588235296</v>
      </c>
      <c r="I13">
        <v>126.86235294117648</v>
      </c>
      <c r="J13" s="38"/>
      <c r="L13">
        <f t="shared" si="1"/>
        <v>-0.35000000000000853</v>
      </c>
      <c r="M13">
        <f t="shared" si="2"/>
        <v>0.85764705882350256</v>
      </c>
      <c r="N13">
        <f t="shared" si="3"/>
        <v>-0.50764705882352246</v>
      </c>
      <c r="R13">
        <v>3.8452941176470592</v>
      </c>
      <c r="S13">
        <v>3.8664705882352943</v>
      </c>
      <c r="T13">
        <v>3.8823529411764706</v>
      </c>
      <c r="U13">
        <f t="shared" si="4"/>
        <v>3.8647058823529417</v>
      </c>
      <c r="V13" s="38"/>
      <c r="X13">
        <f t="shared" si="6"/>
        <v>-1.9411764705882462E-2</v>
      </c>
      <c r="Y13">
        <f t="shared" si="7"/>
        <v>1.7647058823526685E-3</v>
      </c>
      <c r="Z13">
        <f t="shared" si="8"/>
        <v>1.7647058823528905E-2</v>
      </c>
    </row>
    <row r="14" spans="1:28" x14ac:dyDescent="0.25">
      <c r="A14" t="s">
        <v>15</v>
      </c>
      <c r="B14" t="s">
        <v>14</v>
      </c>
      <c r="C14">
        <v>5</v>
      </c>
      <c r="D14">
        <v>100</v>
      </c>
      <c r="F14">
        <v>84.537647058823538</v>
      </c>
      <c r="G14">
        <v>85.348823529411774</v>
      </c>
      <c r="H14">
        <v>92.483529411764707</v>
      </c>
      <c r="I14">
        <v>87.456666666666663</v>
      </c>
      <c r="J14" s="38">
        <f t="shared" ref="J14" si="13">AVERAGE(I14:I17)</f>
        <v>114.84254901960784</v>
      </c>
      <c r="L14">
        <f t="shared" si="1"/>
        <v>-2.9190196078431256</v>
      </c>
      <c r="M14">
        <f t="shared" si="2"/>
        <v>-2.1078431372548891</v>
      </c>
      <c r="N14">
        <f t="shared" si="3"/>
        <v>5.0268627450980432</v>
      </c>
      <c r="R14">
        <v>5.9817647058823518</v>
      </c>
      <c r="S14">
        <v>6.0100000000000007</v>
      </c>
      <c r="T14">
        <v>6.013529411764706</v>
      </c>
      <c r="U14">
        <f t="shared" si="4"/>
        <v>6.001764705882354</v>
      </c>
      <c r="V14" s="38">
        <f t="shared" ref="V14" si="14">AVERAGE(U14:U17)</f>
        <v>5.5611764705882356</v>
      </c>
      <c r="X14">
        <f t="shared" si="6"/>
        <v>-2.0000000000002238E-2</v>
      </c>
      <c r="Y14">
        <f t="shared" si="7"/>
        <v>8.2352941176466743E-3</v>
      </c>
      <c r="Z14">
        <f t="shared" si="8"/>
        <v>1.1764705882352011E-2</v>
      </c>
    </row>
    <row r="15" spans="1:28" x14ac:dyDescent="0.25">
      <c r="A15" t="s">
        <v>15</v>
      </c>
      <c r="B15" t="s">
        <v>14</v>
      </c>
      <c r="C15">
        <v>5</v>
      </c>
      <c r="D15">
        <v>150</v>
      </c>
      <c r="F15">
        <v>110.23235294117646</v>
      </c>
      <c r="G15">
        <v>112.67588235294117</v>
      </c>
      <c r="H15">
        <v>116.23941176470588</v>
      </c>
      <c r="I15">
        <v>113.04921568627451</v>
      </c>
      <c r="J15" s="38"/>
      <c r="L15">
        <f t="shared" si="1"/>
        <v>-2.8168627450980495</v>
      </c>
      <c r="M15">
        <f t="shared" si="2"/>
        <v>-0.37333333333333485</v>
      </c>
      <c r="N15">
        <f t="shared" si="3"/>
        <v>3.1901960784313701</v>
      </c>
      <c r="R15">
        <v>5.6776470588235304</v>
      </c>
      <c r="S15">
        <v>5.6235294117647054</v>
      </c>
      <c r="T15">
        <v>5.6276470588235297</v>
      </c>
      <c r="U15">
        <f t="shared" si="4"/>
        <v>5.6429411764705888</v>
      </c>
      <c r="V15" s="38"/>
      <c r="X15">
        <f t="shared" si="6"/>
        <v>3.4705882352941586E-2</v>
      </c>
      <c r="Y15">
        <f t="shared" si="7"/>
        <v>-1.941176470588335E-2</v>
      </c>
      <c r="Z15">
        <f t="shared" si="8"/>
        <v>-1.5294117647059124E-2</v>
      </c>
    </row>
    <row r="16" spans="1:28" x14ac:dyDescent="0.25">
      <c r="A16" t="s">
        <v>15</v>
      </c>
      <c r="B16" t="s">
        <v>14</v>
      </c>
      <c r="C16">
        <v>5</v>
      </c>
      <c r="D16">
        <v>200</v>
      </c>
      <c r="F16">
        <v>128.6935294117647</v>
      </c>
      <c r="G16">
        <v>131.03</v>
      </c>
      <c r="H16">
        <v>133.26529411764707</v>
      </c>
      <c r="I16">
        <v>130.99627450980392</v>
      </c>
      <c r="J16" s="38"/>
      <c r="L16">
        <f t="shared" si="1"/>
        <v>-2.3027450980392246</v>
      </c>
      <c r="M16">
        <f t="shared" si="2"/>
        <v>3.372549019607618E-2</v>
      </c>
      <c r="N16">
        <f t="shared" si="3"/>
        <v>2.2690196078431484</v>
      </c>
      <c r="R16">
        <v>5.3788235294117648</v>
      </c>
      <c r="S16">
        <v>5.4600000000000009</v>
      </c>
      <c r="T16">
        <v>5.4658823529411764</v>
      </c>
      <c r="U16">
        <f t="shared" si="4"/>
        <v>5.4349019607843134</v>
      </c>
      <c r="V16" s="38"/>
      <c r="X16">
        <f t="shared" si="6"/>
        <v>-5.6078431372548643E-2</v>
      </c>
      <c r="Y16">
        <f t="shared" si="7"/>
        <v>2.5098039215687429E-2</v>
      </c>
      <c r="Z16">
        <f t="shared" si="8"/>
        <v>3.098039215686299E-2</v>
      </c>
    </row>
    <row r="17" spans="1:26" x14ac:dyDescent="0.25">
      <c r="A17" t="s">
        <v>15</v>
      </c>
      <c r="B17" t="s">
        <v>14</v>
      </c>
      <c r="C17">
        <v>5</v>
      </c>
      <c r="D17">
        <v>250</v>
      </c>
      <c r="F17">
        <v>128.09</v>
      </c>
      <c r="G17">
        <v>127.57000000000001</v>
      </c>
      <c r="H17">
        <v>127.94411764705883</v>
      </c>
      <c r="I17">
        <v>127.86803921568628</v>
      </c>
      <c r="J17" s="38"/>
      <c r="L17">
        <f t="shared" si="1"/>
        <v>0.22196078431372257</v>
      </c>
      <c r="M17">
        <f t="shared" si="2"/>
        <v>-0.29803921568627345</v>
      </c>
      <c r="N17">
        <f t="shared" si="3"/>
        <v>7.6078431372550881E-2</v>
      </c>
      <c r="R17">
        <v>5.0747058823529407</v>
      </c>
      <c r="S17">
        <v>5.1623529411764713</v>
      </c>
      <c r="T17">
        <v>5.2582352941176467</v>
      </c>
      <c r="U17">
        <f t="shared" si="4"/>
        <v>5.1650980392156862</v>
      </c>
      <c r="V17" s="38"/>
      <c r="X17">
        <f t="shared" si="6"/>
        <v>-9.0392156862745487E-2</v>
      </c>
      <c r="Y17">
        <f t="shared" si="7"/>
        <v>-2.745098039214966E-3</v>
      </c>
      <c r="Z17">
        <f t="shared" si="8"/>
        <v>9.3137254901960453E-2</v>
      </c>
    </row>
    <row r="18" spans="1:26" x14ac:dyDescent="0.25">
      <c r="I18" s="17">
        <f>AVERAGE(I2:I17)</f>
        <v>101.22590686274512</v>
      </c>
      <c r="U18" s="17">
        <f>AVERAGE(U2:U17)</f>
        <v>3.5876715686274507</v>
      </c>
    </row>
    <row r="20" spans="1:26" x14ac:dyDescent="0.25">
      <c r="B20" s="47" t="s">
        <v>67</v>
      </c>
      <c r="C20" s="47"/>
      <c r="D20" s="47"/>
      <c r="E20" s="47"/>
      <c r="F20" s="47"/>
      <c r="K20" s="47" t="s">
        <v>68</v>
      </c>
      <c r="L20" s="47"/>
      <c r="M20" s="47"/>
      <c r="N20" s="47"/>
      <c r="O20" s="47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48" t="s">
        <v>52</v>
      </c>
      <c r="C22" s="48" t="s">
        <v>49</v>
      </c>
      <c r="D22" s="48" t="s">
        <v>42</v>
      </c>
      <c r="E22" s="48" t="s">
        <v>50</v>
      </c>
      <c r="F22" s="48" t="s">
        <v>51</v>
      </c>
      <c r="K22" s="48" t="s">
        <v>52</v>
      </c>
      <c r="L22" s="48" t="s">
        <v>49</v>
      </c>
      <c r="M22" s="48" t="s">
        <v>42</v>
      </c>
      <c r="N22" s="48" t="s">
        <v>50</v>
      </c>
      <c r="O22" s="48" t="s">
        <v>51</v>
      </c>
    </row>
    <row r="23" spans="1:26" x14ac:dyDescent="0.25">
      <c r="B23" s="48" t="s">
        <v>19</v>
      </c>
      <c r="C23" s="8">
        <f>3*4*SUMSQ(O2:O5)</f>
        <v>7309.7004409746278</v>
      </c>
      <c r="D23" s="8">
        <v>3</v>
      </c>
      <c r="E23" s="8">
        <f>C23/D23</f>
        <v>2436.5668136582094</v>
      </c>
      <c r="F23" s="8">
        <f>E23/E27</f>
        <v>202.97481141904609</v>
      </c>
      <c r="K23" s="48" t="s">
        <v>19</v>
      </c>
      <c r="L23" s="8">
        <f>3*4*SUMSQ(AA2:AA5)</f>
        <v>103.69636825259516</v>
      </c>
      <c r="M23" s="8">
        <v>3</v>
      </c>
      <c r="N23" s="8">
        <f>L23/M23</f>
        <v>34.565456084198388</v>
      </c>
      <c r="O23" s="8">
        <f>N23/N27</f>
        <v>22385.143243962386</v>
      </c>
    </row>
    <row r="24" spans="1:26" x14ac:dyDescent="0.25">
      <c r="B24" s="48" t="s">
        <v>5</v>
      </c>
      <c r="C24" s="8">
        <f>3*4*SUMSQ(P2:P5)</f>
        <v>754.16563589965392</v>
      </c>
      <c r="D24" s="8">
        <v>3</v>
      </c>
      <c r="E24" s="8">
        <f t="shared" ref="E24:E27" si="15">C24/D24</f>
        <v>251.38854529988464</v>
      </c>
      <c r="F24" s="8">
        <f>E24/E27</f>
        <v>20.941573319117712</v>
      </c>
      <c r="K24" s="48" t="s">
        <v>5</v>
      </c>
      <c r="L24" s="8">
        <f>3*4*SUMSQ(AB2:AB5)</f>
        <v>4.0499318050749737</v>
      </c>
      <c r="M24" s="8">
        <v>3</v>
      </c>
      <c r="N24" s="8">
        <f t="shared" ref="N24:N25" si="16">L24/M24</f>
        <v>1.3499772683583247</v>
      </c>
      <c r="O24" s="8">
        <f>N24/N27</f>
        <v>874.2669112967086</v>
      </c>
    </row>
    <row r="25" spans="1:26" x14ac:dyDescent="0.25">
      <c r="B25" s="48" t="s">
        <v>53</v>
      </c>
      <c r="C25" s="8">
        <f>C28-(C26+C23+C24+C27)</f>
        <v>18680.274874192313</v>
      </c>
      <c r="D25" s="8">
        <f>D23*D24</f>
        <v>9</v>
      </c>
      <c r="E25" s="8">
        <f t="shared" si="15"/>
        <v>2075.5860971324792</v>
      </c>
      <c r="F25" s="8">
        <f>E25/E27</f>
        <v>172.90381461649332</v>
      </c>
      <c r="K25" s="48" t="s">
        <v>53</v>
      </c>
      <c r="L25" s="8">
        <f>L28-(L26+L23+L24+L27)</f>
        <v>4.844224336784464E-2</v>
      </c>
      <c r="M25" s="8">
        <f>M23*M24</f>
        <v>9</v>
      </c>
      <c r="N25" s="8">
        <f t="shared" si="16"/>
        <v>5.382471485316071E-3</v>
      </c>
      <c r="O25" s="8">
        <f>N25/N27</f>
        <v>3.4857747836986905</v>
      </c>
    </row>
    <row r="26" spans="1:26" x14ac:dyDescent="0.25">
      <c r="B26" s="48" t="s">
        <v>54</v>
      </c>
      <c r="C26" s="8">
        <f>C21*I18*I18</f>
        <v>491840.84256888722</v>
      </c>
      <c r="D26" s="8">
        <v>1</v>
      </c>
      <c r="E26" s="8"/>
      <c r="F26" s="8"/>
      <c r="K26" s="48" t="s">
        <v>54</v>
      </c>
      <c r="L26" s="8">
        <f>L21*U18*U18</f>
        <v>617.82658964821212</v>
      </c>
      <c r="M26" s="8">
        <v>1</v>
      </c>
      <c r="N26" s="8"/>
      <c r="O26" s="8"/>
    </row>
    <row r="27" spans="1:26" x14ac:dyDescent="0.25">
      <c r="B27" s="48" t="s">
        <v>55</v>
      </c>
      <c r="C27" s="8">
        <f>SUMSQ(L2:N17)</f>
        <v>384.13701430219135</v>
      </c>
      <c r="D27" s="8">
        <f>D28-(D26+D23+D24+D25)</f>
        <v>32</v>
      </c>
      <c r="E27" s="8">
        <f t="shared" si="15"/>
        <v>12.00428169694348</v>
      </c>
      <c r="F27" s="8"/>
      <c r="K27" s="48" t="s">
        <v>55</v>
      </c>
      <c r="L27" s="8">
        <f>SUMSQ(X2:Z17)</f>
        <v>4.941199538638999E-2</v>
      </c>
      <c r="M27" s="8">
        <f>M28-(M26+M23+M24+M25)</f>
        <v>32</v>
      </c>
      <c r="N27" s="8">
        <f t="shared" ref="N27" si="17">L27/M27</f>
        <v>1.5441248558246872E-3</v>
      </c>
      <c r="O27" s="8"/>
    </row>
    <row r="28" spans="1:26" x14ac:dyDescent="0.25">
      <c r="B28" s="48" t="s">
        <v>56</v>
      </c>
      <c r="C28" s="8">
        <f>SUMSQ(F2:H17)</f>
        <v>518969.12053425598</v>
      </c>
      <c r="D28" s="8">
        <f>C21</f>
        <v>48</v>
      </c>
      <c r="E28" s="8"/>
      <c r="F28" s="8"/>
      <c r="K28" s="48" t="s">
        <v>56</v>
      </c>
      <c r="L28" s="8">
        <f>SUMSQ(R2:T17)</f>
        <v>725.67074394463657</v>
      </c>
      <c r="M28" s="8">
        <f>L21</f>
        <v>48</v>
      </c>
      <c r="N28" s="8"/>
      <c r="O28" s="8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X1:Z1"/>
    <mergeCell ref="V2:V5"/>
    <mergeCell ref="V6:V9"/>
    <mergeCell ref="V10:V13"/>
    <mergeCell ref="V14:V17"/>
    <mergeCell ref="B20:F20"/>
    <mergeCell ref="K20:O20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765-AF80-4F82-A2CC-5DB79976EF49}">
  <dimension ref="A1:AB35"/>
  <sheetViews>
    <sheetView topLeftCell="A9" workbookViewId="0">
      <selection activeCell="D9" sqref="D9"/>
    </sheetView>
  </sheetViews>
  <sheetFormatPr defaultRowHeight="15" x14ac:dyDescent="0.25"/>
  <cols>
    <col min="2" max="2" width="12.42578125" customWidth="1"/>
    <col min="11" max="11" width="11.85546875" customWidth="1"/>
  </cols>
  <sheetData>
    <row r="1" spans="1:28" s="60" customFormat="1" x14ac:dyDescent="0.25">
      <c r="A1" s="60" t="s">
        <v>2</v>
      </c>
      <c r="B1" s="60" t="s">
        <v>3</v>
      </c>
      <c r="C1" s="60" t="s">
        <v>4</v>
      </c>
      <c r="D1" s="60" t="s">
        <v>5</v>
      </c>
      <c r="F1" s="60" t="s">
        <v>6</v>
      </c>
      <c r="G1" s="60" t="s">
        <v>7</v>
      </c>
      <c r="H1" s="60" t="s">
        <v>8</v>
      </c>
      <c r="I1" s="60" t="s">
        <v>20</v>
      </c>
      <c r="J1" s="60" t="s">
        <v>44</v>
      </c>
      <c r="K1" s="60" t="s">
        <v>45</v>
      </c>
      <c r="L1" s="37" t="s">
        <v>46</v>
      </c>
      <c r="M1" s="37"/>
      <c r="N1" s="37"/>
      <c r="O1" s="60" t="s">
        <v>47</v>
      </c>
      <c r="P1" s="60" t="s">
        <v>48</v>
      </c>
      <c r="R1" s="60" t="s">
        <v>9</v>
      </c>
      <c r="S1" s="60" t="s">
        <v>10</v>
      </c>
      <c r="T1" s="60" t="s">
        <v>11</v>
      </c>
      <c r="U1" s="60" t="s">
        <v>21</v>
      </c>
      <c r="V1" s="60" t="s">
        <v>63</v>
      </c>
      <c r="W1" s="60" t="s">
        <v>64</v>
      </c>
      <c r="X1" s="37" t="s">
        <v>46</v>
      </c>
      <c r="Y1" s="37"/>
      <c r="Z1" s="37"/>
      <c r="AA1" s="60" t="s">
        <v>47</v>
      </c>
      <c r="AB1" s="60" t="s">
        <v>62</v>
      </c>
    </row>
    <row r="2" spans="1:28" x14ac:dyDescent="0.25">
      <c r="A2" t="s">
        <v>16</v>
      </c>
      <c r="B2" t="s">
        <v>14</v>
      </c>
      <c r="C2">
        <v>2</v>
      </c>
      <c r="D2">
        <v>100</v>
      </c>
      <c r="F2">
        <v>38.682941176470592</v>
      </c>
      <c r="G2">
        <v>40.818823529411766</v>
      </c>
      <c r="H2">
        <v>41.07</v>
      </c>
      <c r="I2">
        <v>40.190588235294115</v>
      </c>
      <c r="J2" s="38">
        <f>AVERAGE(I2:I5)</f>
        <v>31.346617647058821</v>
      </c>
      <c r="K2">
        <f>AVERAGE(I2,I6,I10,I14)</f>
        <v>49.128872549019604</v>
      </c>
      <c r="L2">
        <f>F2-I2</f>
        <v>-1.5076470588235225</v>
      </c>
      <c r="M2">
        <f>G2-I2</f>
        <v>0.62823529411765122</v>
      </c>
      <c r="N2">
        <f>H2-I2</f>
        <v>0.87941176470588545</v>
      </c>
      <c r="O2">
        <f>J2-I18</f>
        <v>-30.025477941176469</v>
      </c>
      <c r="P2">
        <f>K2-I18</f>
        <v>-12.243223039215685</v>
      </c>
      <c r="R2">
        <v>1.5494117647058825</v>
      </c>
      <c r="S2">
        <v>1.5552941176470587</v>
      </c>
      <c r="T2">
        <v>1.54</v>
      </c>
      <c r="U2">
        <f>AVERAGE(R2:T2)</f>
        <v>1.5482352941176469</v>
      </c>
      <c r="V2" s="38">
        <f>AVERAGE(U2:U5)</f>
        <v>1.3224999999999998</v>
      </c>
      <c r="W2">
        <f>AVERAGE(U2,U6,U10,U14)</f>
        <v>3.2002941176470587</v>
      </c>
      <c r="X2">
        <f>R2-U2</f>
        <v>1.1764705882355564E-3</v>
      </c>
      <c r="Y2">
        <f>S2-U2</f>
        <v>7.058823529411784E-3</v>
      </c>
      <c r="Z2">
        <f>T2-U2</f>
        <v>-8.2352941176468963E-3</v>
      </c>
      <c r="AA2">
        <f>V2-U18</f>
        <v>-1.4881372549019609</v>
      </c>
      <c r="AB2">
        <f>W2-U18</f>
        <v>0.38965686274509803</v>
      </c>
    </row>
    <row r="3" spans="1:28" x14ac:dyDescent="0.25">
      <c r="A3" t="s">
        <v>16</v>
      </c>
      <c r="B3" t="s">
        <v>14</v>
      </c>
      <c r="C3">
        <v>2</v>
      </c>
      <c r="D3">
        <v>150</v>
      </c>
      <c r="F3">
        <v>38.585882352941177</v>
      </c>
      <c r="G3">
        <v>37.966470588235289</v>
      </c>
      <c r="H3">
        <v>38.125882352941176</v>
      </c>
      <c r="I3">
        <v>38.226078431372549</v>
      </c>
      <c r="J3" s="38"/>
      <c r="K3">
        <f t="shared" ref="K3:K5" si="0">AVERAGE(I3,I7,I11,I15)</f>
        <v>57.967205882352935</v>
      </c>
      <c r="L3">
        <f t="shared" ref="L3:L17" si="1">F3-I3</f>
        <v>0.35980392156862706</v>
      </c>
      <c r="M3">
        <f t="shared" ref="M3:M17" si="2">G3-I3</f>
        <v>-0.25960784313726037</v>
      </c>
      <c r="N3">
        <f t="shared" ref="N3:N17" si="3">H3-I3</f>
        <v>-0.10019607843137379</v>
      </c>
      <c r="O3">
        <f>J6-I18</f>
        <v>-29.723174019607839</v>
      </c>
      <c r="P3">
        <f>K3-I18</f>
        <v>-3.4048897058823542</v>
      </c>
      <c r="R3">
        <v>1.4435294117647057</v>
      </c>
      <c r="S3">
        <v>1.4476470588235293</v>
      </c>
      <c r="T3">
        <v>1.4517647058823528</v>
      </c>
      <c r="U3">
        <f t="shared" ref="U3:U17" si="4">AVERAGE(R3:T3)</f>
        <v>1.4476470588235291</v>
      </c>
      <c r="V3" s="38"/>
      <c r="W3">
        <f t="shared" ref="W3:W5" si="5">AVERAGE(U3,U7,U11,U15)</f>
        <v>2.9105882352941177</v>
      </c>
      <c r="X3">
        <f t="shared" ref="X3:X17" si="6">R3-U3</f>
        <v>-4.1176470588233371E-3</v>
      </c>
      <c r="Y3">
        <f t="shared" ref="Y3:Y17" si="7">S3-U3</f>
        <v>0</v>
      </c>
      <c r="Z3">
        <f t="shared" ref="Z3:Z17" si="8">T3-U3</f>
        <v>4.1176470588237812E-3</v>
      </c>
      <c r="AA3">
        <f>V6-U18</f>
        <v>-0.55210784313725458</v>
      </c>
      <c r="AB3">
        <f>W3-U18</f>
        <v>9.9950980392156996E-2</v>
      </c>
    </row>
    <row r="4" spans="1:28" x14ac:dyDescent="0.25">
      <c r="A4" t="s">
        <v>16</v>
      </c>
      <c r="B4" t="s">
        <v>14</v>
      </c>
      <c r="C4">
        <v>2</v>
      </c>
      <c r="D4">
        <v>200</v>
      </c>
      <c r="F4">
        <v>27.388823529411766</v>
      </c>
      <c r="G4">
        <v>28.071764705882352</v>
      </c>
      <c r="H4">
        <v>28.61941176470588</v>
      </c>
      <c r="I4">
        <v>28.026666666666667</v>
      </c>
      <c r="J4" s="38"/>
      <c r="K4">
        <f t="shared" si="0"/>
        <v>67.117745098039222</v>
      </c>
      <c r="L4">
        <f t="shared" si="1"/>
        <v>-0.63784313725490094</v>
      </c>
      <c r="M4">
        <f t="shared" si="2"/>
        <v>4.5098039215684338E-2</v>
      </c>
      <c r="N4">
        <f t="shared" si="3"/>
        <v>0.59274509803921305</v>
      </c>
      <c r="O4">
        <f>J10-I18</f>
        <v>-4.5794975490195995</v>
      </c>
      <c r="P4">
        <f>K4-I18</f>
        <v>5.7456495098039326</v>
      </c>
      <c r="R4">
        <v>1.1711764705882353</v>
      </c>
      <c r="S4">
        <v>1.1958823529411764</v>
      </c>
      <c r="T4">
        <v>1.2041176470588237</v>
      </c>
      <c r="U4">
        <f t="shared" si="4"/>
        <v>1.1903921568627451</v>
      </c>
      <c r="V4" s="38"/>
      <c r="W4">
        <f t="shared" si="5"/>
        <v>2.6493137254901962</v>
      </c>
      <c r="X4">
        <f t="shared" si="6"/>
        <v>-1.9215686274509869E-2</v>
      </c>
      <c r="Y4">
        <f t="shared" si="7"/>
        <v>5.4901960784312642E-3</v>
      </c>
      <c r="Z4">
        <f t="shared" si="8"/>
        <v>1.3725490196078605E-2</v>
      </c>
      <c r="AA4">
        <f>V10-U18</f>
        <v>0.36901960784313736</v>
      </c>
      <c r="AB4">
        <f>W4-U18</f>
        <v>-0.16132352941176453</v>
      </c>
    </row>
    <row r="5" spans="1:28" x14ac:dyDescent="0.25">
      <c r="A5" t="s">
        <v>16</v>
      </c>
      <c r="B5" t="s">
        <v>14</v>
      </c>
      <c r="C5">
        <v>2</v>
      </c>
      <c r="D5">
        <v>250</v>
      </c>
      <c r="F5">
        <v>18.632352941176471</v>
      </c>
      <c r="G5">
        <v>19.480588235294114</v>
      </c>
      <c r="H5">
        <v>18.716470588235293</v>
      </c>
      <c r="I5">
        <v>18.943137254901959</v>
      </c>
      <c r="J5" s="38"/>
      <c r="K5">
        <f t="shared" si="0"/>
        <v>71.274558823529404</v>
      </c>
      <c r="L5">
        <f t="shared" si="1"/>
        <v>-0.3107843137254882</v>
      </c>
      <c r="M5">
        <f t="shared" si="2"/>
        <v>0.53745098039215478</v>
      </c>
      <c r="N5">
        <f t="shared" si="3"/>
        <v>-0.22666666666666657</v>
      </c>
      <c r="O5">
        <f>J14-I18</f>
        <v>64.328149509803922</v>
      </c>
      <c r="P5">
        <f>K5-I18</f>
        <v>9.902463235294114</v>
      </c>
      <c r="R5">
        <v>1.1323529411764706</v>
      </c>
      <c r="S5">
        <v>1.0864705882352941</v>
      </c>
      <c r="T5">
        <v>1.0923529411764705</v>
      </c>
      <c r="U5">
        <f t="shared" si="4"/>
        <v>1.1037254901960785</v>
      </c>
      <c r="V5" s="38"/>
      <c r="W5">
        <f t="shared" si="5"/>
        <v>2.4823529411764707</v>
      </c>
      <c r="X5">
        <f t="shared" si="6"/>
        <v>2.86274509803921E-2</v>
      </c>
      <c r="Y5">
        <f t="shared" si="7"/>
        <v>-1.7254901960784386E-2</v>
      </c>
      <c r="Z5">
        <f t="shared" si="8"/>
        <v>-1.1372549019607936E-2</v>
      </c>
      <c r="AA5">
        <f>V14-U18</f>
        <v>1.671225490196079</v>
      </c>
      <c r="AB5">
        <f>W5-U18</f>
        <v>-0.32828431372549005</v>
      </c>
    </row>
    <row r="6" spans="1:28" x14ac:dyDescent="0.25">
      <c r="A6" t="s">
        <v>16</v>
      </c>
      <c r="B6" t="s">
        <v>14</v>
      </c>
      <c r="C6">
        <v>3</v>
      </c>
      <c r="D6">
        <v>100</v>
      </c>
      <c r="F6">
        <v>39.210588235294118</v>
      </c>
      <c r="G6">
        <v>39.84470588235294</v>
      </c>
      <c r="H6">
        <v>40.401176470588233</v>
      </c>
      <c r="I6">
        <v>39.818823529411766</v>
      </c>
      <c r="J6" s="38">
        <f t="shared" ref="J6" si="9">AVERAGE(I6:I9)</f>
        <v>31.648921568627451</v>
      </c>
      <c r="L6">
        <f t="shared" si="1"/>
        <v>-0.6082352941176481</v>
      </c>
      <c r="M6">
        <f t="shared" si="2"/>
        <v>2.5882352941174247E-2</v>
      </c>
      <c r="N6">
        <f t="shared" si="3"/>
        <v>0.58235294117646674</v>
      </c>
      <c r="R6">
        <v>2.5764705882352943</v>
      </c>
      <c r="S6">
        <v>2.571764705882353</v>
      </c>
      <c r="T6">
        <v>2.5894117647058823</v>
      </c>
      <c r="U6">
        <f t="shared" si="4"/>
        <v>2.5792156862745101</v>
      </c>
      <c r="V6" s="38">
        <f t="shared" ref="V6" si="10">AVERAGE(U6:U9)</f>
        <v>2.2585294117647061</v>
      </c>
      <c r="X6">
        <f t="shared" si="6"/>
        <v>-2.7450980392158542E-3</v>
      </c>
      <c r="Y6">
        <f t="shared" si="7"/>
        <v>-7.4509803921571915E-3</v>
      </c>
      <c r="Z6">
        <f t="shared" si="8"/>
        <v>1.0196078431372158E-2</v>
      </c>
    </row>
    <row r="7" spans="1:28" x14ac:dyDescent="0.25">
      <c r="A7" t="s">
        <v>16</v>
      </c>
      <c r="B7" t="s">
        <v>14</v>
      </c>
      <c r="C7">
        <v>3</v>
      </c>
      <c r="D7">
        <v>150</v>
      </c>
      <c r="F7">
        <v>39.24235294117647</v>
      </c>
      <c r="G7">
        <v>39.207647058823525</v>
      </c>
      <c r="H7">
        <v>38.780588235294118</v>
      </c>
      <c r="I7">
        <v>39.076862745098033</v>
      </c>
      <c r="J7" s="38"/>
      <c r="L7">
        <f t="shared" si="1"/>
        <v>0.16549019607843718</v>
      </c>
      <c r="M7">
        <f t="shared" si="2"/>
        <v>0.13078431372549204</v>
      </c>
      <c r="N7">
        <f t="shared" si="3"/>
        <v>-0.29627450980391501</v>
      </c>
      <c r="R7">
        <v>2.3847058823529412</v>
      </c>
      <c r="S7">
        <v>2.3647058823529408</v>
      </c>
      <c r="T7">
        <v>2.3505882352941172</v>
      </c>
      <c r="U7">
        <f t="shared" si="4"/>
        <v>2.3666666666666667</v>
      </c>
      <c r="V7" s="38"/>
      <c r="X7">
        <f t="shared" si="6"/>
        <v>1.8039215686274535E-2</v>
      </c>
      <c r="Y7">
        <f t="shared" si="7"/>
        <v>-1.9607843137259273E-3</v>
      </c>
      <c r="Z7">
        <f t="shared" si="8"/>
        <v>-1.6078431372549495E-2</v>
      </c>
    </row>
    <row r="8" spans="1:28" x14ac:dyDescent="0.25">
      <c r="A8" t="s">
        <v>16</v>
      </c>
      <c r="B8" t="s">
        <v>14</v>
      </c>
      <c r="C8">
        <v>3</v>
      </c>
      <c r="D8">
        <v>200</v>
      </c>
      <c r="F8">
        <v>36.10588235294118</v>
      </c>
      <c r="G8">
        <v>36.076470588235296</v>
      </c>
      <c r="H8">
        <v>36.764117647058825</v>
      </c>
      <c r="I8">
        <v>36.315490196078436</v>
      </c>
      <c r="J8" s="38"/>
      <c r="L8">
        <f t="shared" si="1"/>
        <v>-0.20960784313725611</v>
      </c>
      <c r="M8">
        <f t="shared" si="2"/>
        <v>-0.23901960784314014</v>
      </c>
      <c r="N8">
        <f t="shared" si="3"/>
        <v>0.44862745098038914</v>
      </c>
      <c r="R8">
        <v>2.12</v>
      </c>
      <c r="S8">
        <v>2.1100000000000003</v>
      </c>
      <c r="T8">
        <v>2.1064705882352941</v>
      </c>
      <c r="U8">
        <f t="shared" si="4"/>
        <v>2.1121568627450982</v>
      </c>
      <c r="V8" s="38"/>
      <c r="X8">
        <f t="shared" si="6"/>
        <v>7.8431372549019329E-3</v>
      </c>
      <c r="Y8">
        <f t="shared" si="7"/>
        <v>-2.1568627450978539E-3</v>
      </c>
      <c r="Z8">
        <f t="shared" si="8"/>
        <v>-5.686274509804079E-3</v>
      </c>
    </row>
    <row r="9" spans="1:28" x14ac:dyDescent="0.25">
      <c r="A9" t="s">
        <v>16</v>
      </c>
      <c r="B9" t="s">
        <v>14</v>
      </c>
      <c r="C9">
        <v>3</v>
      </c>
      <c r="D9">
        <v>250</v>
      </c>
      <c r="F9">
        <v>8.5117647058823529</v>
      </c>
      <c r="G9">
        <v>12.923529411764704</v>
      </c>
      <c r="H9">
        <v>12.718235294117646</v>
      </c>
      <c r="I9">
        <v>11.384509803921567</v>
      </c>
      <c r="J9" s="38"/>
      <c r="L9">
        <f t="shared" si="1"/>
        <v>-2.8727450980392142</v>
      </c>
      <c r="M9">
        <f t="shared" si="2"/>
        <v>1.5390196078431373</v>
      </c>
      <c r="N9">
        <f t="shared" si="3"/>
        <v>1.3337254901960787</v>
      </c>
      <c r="R9">
        <v>1.9823529411764707</v>
      </c>
      <c r="S9">
        <v>1.9629411764705882</v>
      </c>
      <c r="T9">
        <v>1.9829411764705882</v>
      </c>
      <c r="U9">
        <f t="shared" si="4"/>
        <v>1.9760784313725488</v>
      </c>
      <c r="V9" s="38"/>
      <c r="X9">
        <f t="shared" si="6"/>
        <v>6.2745098039218572E-3</v>
      </c>
      <c r="Y9">
        <f t="shared" si="7"/>
        <v>-1.3137254901960604E-2</v>
      </c>
      <c r="Z9">
        <f t="shared" si="8"/>
        <v>6.8627450980394133E-3</v>
      </c>
    </row>
    <row r="10" spans="1:28" x14ac:dyDescent="0.25">
      <c r="A10" t="s">
        <v>16</v>
      </c>
      <c r="B10" t="s">
        <v>14</v>
      </c>
      <c r="C10">
        <v>4</v>
      </c>
      <c r="D10">
        <v>100</v>
      </c>
      <c r="F10">
        <v>42.85235294117647</v>
      </c>
      <c r="G10">
        <v>40.523529411764706</v>
      </c>
      <c r="H10">
        <v>40.017647058823528</v>
      </c>
      <c r="I10">
        <v>41.131176470588237</v>
      </c>
      <c r="J10" s="38">
        <f t="shared" ref="J10" si="11">AVERAGE(I10:I13)</f>
        <v>56.79259803921569</v>
      </c>
      <c r="L10">
        <f t="shared" si="1"/>
        <v>1.7211764705882331</v>
      </c>
      <c r="M10">
        <f t="shared" si="2"/>
        <v>-0.60764705882353098</v>
      </c>
      <c r="N10">
        <f t="shared" si="3"/>
        <v>-1.1135294117647092</v>
      </c>
      <c r="R10">
        <v>3.71</v>
      </c>
      <c r="S10">
        <v>3.7088235294117644</v>
      </c>
      <c r="T10">
        <v>3.6829411764705888</v>
      </c>
      <c r="U10">
        <f t="shared" si="4"/>
        <v>3.7005882352941177</v>
      </c>
      <c r="V10" s="38">
        <f t="shared" ref="V10" si="12">AVERAGE(U10:U13)</f>
        <v>3.1796568627450981</v>
      </c>
      <c r="X10">
        <f t="shared" si="6"/>
        <v>9.4117647058822307E-3</v>
      </c>
      <c r="Y10">
        <f t="shared" si="7"/>
        <v>8.2352941176466743E-3</v>
      </c>
      <c r="Z10">
        <f t="shared" si="8"/>
        <v>-1.7647058823528905E-2</v>
      </c>
    </row>
    <row r="11" spans="1:28" x14ac:dyDescent="0.25">
      <c r="A11" t="s">
        <v>16</v>
      </c>
      <c r="B11" t="s">
        <v>14</v>
      </c>
      <c r="C11">
        <v>4</v>
      </c>
      <c r="D11">
        <v>150</v>
      </c>
      <c r="F11">
        <v>69.247647058823546</v>
      </c>
      <c r="G11">
        <v>69.57764705882353</v>
      </c>
      <c r="H11">
        <v>70.13117647058823</v>
      </c>
      <c r="I11">
        <v>69.652156862745102</v>
      </c>
      <c r="J11" s="38"/>
      <c r="L11">
        <f t="shared" si="1"/>
        <v>-0.404509803921556</v>
      </c>
      <c r="M11">
        <f t="shared" si="2"/>
        <v>-7.4509803921571915E-2</v>
      </c>
      <c r="N11">
        <f t="shared" si="3"/>
        <v>0.47901960784312791</v>
      </c>
      <c r="R11">
        <v>3.2570588235294116</v>
      </c>
      <c r="S11">
        <v>3.2329411764705887</v>
      </c>
      <c r="T11">
        <v>3.2282352941176473</v>
      </c>
      <c r="U11">
        <f t="shared" si="4"/>
        <v>3.2394117647058827</v>
      </c>
      <c r="V11" s="38"/>
      <c r="X11">
        <f t="shared" si="6"/>
        <v>1.7647058823528905E-2</v>
      </c>
      <c r="Y11">
        <f t="shared" si="7"/>
        <v>-6.4705882352940058E-3</v>
      </c>
      <c r="Z11">
        <f t="shared" si="8"/>
        <v>-1.1176470588235343E-2</v>
      </c>
    </row>
    <row r="12" spans="1:28" x14ac:dyDescent="0.25">
      <c r="A12" t="s">
        <v>16</v>
      </c>
      <c r="B12" t="s">
        <v>14</v>
      </c>
      <c r="C12">
        <v>4</v>
      </c>
      <c r="D12">
        <v>200</v>
      </c>
      <c r="F12">
        <v>72.760588235294122</v>
      </c>
      <c r="G12">
        <v>72.215882352941179</v>
      </c>
      <c r="H12">
        <v>71.563529411764705</v>
      </c>
      <c r="I12">
        <v>72.180000000000007</v>
      </c>
      <c r="J12" s="38"/>
      <c r="L12">
        <f t="shared" si="1"/>
        <v>0.58058823529411541</v>
      </c>
      <c r="M12">
        <f t="shared" si="2"/>
        <v>3.5882352941172257E-2</v>
      </c>
      <c r="N12">
        <f t="shared" si="3"/>
        <v>-0.61647058823530188</v>
      </c>
      <c r="R12">
        <v>3.0011764705882351</v>
      </c>
      <c r="S12">
        <v>2.9976470588235293</v>
      </c>
      <c r="T12">
        <v>2.9935294117647056</v>
      </c>
      <c r="U12">
        <f t="shared" si="4"/>
        <v>2.997450980392157</v>
      </c>
      <c r="V12" s="38"/>
      <c r="X12">
        <f t="shared" si="6"/>
        <v>3.7254901960781517E-3</v>
      </c>
      <c r="Y12">
        <f t="shared" si="7"/>
        <v>1.9607843137237069E-4</v>
      </c>
      <c r="Z12">
        <f t="shared" si="8"/>
        <v>-3.9215686274514105E-3</v>
      </c>
    </row>
    <row r="13" spans="1:28" x14ac:dyDescent="0.25">
      <c r="A13" t="s">
        <v>16</v>
      </c>
      <c r="B13" t="s">
        <v>14</v>
      </c>
      <c r="C13">
        <v>4</v>
      </c>
      <c r="D13">
        <v>250</v>
      </c>
      <c r="F13">
        <v>44.194117647058825</v>
      </c>
      <c r="G13">
        <v>43.985294117647058</v>
      </c>
      <c r="H13">
        <v>44.441764705882349</v>
      </c>
      <c r="I13">
        <v>44.207058823529415</v>
      </c>
      <c r="J13" s="38"/>
      <c r="L13">
        <f t="shared" si="1"/>
        <v>-1.2941176470590676E-2</v>
      </c>
      <c r="M13">
        <f t="shared" si="2"/>
        <v>-0.2217647058823573</v>
      </c>
      <c r="N13">
        <f t="shared" si="3"/>
        <v>0.23470588235293377</v>
      </c>
      <c r="R13">
        <v>2.7747058823529414</v>
      </c>
      <c r="S13">
        <v>2.7852941176470587</v>
      </c>
      <c r="T13">
        <v>2.783529411764706</v>
      </c>
      <c r="U13">
        <f t="shared" si="4"/>
        <v>2.7811764705882354</v>
      </c>
      <c r="V13" s="38"/>
      <c r="X13">
        <f t="shared" si="6"/>
        <v>-6.4705882352940058E-3</v>
      </c>
      <c r="Y13">
        <f t="shared" si="7"/>
        <v>4.1176470588233371E-3</v>
      </c>
      <c r="Z13">
        <f t="shared" si="8"/>
        <v>2.3529411764706687E-3</v>
      </c>
    </row>
    <row r="14" spans="1:28" x14ac:dyDescent="0.25">
      <c r="A14" t="s">
        <v>16</v>
      </c>
      <c r="B14" t="s">
        <v>14</v>
      </c>
      <c r="C14">
        <v>5</v>
      </c>
      <c r="D14">
        <v>100</v>
      </c>
      <c r="F14">
        <v>75.146470588235275</v>
      </c>
      <c r="G14">
        <v>76.38</v>
      </c>
      <c r="H14">
        <v>74.598235294117657</v>
      </c>
      <c r="I14">
        <v>75.374901960784314</v>
      </c>
      <c r="J14" s="38">
        <f t="shared" ref="J14" si="13">AVERAGE(I14:I17)</f>
        <v>125.7002450980392</v>
      </c>
      <c r="L14">
        <f t="shared" si="1"/>
        <v>-0.22843137254903922</v>
      </c>
      <c r="M14">
        <f t="shared" si="2"/>
        <v>1.0050980392156816</v>
      </c>
      <c r="N14">
        <f t="shared" si="3"/>
        <v>-0.77666666666665662</v>
      </c>
      <c r="R14">
        <v>4.9652941176470584</v>
      </c>
      <c r="S14">
        <v>4.9799999999999995</v>
      </c>
      <c r="T14">
        <v>4.974117647058824</v>
      </c>
      <c r="U14">
        <f t="shared" si="4"/>
        <v>4.9731372549019612</v>
      </c>
      <c r="V14" s="38">
        <f t="shared" ref="V14" si="14">AVERAGE(U14:U17)</f>
        <v>4.4818627450980397</v>
      </c>
      <c r="X14">
        <f t="shared" si="6"/>
        <v>-7.8431372549028211E-3</v>
      </c>
      <c r="Y14">
        <f t="shared" si="7"/>
        <v>6.8627450980383031E-3</v>
      </c>
      <c r="Z14">
        <f t="shared" si="8"/>
        <v>9.8039215686274161E-4</v>
      </c>
    </row>
    <row r="15" spans="1:28" x14ac:dyDescent="0.25">
      <c r="A15" t="s">
        <v>16</v>
      </c>
      <c r="B15" t="s">
        <v>14</v>
      </c>
      <c r="C15">
        <v>5</v>
      </c>
      <c r="D15">
        <v>150</v>
      </c>
      <c r="F15">
        <v>94.02</v>
      </c>
      <c r="G15">
        <v>78.818823529411759</v>
      </c>
      <c r="H15">
        <v>81.902352941176474</v>
      </c>
      <c r="I15">
        <v>84.913725490196072</v>
      </c>
      <c r="J15" s="38"/>
      <c r="L15">
        <f t="shared" si="1"/>
        <v>9.1062745098039244</v>
      </c>
      <c r="M15">
        <f t="shared" si="2"/>
        <v>-6.0949019607843127</v>
      </c>
      <c r="N15">
        <f t="shared" si="3"/>
        <v>-3.0113725490195975</v>
      </c>
      <c r="R15">
        <v>4.5858823529411765</v>
      </c>
      <c r="S15">
        <v>4.5923529411764701</v>
      </c>
      <c r="T15">
        <v>4.5876470588235287</v>
      </c>
      <c r="U15">
        <f t="shared" si="4"/>
        <v>4.5886274509803924</v>
      </c>
      <c r="V15" s="38"/>
      <c r="X15">
        <f t="shared" si="6"/>
        <v>-2.7450980392158542E-3</v>
      </c>
      <c r="Y15">
        <f t="shared" si="7"/>
        <v>3.7254901960777076E-3</v>
      </c>
      <c r="Z15">
        <f t="shared" si="8"/>
        <v>-9.8039215686362979E-4</v>
      </c>
    </row>
    <row r="16" spans="1:28" x14ac:dyDescent="0.25">
      <c r="A16" t="s">
        <v>16</v>
      </c>
      <c r="B16" t="s">
        <v>14</v>
      </c>
      <c r="C16">
        <v>5</v>
      </c>
      <c r="D16">
        <v>200</v>
      </c>
      <c r="F16">
        <v>83.079411764705895</v>
      </c>
      <c r="G16">
        <v>145.80235294117645</v>
      </c>
      <c r="H16">
        <v>166.96470588235294</v>
      </c>
      <c r="I16">
        <v>131.94882352941178</v>
      </c>
      <c r="J16" s="38"/>
      <c r="L16">
        <f t="shared" si="1"/>
        <v>-48.869411764705887</v>
      </c>
      <c r="M16">
        <f t="shared" si="2"/>
        <v>13.853529411764669</v>
      </c>
      <c r="N16">
        <f t="shared" si="3"/>
        <v>35.015882352941162</v>
      </c>
      <c r="R16">
        <v>4.3082352941176474</v>
      </c>
      <c r="S16">
        <v>4.2970588235294116</v>
      </c>
      <c r="T16">
        <v>4.2864705882352947</v>
      </c>
      <c r="U16">
        <f t="shared" si="4"/>
        <v>4.2972549019607849</v>
      </c>
      <c r="V16" s="38"/>
      <c r="X16">
        <f t="shared" si="6"/>
        <v>1.0980392156862528E-2</v>
      </c>
      <c r="Y16">
        <f t="shared" si="7"/>
        <v>-1.9607843137325887E-4</v>
      </c>
      <c r="Z16">
        <f t="shared" si="8"/>
        <v>-1.0784313725490158E-2</v>
      </c>
    </row>
    <row r="17" spans="1:26" x14ac:dyDescent="0.25">
      <c r="A17" t="s">
        <v>16</v>
      </c>
      <c r="B17" t="s">
        <v>14</v>
      </c>
      <c r="C17">
        <v>5</v>
      </c>
      <c r="D17">
        <v>250</v>
      </c>
      <c r="F17">
        <v>208.89235294117645</v>
      </c>
      <c r="G17">
        <v>210.7705882352941</v>
      </c>
      <c r="H17">
        <v>212.02764705882353</v>
      </c>
      <c r="I17">
        <v>210.56352941176468</v>
      </c>
      <c r="J17" s="38"/>
      <c r="L17">
        <f t="shared" si="1"/>
        <v>-1.6711764705882217</v>
      </c>
      <c r="M17">
        <f t="shared" si="2"/>
        <v>0.2070588235294224</v>
      </c>
      <c r="N17">
        <f t="shared" si="3"/>
        <v>1.4641176470588562</v>
      </c>
      <c r="R17">
        <v>4.0717647058823525</v>
      </c>
      <c r="S17">
        <v>4.0570588235294114</v>
      </c>
      <c r="T17">
        <v>4.0764705882352938</v>
      </c>
      <c r="U17">
        <f t="shared" si="4"/>
        <v>4.0684313725490195</v>
      </c>
      <c r="V17" s="38"/>
      <c r="X17">
        <f t="shared" si="6"/>
        <v>3.3333333333329662E-3</v>
      </c>
      <c r="Y17">
        <f t="shared" si="7"/>
        <v>-1.1372549019608158E-2</v>
      </c>
      <c r="Z17">
        <f t="shared" si="8"/>
        <v>8.0392156862743036E-3</v>
      </c>
    </row>
    <row r="18" spans="1:26" x14ac:dyDescent="0.25">
      <c r="I18" s="17">
        <f>AVERAGE(I2:I17)</f>
        <v>61.37209558823529</v>
      </c>
      <c r="U18" s="17">
        <f>AVERAGE(U2:U17)</f>
        <v>2.8106372549019607</v>
      </c>
    </row>
    <row r="20" spans="1:26" x14ac:dyDescent="0.25">
      <c r="B20" s="49" t="s">
        <v>69</v>
      </c>
      <c r="C20" s="49"/>
      <c r="D20" s="49"/>
      <c r="E20" s="49"/>
      <c r="F20" s="49"/>
      <c r="K20" s="49" t="s">
        <v>70</v>
      </c>
      <c r="L20" s="49"/>
      <c r="M20" s="49"/>
      <c r="N20" s="49"/>
      <c r="O20" s="49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50" t="s">
        <v>52</v>
      </c>
      <c r="C22" s="50" t="s">
        <v>49</v>
      </c>
      <c r="D22" s="50" t="s">
        <v>42</v>
      </c>
      <c r="E22" s="50" t="s">
        <v>50</v>
      </c>
      <c r="F22" s="50" t="s">
        <v>51</v>
      </c>
      <c r="K22" s="50" t="s">
        <v>52</v>
      </c>
      <c r="L22" s="50" t="s">
        <v>49</v>
      </c>
      <c r="M22" s="50" t="s">
        <v>42</v>
      </c>
      <c r="N22" s="50" t="s">
        <v>50</v>
      </c>
      <c r="O22" s="50" t="s">
        <v>51</v>
      </c>
    </row>
    <row r="23" spans="1:26" x14ac:dyDescent="0.25">
      <c r="B23" s="50" t="s">
        <v>19</v>
      </c>
      <c r="C23" s="51">
        <f>3*4*SUMSQ(O2:O5)</f>
        <v>71328.948198637532</v>
      </c>
      <c r="D23" s="51">
        <v>3</v>
      </c>
      <c r="E23" s="51">
        <f>C23/D23</f>
        <v>23776.316066212512</v>
      </c>
      <c r="F23" s="51">
        <f>E23/E27</f>
        <v>191.83055636297703</v>
      </c>
      <c r="K23" s="50" t="s">
        <v>19</v>
      </c>
      <c r="L23" s="51">
        <f>3*4*SUMSQ(AA2:AA5)</f>
        <v>65.382548039215706</v>
      </c>
      <c r="M23" s="51">
        <v>3</v>
      </c>
      <c r="N23" s="51">
        <f>L23/M23</f>
        <v>21.794182679738569</v>
      </c>
      <c r="O23" s="51">
        <f>N23/N27</f>
        <v>147968.33503001928</v>
      </c>
    </row>
    <row r="24" spans="1:26" x14ac:dyDescent="0.25">
      <c r="B24" s="50" t="s">
        <v>5</v>
      </c>
      <c r="C24" s="51">
        <f>3*4*SUMSQ(P2:P5)</f>
        <v>3510.7326085568056</v>
      </c>
      <c r="D24" s="51">
        <v>3</v>
      </c>
      <c r="E24" s="51">
        <f t="shared" ref="E24:E27" si="15">C24/D24</f>
        <v>1170.2442028522685</v>
      </c>
      <c r="F24" s="51">
        <f>E24/E27</f>
        <v>9.4416896161937469</v>
      </c>
      <c r="K24" s="50" t="s">
        <v>5</v>
      </c>
      <c r="L24" s="51">
        <f>3*4*SUMSQ(AB2:AB5)</f>
        <v>3.5474224913494794</v>
      </c>
      <c r="M24" s="51">
        <v>3</v>
      </c>
      <c r="N24" s="51">
        <f t="shared" ref="N24:N25" si="16">L24/M24</f>
        <v>1.1824741637831597</v>
      </c>
      <c r="O24" s="51">
        <f>N24/N27</f>
        <v>8028.2310101801577</v>
      </c>
    </row>
    <row r="25" spans="1:26" x14ac:dyDescent="0.25">
      <c r="B25" s="50" t="s">
        <v>53</v>
      </c>
      <c r="C25" s="51">
        <f>C28-(C26+C23+C24+C27)</f>
        <v>35751.990794124838</v>
      </c>
      <c r="D25" s="51">
        <f>D23*D24</f>
        <v>9</v>
      </c>
      <c r="E25" s="51">
        <f t="shared" si="15"/>
        <v>3972.4434215694264</v>
      </c>
      <c r="F25" s="51">
        <f>E25/E27</f>
        <v>32.05021457310653</v>
      </c>
      <c r="K25" s="50" t="s">
        <v>53</v>
      </c>
      <c r="L25" s="51">
        <f>L28-(L26+L23+L24+L27)</f>
        <v>0.26962889273369228</v>
      </c>
      <c r="M25" s="51">
        <f>M23*M24</f>
        <v>9</v>
      </c>
      <c r="N25" s="51">
        <f t="shared" si="16"/>
        <v>2.9958765859299144E-2</v>
      </c>
      <c r="O25" s="51">
        <f>N25/N27</f>
        <v>203.40054815984749</v>
      </c>
    </row>
    <row r="26" spans="1:26" x14ac:dyDescent="0.25">
      <c r="B26" s="50" t="s">
        <v>54</v>
      </c>
      <c r="C26" s="51">
        <f>C21*I18*I18</f>
        <v>180793.63761079151</v>
      </c>
      <c r="D26" s="51">
        <v>1</v>
      </c>
      <c r="E26" s="51"/>
      <c r="F26" s="51"/>
      <c r="K26" s="50" t="s">
        <v>54</v>
      </c>
      <c r="L26" s="51">
        <f>L21*U18*U18</f>
        <v>379.18472537485582</v>
      </c>
      <c r="M26" s="51">
        <v>1</v>
      </c>
      <c r="N26" s="51"/>
      <c r="O26" s="51"/>
    </row>
    <row r="27" spans="1:26" x14ac:dyDescent="0.25">
      <c r="B27" s="50" t="s">
        <v>55</v>
      </c>
      <c r="C27" s="51">
        <f>SUMSQ(L2:N17)</f>
        <v>3966.2196083044964</v>
      </c>
      <c r="D27" s="51">
        <f>D28-(D26+D23+D24+D25)</f>
        <v>32</v>
      </c>
      <c r="E27" s="51">
        <f t="shared" si="15"/>
        <v>123.94436275951551</v>
      </c>
      <c r="F27" s="51"/>
      <c r="K27" s="50" t="s">
        <v>55</v>
      </c>
      <c r="L27" s="51">
        <f>SUMSQ(X2:Z17)</f>
        <v>4.7132641291810539E-3</v>
      </c>
      <c r="M27" s="51">
        <f>M28-(M26+M23+M24+M25)</f>
        <v>32</v>
      </c>
      <c r="N27" s="51">
        <f t="shared" ref="N27" si="17">L27/M27</f>
        <v>1.4728950403690793E-4</v>
      </c>
      <c r="O27" s="51"/>
    </row>
    <row r="28" spans="1:26" x14ac:dyDescent="0.25">
      <c r="B28" s="50" t="s">
        <v>56</v>
      </c>
      <c r="C28" s="51">
        <f>SUMSQ(F2:H17)</f>
        <v>295351.5288204152</v>
      </c>
      <c r="D28" s="51">
        <f>C21</f>
        <v>48</v>
      </c>
      <c r="E28" s="51"/>
      <c r="F28" s="51"/>
      <c r="K28" s="50" t="s">
        <v>56</v>
      </c>
      <c r="L28" s="51">
        <f>SUMSQ(R2:T17)</f>
        <v>448.38903806228387</v>
      </c>
      <c r="M28" s="51">
        <f>L21</f>
        <v>48</v>
      </c>
      <c r="N28" s="51"/>
      <c r="O28" s="51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5AC9-28C3-4686-BA9D-F5FABB28BDF8}">
  <dimension ref="A1:AB35"/>
  <sheetViews>
    <sheetView workbookViewId="0">
      <selection activeCell="E9" sqref="E9"/>
    </sheetView>
  </sheetViews>
  <sheetFormatPr defaultRowHeight="15" x14ac:dyDescent="0.25"/>
  <cols>
    <col min="2" max="2" width="11.85546875" customWidth="1"/>
    <col min="11" max="11" width="11.5703125" customWidth="1"/>
  </cols>
  <sheetData>
    <row r="1" spans="1:28" s="60" customFormat="1" x14ac:dyDescent="0.25">
      <c r="A1" s="60" t="s">
        <v>2</v>
      </c>
      <c r="B1" s="60" t="s">
        <v>3</v>
      </c>
      <c r="C1" s="60" t="s">
        <v>4</v>
      </c>
      <c r="D1" s="60" t="s">
        <v>5</v>
      </c>
      <c r="F1" s="60" t="s">
        <v>6</v>
      </c>
      <c r="G1" s="60" t="s">
        <v>7</v>
      </c>
      <c r="H1" s="60" t="s">
        <v>8</v>
      </c>
      <c r="I1" s="60" t="s">
        <v>20</v>
      </c>
      <c r="J1" s="60" t="s">
        <v>44</v>
      </c>
      <c r="K1" s="60" t="s">
        <v>45</v>
      </c>
      <c r="L1" s="37" t="s">
        <v>46</v>
      </c>
      <c r="M1" s="37"/>
      <c r="N1" s="37"/>
      <c r="O1" s="60" t="s">
        <v>47</v>
      </c>
      <c r="P1" s="60" t="s">
        <v>48</v>
      </c>
      <c r="R1" s="60" t="s">
        <v>9</v>
      </c>
      <c r="S1" s="60" t="s">
        <v>10</v>
      </c>
      <c r="T1" s="60" t="s">
        <v>11</v>
      </c>
      <c r="U1" s="60" t="s">
        <v>21</v>
      </c>
      <c r="V1" s="60" t="s">
        <v>63</v>
      </c>
      <c r="W1" s="60" t="s">
        <v>64</v>
      </c>
      <c r="X1" s="37" t="s">
        <v>46</v>
      </c>
      <c r="Y1" s="37"/>
      <c r="Z1" s="37"/>
      <c r="AA1" s="60" t="s">
        <v>47</v>
      </c>
      <c r="AB1" s="60" t="s">
        <v>62</v>
      </c>
    </row>
    <row r="2" spans="1:28" x14ac:dyDescent="0.25">
      <c r="A2" t="s">
        <v>12</v>
      </c>
      <c r="B2" t="s">
        <v>13</v>
      </c>
      <c r="C2">
        <v>8</v>
      </c>
      <c r="D2">
        <v>100</v>
      </c>
      <c r="F2">
        <v>65.422941176470587</v>
      </c>
      <c r="G2">
        <v>66.253529411764703</v>
      </c>
      <c r="H2">
        <v>64.634705882352932</v>
      </c>
      <c r="I2">
        <v>65.437058823529412</v>
      </c>
      <c r="J2" s="38">
        <f>AVERAGE(I2:I5)</f>
        <v>71.974558823529421</v>
      </c>
      <c r="K2">
        <f>AVERAGE(I2,I6,I10,I14)</f>
        <v>90.285833333333329</v>
      </c>
      <c r="L2">
        <f>F2-I2</f>
        <v>-1.41176470588249E-2</v>
      </c>
      <c r="M2">
        <f>G2-I2</f>
        <v>0.81647058823529051</v>
      </c>
      <c r="N2">
        <f>H2-I2</f>
        <v>-0.80235294117647982</v>
      </c>
      <c r="O2">
        <f>J2-I18</f>
        <v>-58.050281862745081</v>
      </c>
      <c r="P2">
        <f>K2-I18</f>
        <v>-39.739007352941172</v>
      </c>
      <c r="R2">
        <v>12.972352941176473</v>
      </c>
      <c r="S2">
        <v>12.960588235294118</v>
      </c>
      <c r="T2">
        <v>14.048823529411763</v>
      </c>
      <c r="U2">
        <f>AVERAGE(R2:T2)</f>
        <v>13.327254901960785</v>
      </c>
      <c r="V2" s="38">
        <f>AVERAGE(U2:U5)</f>
        <v>11.506274509803921</v>
      </c>
      <c r="W2">
        <f>AVERAGE(U2,U6,U10,U14)</f>
        <v>20.242009803921569</v>
      </c>
      <c r="X2">
        <f>R2-U2</f>
        <v>-0.35490196078431246</v>
      </c>
      <c r="Y2">
        <f>S2-U2</f>
        <v>-0.36666666666666714</v>
      </c>
      <c r="Z2">
        <f>T2-U2</f>
        <v>0.72156862745097783</v>
      </c>
      <c r="AA2">
        <f>V2-U18</f>
        <v>-5.9585661764705886</v>
      </c>
      <c r="AB2">
        <f>W2-U18</f>
        <v>2.777169117647059</v>
      </c>
    </row>
    <row r="3" spans="1:28" x14ac:dyDescent="0.25">
      <c r="A3" t="s">
        <v>12</v>
      </c>
      <c r="B3" t="s">
        <v>13</v>
      </c>
      <c r="C3">
        <v>8</v>
      </c>
      <c r="D3">
        <v>150</v>
      </c>
      <c r="F3">
        <v>92.827647058823544</v>
      </c>
      <c r="G3">
        <v>93.31941176470589</v>
      </c>
      <c r="H3">
        <v>93.888823529411752</v>
      </c>
      <c r="I3">
        <v>93.345294117647072</v>
      </c>
      <c r="J3" s="38"/>
      <c r="K3">
        <f t="shared" ref="K3:K5" si="0">AVERAGE(I3,I7,I11,I15)</f>
        <v>130.79892156862746</v>
      </c>
      <c r="L3">
        <f t="shared" ref="L3:L17" si="1">F3-I3</f>
        <v>-0.51764705882352757</v>
      </c>
      <c r="M3">
        <f t="shared" ref="M3:M17" si="2">G3-I3</f>
        <v>-2.5882352941181352E-2</v>
      </c>
      <c r="N3">
        <f t="shared" ref="N3:N17" si="3">H3-I3</f>
        <v>0.5435294117646805</v>
      </c>
      <c r="O3">
        <f>J6-I18</f>
        <v>5.7704044117647015</v>
      </c>
      <c r="P3">
        <f>K3-I18</f>
        <v>0.77408088235296191</v>
      </c>
      <c r="R3">
        <v>8.448235294117648</v>
      </c>
      <c r="S3">
        <v>8.4670588235294115</v>
      </c>
      <c r="T3">
        <v>8.4788235294117662</v>
      </c>
      <c r="U3">
        <f t="shared" ref="U3:U17" si="4">AVERAGE(R3:T3)</f>
        <v>8.4647058823529413</v>
      </c>
      <c r="V3" s="38"/>
      <c r="W3">
        <f t="shared" ref="W3:W5" si="5">AVERAGE(U3,U7,U11,U15)</f>
        <v>15.281421568627454</v>
      </c>
      <c r="X3">
        <f t="shared" ref="X3:X17" si="6">R3-U3</f>
        <v>-1.6470588235293349E-2</v>
      </c>
      <c r="Y3">
        <f t="shared" ref="Y3:Y17" si="7">S3-U3</f>
        <v>2.3529411764702246E-3</v>
      </c>
      <c r="Z3">
        <f t="shared" ref="Z3:Z17" si="8">T3-U3</f>
        <v>1.41176470588249E-2</v>
      </c>
      <c r="AA3">
        <f>V6-U18</f>
        <v>-2.5738112745098043</v>
      </c>
      <c r="AB3">
        <f>W3-U18</f>
        <v>-2.1834191176470554</v>
      </c>
    </row>
    <row r="4" spans="1:28" x14ac:dyDescent="0.25">
      <c r="A4" t="s">
        <v>12</v>
      </c>
      <c r="B4" t="s">
        <v>13</v>
      </c>
      <c r="C4">
        <v>8</v>
      </c>
      <c r="D4">
        <v>200</v>
      </c>
      <c r="F4">
        <v>31.412352941176469</v>
      </c>
      <c r="G4">
        <v>32.203529411764706</v>
      </c>
      <c r="H4">
        <v>32.031176470588235</v>
      </c>
      <c r="I4">
        <v>31.882352941176467</v>
      </c>
      <c r="J4" s="38"/>
      <c r="K4">
        <f t="shared" si="0"/>
        <v>133.9552450980392</v>
      </c>
      <c r="L4">
        <f t="shared" si="1"/>
        <v>-0.46999999999999886</v>
      </c>
      <c r="M4">
        <f t="shared" si="2"/>
        <v>0.32117647058823806</v>
      </c>
      <c r="N4">
        <f t="shared" si="3"/>
        <v>0.14882352941176791</v>
      </c>
      <c r="O4">
        <f>J10-I18</f>
        <v>9.208982843137278</v>
      </c>
      <c r="P4">
        <f>K4-I18</f>
        <v>3.9304044117646981</v>
      </c>
      <c r="R4">
        <v>15.212352941176471</v>
      </c>
      <c r="S4">
        <v>15.38058823529412</v>
      </c>
      <c r="T4">
        <v>15.27235294117647</v>
      </c>
      <c r="U4">
        <f t="shared" si="4"/>
        <v>15.28843137254902</v>
      </c>
      <c r="V4" s="38"/>
      <c r="W4">
        <f t="shared" si="5"/>
        <v>19.87563725490196</v>
      </c>
      <c r="X4">
        <f t="shared" si="6"/>
        <v>-7.6078431372549105E-2</v>
      </c>
      <c r="Y4">
        <f t="shared" si="7"/>
        <v>9.2156862745099488E-2</v>
      </c>
      <c r="Z4">
        <f t="shared" si="8"/>
        <v>-1.6078431372550384E-2</v>
      </c>
      <c r="AA4">
        <f>V10-U18</f>
        <v>2.6317769607843182</v>
      </c>
      <c r="AB4">
        <f>W4-U18</f>
        <v>2.4107965686274504</v>
      </c>
    </row>
    <row r="5" spans="1:28" x14ac:dyDescent="0.25">
      <c r="A5" t="s">
        <v>12</v>
      </c>
      <c r="B5" t="s">
        <v>13</v>
      </c>
      <c r="C5">
        <v>8</v>
      </c>
      <c r="D5">
        <v>250</v>
      </c>
      <c r="F5">
        <v>97.192352941176466</v>
      </c>
      <c r="G5">
        <v>97.082941176470598</v>
      </c>
      <c r="H5">
        <v>97.425294117647056</v>
      </c>
      <c r="I5">
        <v>97.233529411764707</v>
      </c>
      <c r="J5" s="38"/>
      <c r="K5">
        <f t="shared" si="0"/>
        <v>165.05936274509804</v>
      </c>
      <c r="L5">
        <f t="shared" si="1"/>
        <v>-4.1176470588240477E-2</v>
      </c>
      <c r="M5">
        <f t="shared" si="2"/>
        <v>-0.15058823529410859</v>
      </c>
      <c r="N5">
        <f t="shared" si="3"/>
        <v>0.19176470588234906</v>
      </c>
      <c r="O5">
        <f>J14-I18</f>
        <v>43.070894607843115</v>
      </c>
      <c r="P5">
        <f>K5-I18</f>
        <v>35.034522058823541</v>
      </c>
      <c r="R5">
        <v>8.8747058823529414</v>
      </c>
      <c r="S5">
        <v>9.0064705882352953</v>
      </c>
      <c r="T5">
        <v>8.9529411764705884</v>
      </c>
      <c r="U5">
        <f t="shared" si="4"/>
        <v>8.9447058823529417</v>
      </c>
      <c r="V5" s="38"/>
      <c r="W5">
        <f t="shared" si="5"/>
        <v>14.460294117647059</v>
      </c>
      <c r="X5">
        <f t="shared" si="6"/>
        <v>-7.0000000000000284E-2</v>
      </c>
      <c r="Y5">
        <f t="shared" si="7"/>
        <v>6.176470588235361E-2</v>
      </c>
      <c r="Z5">
        <f t="shared" si="8"/>
        <v>8.2352941176466743E-3</v>
      </c>
      <c r="AA5">
        <f>V14-U18</f>
        <v>5.90060049019608</v>
      </c>
      <c r="AB5">
        <f>W5-U18</f>
        <v>-3.0045465686274504</v>
      </c>
    </row>
    <row r="6" spans="1:28" x14ac:dyDescent="0.25">
      <c r="A6" t="s">
        <v>12</v>
      </c>
      <c r="B6" t="s">
        <v>13</v>
      </c>
      <c r="C6">
        <v>9</v>
      </c>
      <c r="D6">
        <v>100</v>
      </c>
      <c r="F6">
        <v>36.684117647058827</v>
      </c>
      <c r="G6">
        <v>44.657058823529411</v>
      </c>
      <c r="H6">
        <v>53.238235294117651</v>
      </c>
      <c r="I6">
        <v>44.859803921568634</v>
      </c>
      <c r="J6" s="38">
        <f t="shared" ref="J6" si="9">AVERAGE(I6:I9)</f>
        <v>135.7952450980392</v>
      </c>
      <c r="L6">
        <f t="shared" si="1"/>
        <v>-8.1756862745098076</v>
      </c>
      <c r="M6">
        <f t="shared" si="2"/>
        <v>-0.20274509803922314</v>
      </c>
      <c r="N6">
        <f t="shared" si="3"/>
        <v>8.3784313725490165</v>
      </c>
      <c r="R6">
        <v>19.97941176470588</v>
      </c>
      <c r="S6">
        <v>19.71764705882353</v>
      </c>
      <c r="T6">
        <v>19.787647058823527</v>
      </c>
      <c r="U6">
        <f t="shared" si="4"/>
        <v>19.828235294117647</v>
      </c>
      <c r="V6" s="38">
        <f t="shared" ref="V6" si="10">AVERAGE(U6:U9)</f>
        <v>14.891029411764706</v>
      </c>
      <c r="X6">
        <f t="shared" si="6"/>
        <v>0.1511764705882328</v>
      </c>
      <c r="Y6">
        <f t="shared" si="7"/>
        <v>-0.11058823529411654</v>
      </c>
      <c r="Z6">
        <f t="shared" si="8"/>
        <v>-4.0588235294119812E-2</v>
      </c>
    </row>
    <row r="7" spans="1:28" x14ac:dyDescent="0.25">
      <c r="A7" t="s">
        <v>12</v>
      </c>
      <c r="B7" t="s">
        <v>13</v>
      </c>
      <c r="C7">
        <v>9</v>
      </c>
      <c r="D7">
        <v>150</v>
      </c>
      <c r="F7">
        <v>144.13235294117646</v>
      </c>
      <c r="G7">
        <v>144.93764705882356</v>
      </c>
      <c r="H7">
        <v>145.5694117647059</v>
      </c>
      <c r="I7">
        <v>144.87980392156865</v>
      </c>
      <c r="J7" s="38"/>
      <c r="L7">
        <f t="shared" si="1"/>
        <v>-0.7474509803921876</v>
      </c>
      <c r="M7">
        <f t="shared" si="2"/>
        <v>5.7843137254906196E-2</v>
      </c>
      <c r="N7">
        <f t="shared" si="3"/>
        <v>0.68960784313725298</v>
      </c>
      <c r="R7">
        <v>9.9776470588235302</v>
      </c>
      <c r="S7">
        <v>10.045882352941177</v>
      </c>
      <c r="T7">
        <v>10.086470588235294</v>
      </c>
      <c r="U7">
        <f t="shared" si="4"/>
        <v>10.036666666666667</v>
      </c>
      <c r="V7" s="38"/>
      <c r="X7">
        <f t="shared" si="6"/>
        <v>-5.9019607843136868E-2</v>
      </c>
      <c r="Y7">
        <f t="shared" si="7"/>
        <v>9.2156862745103041E-3</v>
      </c>
      <c r="Z7">
        <f t="shared" si="8"/>
        <v>4.9803921568626563E-2</v>
      </c>
    </row>
    <row r="8" spans="1:28" x14ac:dyDescent="0.25">
      <c r="A8" t="s">
        <v>12</v>
      </c>
      <c r="B8" t="s">
        <v>13</v>
      </c>
      <c r="C8">
        <v>9</v>
      </c>
      <c r="D8">
        <v>200</v>
      </c>
      <c r="F8">
        <v>183.93470588235297</v>
      </c>
      <c r="G8">
        <v>198.2029411764706</v>
      </c>
      <c r="H8">
        <v>212.64058823529408</v>
      </c>
      <c r="I8">
        <v>198.25941176470587</v>
      </c>
      <c r="J8" s="38"/>
      <c r="L8">
        <f t="shared" si="1"/>
        <v>-14.324705882352902</v>
      </c>
      <c r="M8">
        <f t="shared" si="2"/>
        <v>-5.647058823527118E-2</v>
      </c>
      <c r="N8">
        <f t="shared" si="3"/>
        <v>14.381176470588201</v>
      </c>
      <c r="R8">
        <v>19.401764705882353</v>
      </c>
      <c r="S8">
        <v>19.065882352941177</v>
      </c>
      <c r="T8">
        <v>19.193529411764704</v>
      </c>
      <c r="U8">
        <f t="shared" si="4"/>
        <v>19.220392156862744</v>
      </c>
      <c r="V8" s="38"/>
      <c r="X8">
        <f t="shared" si="6"/>
        <v>0.18137254901960986</v>
      </c>
      <c r="Y8">
        <f t="shared" si="7"/>
        <v>-0.15450980392156666</v>
      </c>
      <c r="Z8">
        <f t="shared" si="8"/>
        <v>-2.6862745098039653E-2</v>
      </c>
    </row>
    <row r="9" spans="1:28" x14ac:dyDescent="0.25">
      <c r="A9" t="s">
        <v>12</v>
      </c>
      <c r="B9" t="s">
        <v>13</v>
      </c>
      <c r="C9">
        <v>9</v>
      </c>
      <c r="D9">
        <v>250</v>
      </c>
      <c r="F9">
        <v>153.91999999999999</v>
      </c>
      <c r="G9">
        <v>155.28764705882352</v>
      </c>
      <c r="H9">
        <v>156.33823529411762</v>
      </c>
      <c r="I9">
        <v>155.1819607843137</v>
      </c>
      <c r="J9" s="38"/>
      <c r="L9">
        <f t="shared" si="1"/>
        <v>-1.2619607843137146</v>
      </c>
      <c r="M9">
        <f t="shared" si="2"/>
        <v>0.10568627450982149</v>
      </c>
      <c r="N9">
        <f t="shared" si="3"/>
        <v>1.1562745098039215</v>
      </c>
      <c r="R9">
        <v>10.356470588235293</v>
      </c>
      <c r="S9">
        <v>10.498823529411764</v>
      </c>
      <c r="T9">
        <v>10.581176470588234</v>
      </c>
      <c r="U9">
        <f t="shared" si="4"/>
        <v>10.478823529411763</v>
      </c>
      <c r="V9" s="38"/>
      <c r="X9">
        <f t="shared" si="6"/>
        <v>-0.12235294117646944</v>
      </c>
      <c r="Y9">
        <f t="shared" si="7"/>
        <v>2.000000000000135E-2</v>
      </c>
      <c r="Z9">
        <f t="shared" si="8"/>
        <v>0.10235294117647165</v>
      </c>
    </row>
    <row r="10" spans="1:28" x14ac:dyDescent="0.25">
      <c r="A10" t="s">
        <v>12</v>
      </c>
      <c r="B10" t="s">
        <v>13</v>
      </c>
      <c r="C10">
        <v>10</v>
      </c>
      <c r="D10">
        <v>100</v>
      </c>
      <c r="F10">
        <v>148.75764705882352</v>
      </c>
      <c r="G10">
        <v>177.49529411764706</v>
      </c>
      <c r="H10">
        <v>204.66764705882352</v>
      </c>
      <c r="I10">
        <v>176.9735294117647</v>
      </c>
      <c r="J10" s="38">
        <f t="shared" ref="J10" si="11">AVERAGE(I10:I13)</f>
        <v>139.23382352941178</v>
      </c>
      <c r="L10">
        <f t="shared" si="1"/>
        <v>-28.215882352941179</v>
      </c>
      <c r="M10">
        <f t="shared" si="2"/>
        <v>0.52176470588236157</v>
      </c>
      <c r="N10">
        <f t="shared" si="3"/>
        <v>27.694117647058818</v>
      </c>
      <c r="R10">
        <v>22.422941176470591</v>
      </c>
      <c r="S10">
        <v>22.567647058823528</v>
      </c>
      <c r="T10">
        <v>22.728235294117649</v>
      </c>
      <c r="U10">
        <f t="shared" si="4"/>
        <v>22.572941176470589</v>
      </c>
      <c r="V10" s="38">
        <f t="shared" ref="V10" si="12">AVERAGE(U10:U13)</f>
        <v>20.096617647058828</v>
      </c>
      <c r="X10">
        <f t="shared" si="6"/>
        <v>-0.14999999999999858</v>
      </c>
      <c r="Y10">
        <f t="shared" si="7"/>
        <v>-5.294117647061114E-3</v>
      </c>
      <c r="Z10">
        <f t="shared" si="8"/>
        <v>0.15529411764705969</v>
      </c>
    </row>
    <row r="11" spans="1:28" x14ac:dyDescent="0.25">
      <c r="A11" t="s">
        <v>12</v>
      </c>
      <c r="B11" t="s">
        <v>13</v>
      </c>
      <c r="C11">
        <v>10</v>
      </c>
      <c r="D11">
        <v>150</v>
      </c>
      <c r="F11">
        <v>140.83529411764707</v>
      </c>
      <c r="G11">
        <v>146.8758823529412</v>
      </c>
      <c r="H11">
        <v>155.53647058823532</v>
      </c>
      <c r="I11">
        <v>147.74921568627454</v>
      </c>
      <c r="J11" s="38"/>
      <c r="L11">
        <f t="shared" si="1"/>
        <v>-6.9139215686274724</v>
      </c>
      <c r="M11">
        <f t="shared" si="2"/>
        <v>-0.87333333333333485</v>
      </c>
      <c r="N11">
        <f t="shared" si="3"/>
        <v>7.7872549019607789</v>
      </c>
      <c r="R11">
        <v>19.842352941176472</v>
      </c>
      <c r="S11">
        <v>19.74529411764706</v>
      </c>
      <c r="T11">
        <v>19.91764705882353</v>
      </c>
      <c r="U11">
        <f t="shared" si="4"/>
        <v>19.835098039215691</v>
      </c>
      <c r="V11" s="38"/>
      <c r="X11">
        <f t="shared" si="6"/>
        <v>7.2549019607812681E-3</v>
      </c>
      <c r="Y11">
        <f t="shared" si="7"/>
        <v>-8.980392156863104E-2</v>
      </c>
      <c r="Z11">
        <f t="shared" si="8"/>
        <v>8.2549019607839114E-2</v>
      </c>
    </row>
    <row r="12" spans="1:28" x14ac:dyDescent="0.25">
      <c r="A12" t="s">
        <v>12</v>
      </c>
      <c r="B12" t="s">
        <v>13</v>
      </c>
      <c r="C12">
        <v>10</v>
      </c>
      <c r="D12">
        <v>200</v>
      </c>
      <c r="F12">
        <v>132.1164705882353</v>
      </c>
      <c r="G12">
        <v>163.16058823529411</v>
      </c>
      <c r="H12">
        <v>194.79882352941175</v>
      </c>
      <c r="I12">
        <v>163.35862745098038</v>
      </c>
      <c r="J12" s="38"/>
      <c r="L12">
        <f t="shared" si="1"/>
        <v>-31.242156862745077</v>
      </c>
      <c r="M12">
        <f t="shared" si="2"/>
        <v>-0.19803921568626492</v>
      </c>
      <c r="N12">
        <f t="shared" si="3"/>
        <v>31.44019607843137</v>
      </c>
      <c r="R12">
        <v>21.761176470588236</v>
      </c>
      <c r="S12">
        <v>21.772352941176472</v>
      </c>
      <c r="T12">
        <v>21.86</v>
      </c>
      <c r="U12">
        <f t="shared" si="4"/>
        <v>21.797843137254901</v>
      </c>
      <c r="V12" s="38"/>
      <c r="X12">
        <f t="shared" si="6"/>
        <v>-3.6666666666665293E-2</v>
      </c>
      <c r="Y12">
        <f t="shared" si="7"/>
        <v>-2.5490196078429506E-2</v>
      </c>
      <c r="Z12">
        <f t="shared" si="8"/>
        <v>6.2156862745098351E-2</v>
      </c>
    </row>
    <row r="13" spans="1:28" x14ac:dyDescent="0.25">
      <c r="A13" t="s">
        <v>12</v>
      </c>
      <c r="B13" t="s">
        <v>13</v>
      </c>
      <c r="C13">
        <v>10</v>
      </c>
      <c r="D13">
        <v>250</v>
      </c>
      <c r="F13">
        <v>63.091764705882348</v>
      </c>
      <c r="G13">
        <v>68.748235294117649</v>
      </c>
      <c r="H13">
        <v>74.721764705882364</v>
      </c>
      <c r="I13">
        <v>68.853921568627456</v>
      </c>
      <c r="J13" s="38"/>
      <c r="L13">
        <f t="shared" si="1"/>
        <v>-5.7621568627451083</v>
      </c>
      <c r="M13">
        <f t="shared" si="2"/>
        <v>-0.10568627450980728</v>
      </c>
      <c r="N13">
        <f t="shared" si="3"/>
        <v>5.8678431372549085</v>
      </c>
      <c r="R13">
        <v>15.194117647058825</v>
      </c>
      <c r="S13">
        <v>16.060000000000002</v>
      </c>
      <c r="T13">
        <v>17.287647058823527</v>
      </c>
      <c r="U13">
        <f t="shared" si="4"/>
        <v>16.18058823529412</v>
      </c>
      <c r="V13" s="38"/>
      <c r="X13">
        <f t="shared" si="6"/>
        <v>-0.98647058823529576</v>
      </c>
      <c r="Y13">
        <f t="shared" si="7"/>
        <v>-0.12058823529411811</v>
      </c>
      <c r="Z13">
        <f t="shared" si="8"/>
        <v>1.1070588235294068</v>
      </c>
    </row>
    <row r="14" spans="1:28" x14ac:dyDescent="0.25">
      <c r="A14" t="s">
        <v>12</v>
      </c>
      <c r="B14" t="s">
        <v>13</v>
      </c>
      <c r="C14">
        <v>11</v>
      </c>
      <c r="D14">
        <v>100</v>
      </c>
      <c r="F14">
        <v>61.499411764705883</v>
      </c>
      <c r="G14">
        <v>74.304117647058817</v>
      </c>
      <c r="H14">
        <v>85.815294117647056</v>
      </c>
      <c r="I14">
        <v>73.87294117647059</v>
      </c>
      <c r="J14" s="38">
        <f t="shared" ref="J14" si="13">AVERAGE(I14:I17)</f>
        <v>173.09573529411762</v>
      </c>
      <c r="L14">
        <f t="shared" si="1"/>
        <v>-12.373529411764707</v>
      </c>
      <c r="M14">
        <f t="shared" si="2"/>
        <v>0.43117647058822683</v>
      </c>
      <c r="N14">
        <f t="shared" si="3"/>
        <v>11.942352941176466</v>
      </c>
      <c r="R14">
        <v>25.385882352941177</v>
      </c>
      <c r="S14">
        <v>25.173529411764704</v>
      </c>
      <c r="T14">
        <v>25.159411764705883</v>
      </c>
      <c r="U14">
        <f t="shared" si="4"/>
        <v>25.239607843137254</v>
      </c>
      <c r="V14" s="38">
        <f t="shared" ref="V14" si="14">AVERAGE(U14:U17)</f>
        <v>23.36544117647059</v>
      </c>
      <c r="X14">
        <f t="shared" si="6"/>
        <v>0.14627450980392354</v>
      </c>
      <c r="Y14">
        <f t="shared" si="7"/>
        <v>-6.6078431372549318E-2</v>
      </c>
      <c r="Z14">
        <f t="shared" si="8"/>
        <v>-8.0196078431370665E-2</v>
      </c>
    </row>
    <row r="15" spans="1:28" x14ac:dyDescent="0.25">
      <c r="A15" t="s">
        <v>12</v>
      </c>
      <c r="B15" t="s">
        <v>13</v>
      </c>
      <c r="C15">
        <v>11</v>
      </c>
      <c r="D15">
        <v>150</v>
      </c>
      <c r="F15">
        <v>123.18941176470587</v>
      </c>
      <c r="G15">
        <v>127.32588235294118</v>
      </c>
      <c r="H15">
        <v>161.14882352941174</v>
      </c>
      <c r="I15">
        <v>137.22137254901961</v>
      </c>
      <c r="J15" s="38"/>
      <c r="L15">
        <f t="shared" si="1"/>
        <v>-14.031960784313739</v>
      </c>
      <c r="M15">
        <f t="shared" si="2"/>
        <v>-9.8954901960784269</v>
      </c>
      <c r="N15">
        <f t="shared" si="3"/>
        <v>23.927450980392138</v>
      </c>
      <c r="R15">
        <v>22.675294117647059</v>
      </c>
      <c r="S15">
        <v>22.992941176470584</v>
      </c>
      <c r="T15">
        <v>22.699411764705886</v>
      </c>
      <c r="U15">
        <f t="shared" si="4"/>
        <v>22.789215686274513</v>
      </c>
      <c r="V15" s="38"/>
      <c r="X15">
        <f t="shared" si="6"/>
        <v>-0.11392156862745395</v>
      </c>
      <c r="Y15">
        <f t="shared" si="7"/>
        <v>0.20372549019607078</v>
      </c>
      <c r="Z15">
        <f t="shared" si="8"/>
        <v>-8.9803921568627487E-2</v>
      </c>
    </row>
    <row r="16" spans="1:28" x14ac:dyDescent="0.25">
      <c r="A16" t="s">
        <v>12</v>
      </c>
      <c r="B16" t="s">
        <v>13</v>
      </c>
      <c r="C16">
        <v>11</v>
      </c>
      <c r="D16">
        <v>200</v>
      </c>
      <c r="F16">
        <v>126.87588235294118</v>
      </c>
      <c r="G16">
        <v>143.02882352941174</v>
      </c>
      <c r="H16">
        <v>157.05705882352939</v>
      </c>
      <c r="I16">
        <v>142.32058823529408</v>
      </c>
      <c r="J16" s="38"/>
      <c r="L16">
        <f t="shared" si="1"/>
        <v>-15.444705882352906</v>
      </c>
      <c r="M16">
        <f t="shared" si="2"/>
        <v>0.70823529411765662</v>
      </c>
      <c r="N16">
        <f t="shared" si="3"/>
        <v>14.736470588235306</v>
      </c>
      <c r="R16">
        <v>23.285882352941179</v>
      </c>
      <c r="S16">
        <v>23.155882352941177</v>
      </c>
      <c r="T16">
        <v>23.145882352941175</v>
      </c>
      <c r="U16">
        <f t="shared" si="4"/>
        <v>23.19588235294118</v>
      </c>
      <c r="V16" s="38"/>
      <c r="X16">
        <f t="shared" si="6"/>
        <v>8.9999999999999858E-2</v>
      </c>
      <c r="Y16">
        <f t="shared" si="7"/>
        <v>-4.00000000000027E-2</v>
      </c>
      <c r="Z16">
        <f t="shared" si="8"/>
        <v>-5.0000000000004263E-2</v>
      </c>
    </row>
    <row r="17" spans="1:26" x14ac:dyDescent="0.25">
      <c r="A17" t="s">
        <v>12</v>
      </c>
      <c r="B17" t="s">
        <v>13</v>
      </c>
      <c r="C17">
        <v>11</v>
      </c>
      <c r="D17">
        <v>250</v>
      </c>
      <c r="F17">
        <v>312.34235294117644</v>
      </c>
      <c r="G17">
        <v>338.64647058823527</v>
      </c>
      <c r="H17">
        <v>365.91529411764702</v>
      </c>
      <c r="I17">
        <v>338.96803921568625</v>
      </c>
      <c r="J17" s="38"/>
      <c r="L17">
        <f t="shared" si="1"/>
        <v>-26.625686274509803</v>
      </c>
      <c r="M17">
        <f t="shared" si="2"/>
        <v>-0.32156862745097214</v>
      </c>
      <c r="N17">
        <f t="shared" si="3"/>
        <v>26.947254901960775</v>
      </c>
      <c r="R17">
        <v>22.280588235294118</v>
      </c>
      <c r="S17">
        <v>22.232352941176469</v>
      </c>
      <c r="T17">
        <v>22.198235294117648</v>
      </c>
      <c r="U17">
        <f t="shared" si="4"/>
        <v>22.237058823529413</v>
      </c>
      <c r="V17" s="38"/>
      <c r="X17">
        <f t="shared" si="6"/>
        <v>4.3529411764705372E-2</v>
      </c>
      <c r="Y17">
        <f t="shared" si="7"/>
        <v>-4.7058823529440019E-3</v>
      </c>
      <c r="Z17">
        <f t="shared" si="8"/>
        <v>-3.8823529411764923E-2</v>
      </c>
    </row>
    <row r="18" spans="1:26" x14ac:dyDescent="0.25">
      <c r="I18" s="17">
        <f>AVERAGE(I2:I17)</f>
        <v>130.0248406862745</v>
      </c>
      <c r="U18" s="17">
        <f>AVERAGE(U2:U17)</f>
        <v>17.46484068627451</v>
      </c>
    </row>
    <row r="20" spans="1:26" x14ac:dyDescent="0.25">
      <c r="B20" s="54" t="s">
        <v>71</v>
      </c>
      <c r="C20" s="54"/>
      <c r="D20" s="54"/>
      <c r="E20" s="54"/>
      <c r="F20" s="54"/>
      <c r="K20" s="54" t="s">
        <v>72</v>
      </c>
      <c r="L20" s="54"/>
      <c r="M20" s="54"/>
      <c r="N20" s="54"/>
      <c r="O20" s="54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55" t="s">
        <v>52</v>
      </c>
      <c r="C22" s="55" t="s">
        <v>49</v>
      </c>
      <c r="D22" s="55" t="s">
        <v>42</v>
      </c>
      <c r="E22" s="55" t="s">
        <v>50</v>
      </c>
      <c r="F22" s="55" t="s">
        <v>51</v>
      </c>
      <c r="K22" s="55" t="s">
        <v>52</v>
      </c>
      <c r="L22" s="55" t="s">
        <v>49</v>
      </c>
      <c r="M22" s="55" t="s">
        <v>42</v>
      </c>
      <c r="N22" s="55" t="s">
        <v>50</v>
      </c>
      <c r="O22" s="55" t="s">
        <v>51</v>
      </c>
    </row>
    <row r="23" spans="1:26" x14ac:dyDescent="0.25">
      <c r="B23" s="55" t="s">
        <v>19</v>
      </c>
      <c r="C23" s="56">
        <f>3*4*SUMSQ(O2:O5)</f>
        <v>64116.481424935075</v>
      </c>
      <c r="D23" s="56">
        <v>3</v>
      </c>
      <c r="E23" s="56">
        <f>C23/D23</f>
        <v>21372.160474978358</v>
      </c>
      <c r="F23" s="56">
        <f>E23/E27</f>
        <v>93.496370331377065</v>
      </c>
      <c r="K23" s="55" t="s">
        <v>19</v>
      </c>
      <c r="L23" s="56">
        <f>3*4*SUMSQ(AA2:AA5)</f>
        <v>1006.4682176686857</v>
      </c>
      <c r="M23" s="56">
        <v>3</v>
      </c>
      <c r="N23" s="56">
        <f>L23/M23</f>
        <v>335.48940588956191</v>
      </c>
      <c r="O23" s="56">
        <f>N23/N27</f>
        <v>3231.6660567535978</v>
      </c>
    </row>
    <row r="24" spans="1:26" x14ac:dyDescent="0.25">
      <c r="B24" s="55" t="s">
        <v>5</v>
      </c>
      <c r="C24" s="56">
        <f>3*4*SUMSQ(P2:P5)</f>
        <v>33871.844656076995</v>
      </c>
      <c r="D24" s="56">
        <v>3</v>
      </c>
      <c r="E24" s="56">
        <f t="shared" ref="E24:E27" si="15">C24/D24</f>
        <v>11290.614885358998</v>
      </c>
      <c r="F24" s="56">
        <f>E24/E27</f>
        <v>49.392831006784412</v>
      </c>
      <c r="K24" s="55" t="s">
        <v>5</v>
      </c>
      <c r="L24" s="56">
        <f>3*4*SUMSQ(AB2:AB5)</f>
        <v>327.83073035611284</v>
      </c>
      <c r="M24" s="56">
        <v>3</v>
      </c>
      <c r="N24" s="56">
        <f t="shared" ref="N24:N25" si="16">L24/M24</f>
        <v>109.27691011870428</v>
      </c>
      <c r="O24" s="56">
        <f>N24/N27</f>
        <v>1052.6307985229821</v>
      </c>
    </row>
    <row r="25" spans="1:26" x14ac:dyDescent="0.25">
      <c r="B25" s="55" t="s">
        <v>53</v>
      </c>
      <c r="C25" s="56">
        <f>C28-(C26+C23+C24+C27)</f>
        <v>152125.89352976531</v>
      </c>
      <c r="D25" s="56">
        <f>D23*D24</f>
        <v>9</v>
      </c>
      <c r="E25" s="56">
        <f t="shared" si="15"/>
        <v>16902.87705886281</v>
      </c>
      <c r="F25" s="56">
        <f>E25/E27</f>
        <v>73.944684020662876</v>
      </c>
      <c r="K25" s="55" t="s">
        <v>53</v>
      </c>
      <c r="L25" s="56">
        <f>L28-(L26+L23+L24+L27)</f>
        <v>119.65465306372789</v>
      </c>
      <c r="M25" s="56">
        <f>M23*M24</f>
        <v>9</v>
      </c>
      <c r="N25" s="56">
        <f t="shared" si="16"/>
        <v>13.294961451525321</v>
      </c>
      <c r="O25" s="56">
        <f>N25/N27</f>
        <v>128.06626645875463</v>
      </c>
    </row>
    <row r="26" spans="1:26" x14ac:dyDescent="0.25">
      <c r="B26" s="55" t="s">
        <v>54</v>
      </c>
      <c r="C26" s="56">
        <f>C21*I18*I18</f>
        <v>811510.04138357111</v>
      </c>
      <c r="D26" s="56">
        <v>1</v>
      </c>
      <c r="E26" s="56"/>
      <c r="F26" s="56"/>
      <c r="K26" s="55" t="s">
        <v>54</v>
      </c>
      <c r="L26" s="56">
        <f>L21*U18*U18</f>
        <v>14640.991689453575</v>
      </c>
      <c r="M26" s="56">
        <v>1</v>
      </c>
      <c r="N26" s="56"/>
      <c r="O26" s="56"/>
    </row>
    <row r="27" spans="1:26" x14ac:dyDescent="0.25">
      <c r="B27" s="55" t="s">
        <v>55</v>
      </c>
      <c r="C27" s="56">
        <f>SUMSQ(L2:N17)</f>
        <v>7314.8201665513197</v>
      </c>
      <c r="D27" s="56">
        <f>D28-(D26+D23+D24+D25)</f>
        <v>32</v>
      </c>
      <c r="E27" s="56">
        <f t="shared" si="15"/>
        <v>228.58813020472874</v>
      </c>
      <c r="F27" s="56"/>
      <c r="K27" s="55" t="s">
        <v>55</v>
      </c>
      <c r="L27" s="56">
        <f>SUMSQ(X2:Z17)</f>
        <v>3.3220205305651525</v>
      </c>
      <c r="M27" s="56">
        <f>M28-(M26+M23+M24+M25)</f>
        <v>32</v>
      </c>
      <c r="N27" s="56">
        <f t="shared" ref="N27" si="17">L27/M27</f>
        <v>0.10381314158016101</v>
      </c>
      <c r="O27" s="56"/>
    </row>
    <row r="28" spans="1:26" x14ac:dyDescent="0.25">
      <c r="B28" s="55" t="s">
        <v>56</v>
      </c>
      <c r="C28" s="56">
        <f>SUMSQ(F2:H17)</f>
        <v>1068939.0811608997</v>
      </c>
      <c r="D28" s="56">
        <f>C21</f>
        <v>48</v>
      </c>
      <c r="E28" s="56"/>
      <c r="F28" s="56"/>
      <c r="K28" s="55" t="s">
        <v>56</v>
      </c>
      <c r="L28" s="56">
        <f>SUMSQ(R2:T17)</f>
        <v>16098.267311072665</v>
      </c>
      <c r="M28" s="56">
        <f>L21</f>
        <v>48</v>
      </c>
      <c r="N28" s="56"/>
      <c r="O28" s="56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E9A7-D7DB-40E1-9F2E-3032CAAACFBA}">
  <dimension ref="A1:AB35"/>
  <sheetViews>
    <sheetView workbookViewId="0">
      <selection activeCell="D5" sqref="D5"/>
    </sheetView>
  </sheetViews>
  <sheetFormatPr defaultRowHeight="15" x14ac:dyDescent="0.25"/>
  <cols>
    <col min="2" max="2" width="12" customWidth="1"/>
    <col min="11" max="11" width="11.5703125" customWidth="1"/>
  </cols>
  <sheetData>
    <row r="1" spans="1:28" s="60" customFormat="1" x14ac:dyDescent="0.25">
      <c r="A1" s="60" t="s">
        <v>2</v>
      </c>
      <c r="B1" s="60" t="s">
        <v>3</v>
      </c>
      <c r="C1" s="60" t="s">
        <v>4</v>
      </c>
      <c r="D1" s="60" t="s">
        <v>5</v>
      </c>
      <c r="F1" s="60" t="s">
        <v>6</v>
      </c>
      <c r="G1" s="60" t="s">
        <v>7</v>
      </c>
      <c r="H1" s="60" t="s">
        <v>8</v>
      </c>
      <c r="I1" s="60" t="s">
        <v>20</v>
      </c>
      <c r="J1" s="60" t="s">
        <v>44</v>
      </c>
      <c r="K1" s="60" t="s">
        <v>45</v>
      </c>
      <c r="L1" s="37" t="s">
        <v>46</v>
      </c>
      <c r="M1" s="37"/>
      <c r="N1" s="37"/>
      <c r="O1" s="60" t="s">
        <v>47</v>
      </c>
      <c r="P1" s="60" t="s">
        <v>48</v>
      </c>
      <c r="R1" s="60" t="s">
        <v>9</v>
      </c>
      <c r="S1" s="60" t="s">
        <v>10</v>
      </c>
      <c r="T1" s="60" t="s">
        <v>11</v>
      </c>
      <c r="U1" s="60" t="s">
        <v>21</v>
      </c>
      <c r="V1" s="60" t="s">
        <v>63</v>
      </c>
      <c r="W1" s="60" t="s">
        <v>64</v>
      </c>
      <c r="X1" s="37" t="s">
        <v>46</v>
      </c>
      <c r="Y1" s="37"/>
      <c r="Z1" s="37"/>
      <c r="AA1" s="60" t="s">
        <v>47</v>
      </c>
      <c r="AB1" s="60" t="s">
        <v>62</v>
      </c>
    </row>
    <row r="2" spans="1:28" x14ac:dyDescent="0.25">
      <c r="A2" t="s">
        <v>15</v>
      </c>
      <c r="B2" t="s">
        <v>13</v>
      </c>
      <c r="C2">
        <v>8</v>
      </c>
      <c r="D2">
        <v>100</v>
      </c>
      <c r="F2">
        <v>144.77588235294118</v>
      </c>
      <c r="G2">
        <v>144.61117647058822</v>
      </c>
      <c r="H2">
        <v>160.62941176470591</v>
      </c>
      <c r="I2">
        <v>150.00549019607843</v>
      </c>
      <c r="J2" s="38">
        <f>AVERAGE(I2:I5)</f>
        <v>173.20789215686273</v>
      </c>
      <c r="K2">
        <f>AVERAGE(I2,I6,I10,I14)</f>
        <v>118.42156862745098</v>
      </c>
      <c r="L2">
        <f>F2-I2</f>
        <v>-5.229607843137245</v>
      </c>
      <c r="M2">
        <f>G2-I2</f>
        <v>-5.3943137254902069</v>
      </c>
      <c r="N2">
        <f>H2-I2</f>
        <v>10.62392156862748</v>
      </c>
      <c r="O2">
        <f>J2-I18</f>
        <v>39.634154411764683</v>
      </c>
      <c r="P2">
        <f>K2-I18</f>
        <v>-15.152169117647063</v>
      </c>
      <c r="R2">
        <v>10.765294117647059</v>
      </c>
      <c r="S2">
        <v>10.259411764705884</v>
      </c>
      <c r="T2">
        <v>9.5611764705882347</v>
      </c>
      <c r="U2">
        <f>AVERAGE(R2:T2)</f>
        <v>10.195294117647059</v>
      </c>
      <c r="V2" s="38">
        <f>AVERAGE(U2:U5)</f>
        <v>8.7774019607843137</v>
      </c>
      <c r="W2">
        <f>AVERAGE(U2,U6,U10,U14)</f>
        <v>11.350833333333332</v>
      </c>
      <c r="X2">
        <f>R2-U2</f>
        <v>0.57000000000000028</v>
      </c>
      <c r="Y2">
        <f>S2-U2</f>
        <v>6.4117647058825611E-2</v>
      </c>
      <c r="Z2">
        <f>T2-U2</f>
        <v>-0.63411764705882412</v>
      </c>
      <c r="AA2">
        <f>V2-U18</f>
        <v>-1.5591176470588248</v>
      </c>
      <c r="AB2">
        <f>W2-U18</f>
        <v>1.0143137254901937</v>
      </c>
    </row>
    <row r="3" spans="1:28" x14ac:dyDescent="0.25">
      <c r="A3" t="s">
        <v>15</v>
      </c>
      <c r="B3" t="s">
        <v>13</v>
      </c>
      <c r="C3">
        <v>8</v>
      </c>
      <c r="D3">
        <v>150</v>
      </c>
      <c r="F3">
        <v>169.94</v>
      </c>
      <c r="G3">
        <v>172.24058823529413</v>
      </c>
      <c r="H3">
        <v>172.39941176470589</v>
      </c>
      <c r="I3">
        <v>171.52666666666667</v>
      </c>
      <c r="J3" s="38"/>
      <c r="K3">
        <f t="shared" ref="K3:K5" si="0">AVERAGE(I3,I7,I11,I15)</f>
        <v>131.0363725490196</v>
      </c>
      <c r="L3">
        <f t="shared" ref="L3:L17" si="1">F3-I3</f>
        <v>-1.5866666666666731</v>
      </c>
      <c r="M3">
        <f t="shared" ref="M3:M17" si="2">G3-I3</f>
        <v>0.71392156862745537</v>
      </c>
      <c r="N3">
        <f t="shared" ref="N3:N17" si="3">H3-I3</f>
        <v>0.87274509803921774</v>
      </c>
      <c r="O3">
        <f>J6-I18</f>
        <v>57.69503676470589</v>
      </c>
      <c r="P3">
        <f>K3-I18</f>
        <v>-2.53736519607844</v>
      </c>
      <c r="R3">
        <v>8.9435294117647057</v>
      </c>
      <c r="S3">
        <v>9</v>
      </c>
      <c r="T3">
        <v>8.9994117647058811</v>
      </c>
      <c r="U3">
        <f t="shared" ref="U3:U17" si="4">AVERAGE(R3:T3)</f>
        <v>8.9809803921568641</v>
      </c>
      <c r="V3" s="38"/>
      <c r="W3">
        <f t="shared" ref="W3:W5" si="5">AVERAGE(U3,U7,U11,U15)</f>
        <v>10.497598039215687</v>
      </c>
      <c r="X3">
        <f t="shared" ref="X3:X17" si="6">R3-U3</f>
        <v>-3.7450980392158328E-2</v>
      </c>
      <c r="Y3">
        <f t="shared" ref="Y3:Y17" si="7">S3-U3</f>
        <v>1.9019607843135944E-2</v>
      </c>
      <c r="Z3">
        <f t="shared" ref="Z3:Z17" si="8">T3-U3</f>
        <v>1.8431372549017055E-2</v>
      </c>
      <c r="AA3">
        <f>V6-U18</f>
        <v>-0.72053921568627644</v>
      </c>
      <c r="AB3">
        <f>W3-U18</f>
        <v>0.16107843137254818</v>
      </c>
    </row>
    <row r="4" spans="1:28" x14ac:dyDescent="0.25">
      <c r="A4" t="s">
        <v>15</v>
      </c>
      <c r="B4" t="s">
        <v>13</v>
      </c>
      <c r="C4">
        <v>8</v>
      </c>
      <c r="D4">
        <v>200</v>
      </c>
      <c r="F4">
        <v>194.80705882352942</v>
      </c>
      <c r="G4">
        <v>193.28058823529409</v>
      </c>
      <c r="H4">
        <v>196.29352941176469</v>
      </c>
      <c r="I4">
        <v>194.79372549019607</v>
      </c>
      <c r="J4" s="38"/>
      <c r="K4">
        <f t="shared" si="0"/>
        <v>147.9431862745098</v>
      </c>
      <c r="L4">
        <f t="shared" si="1"/>
        <v>1.3333333333349628E-2</v>
      </c>
      <c r="M4">
        <f t="shared" si="2"/>
        <v>-1.5131372549019773</v>
      </c>
      <c r="N4">
        <f t="shared" si="3"/>
        <v>1.4998039215686276</v>
      </c>
      <c r="O4">
        <f>J10-I18</f>
        <v>-65.6450612745098</v>
      </c>
      <c r="P4">
        <f>K4-I18</f>
        <v>14.369448529411756</v>
      </c>
      <c r="R4">
        <v>8.1817647058823528</v>
      </c>
      <c r="S4">
        <v>8.2435294117647047</v>
      </c>
      <c r="T4">
        <v>8.2441176470588236</v>
      </c>
      <c r="U4">
        <f t="shared" si="4"/>
        <v>8.2231372549019586</v>
      </c>
      <c r="V4" s="38"/>
      <c r="W4">
        <f t="shared" si="5"/>
        <v>9.9863725490196078</v>
      </c>
      <c r="X4">
        <f t="shared" si="6"/>
        <v>-4.1372549019605742E-2</v>
      </c>
      <c r="Y4">
        <f t="shared" si="7"/>
        <v>2.0392156862746091E-2</v>
      </c>
      <c r="Z4">
        <f t="shared" si="8"/>
        <v>2.098039215686498E-2</v>
      </c>
      <c r="AA4">
        <f>V10-U18</f>
        <v>0.58377450980392176</v>
      </c>
      <c r="AB4">
        <f>W4-U18</f>
        <v>-0.3501470588235307</v>
      </c>
    </row>
    <row r="5" spans="1:28" x14ac:dyDescent="0.25">
      <c r="A5" t="s">
        <v>15</v>
      </c>
      <c r="B5" t="s">
        <v>13</v>
      </c>
      <c r="C5">
        <v>8</v>
      </c>
      <c r="D5">
        <v>250</v>
      </c>
      <c r="F5">
        <v>175.02352941176471</v>
      </c>
      <c r="G5">
        <v>178.09470588235294</v>
      </c>
      <c r="H5">
        <v>176.39882352941174</v>
      </c>
      <c r="I5">
        <v>176.5056862745098</v>
      </c>
      <c r="J5" s="38"/>
      <c r="K5">
        <f t="shared" si="0"/>
        <v>136.89382352941178</v>
      </c>
      <c r="L5">
        <f t="shared" si="1"/>
        <v>-1.4821568627450858</v>
      </c>
      <c r="M5">
        <f t="shared" si="2"/>
        <v>1.5890196078431416</v>
      </c>
      <c r="N5">
        <f t="shared" si="3"/>
        <v>-0.10686274509805571</v>
      </c>
      <c r="O5">
        <f>J14-I18</f>
        <v>-31.684129901960787</v>
      </c>
      <c r="P5">
        <f>K5-I18</f>
        <v>3.3200857843137328</v>
      </c>
      <c r="R5">
        <v>7.7052941176470595</v>
      </c>
      <c r="S5">
        <v>7.7688235294117662</v>
      </c>
      <c r="T5">
        <v>7.6564705882352939</v>
      </c>
      <c r="U5">
        <f t="shared" si="4"/>
        <v>7.7101960784313732</v>
      </c>
      <c r="V5" s="38"/>
      <c r="W5">
        <f t="shared" si="5"/>
        <v>9.511274509803922</v>
      </c>
      <c r="X5">
        <f t="shared" si="6"/>
        <v>-4.9019607843137081E-3</v>
      </c>
      <c r="Y5">
        <f t="shared" si="7"/>
        <v>5.8627450980393014E-2</v>
      </c>
      <c r="Z5">
        <f t="shared" si="8"/>
        <v>-5.3725490196079306E-2</v>
      </c>
      <c r="AA5">
        <f>V14-U18</f>
        <v>1.6958823529411742</v>
      </c>
      <c r="AB5">
        <f>W5-U18</f>
        <v>-0.82524509803921653</v>
      </c>
    </row>
    <row r="6" spans="1:28" x14ac:dyDescent="0.25">
      <c r="A6" t="s">
        <v>15</v>
      </c>
      <c r="B6" t="s">
        <v>13</v>
      </c>
      <c r="C6">
        <v>9</v>
      </c>
      <c r="D6">
        <v>100</v>
      </c>
      <c r="F6">
        <v>208.37882352941173</v>
      </c>
      <c r="G6">
        <v>207.08294117647057</v>
      </c>
      <c r="H6">
        <v>206.26529411764707</v>
      </c>
      <c r="I6">
        <v>207.24235294117645</v>
      </c>
      <c r="J6" s="38">
        <f t="shared" ref="J6" si="9">AVERAGE(I6:I9)</f>
        <v>191.26877450980393</v>
      </c>
      <c r="L6">
        <f t="shared" si="1"/>
        <v>1.1364705882352837</v>
      </c>
      <c r="M6">
        <f t="shared" si="2"/>
        <v>-0.15941176470587948</v>
      </c>
      <c r="N6">
        <f t="shared" si="3"/>
        <v>-0.97705882352937579</v>
      </c>
      <c r="R6">
        <v>10.514117647058823</v>
      </c>
      <c r="S6">
        <v>10.49764705882353</v>
      </c>
      <c r="T6">
        <v>10.430588235294117</v>
      </c>
      <c r="U6">
        <f t="shared" si="4"/>
        <v>10.48078431372549</v>
      </c>
      <c r="V6" s="38">
        <f t="shared" ref="V6" si="10">AVERAGE(U6:U9)</f>
        <v>9.6159803921568621</v>
      </c>
      <c r="X6">
        <f t="shared" si="6"/>
        <v>3.3333333333333215E-2</v>
      </c>
      <c r="Y6">
        <f t="shared" si="7"/>
        <v>1.6862745098039866E-2</v>
      </c>
      <c r="Z6">
        <f t="shared" si="8"/>
        <v>-5.0196078431373081E-2</v>
      </c>
    </row>
    <row r="7" spans="1:28" x14ac:dyDescent="0.25">
      <c r="A7" t="s">
        <v>15</v>
      </c>
      <c r="B7" t="s">
        <v>13</v>
      </c>
      <c r="C7">
        <v>9</v>
      </c>
      <c r="D7">
        <v>150</v>
      </c>
      <c r="F7">
        <v>190.73235294117649</v>
      </c>
      <c r="G7">
        <v>189.11470588235292</v>
      </c>
      <c r="H7">
        <v>193.53470588235294</v>
      </c>
      <c r="I7">
        <v>191.12725490196078</v>
      </c>
      <c r="J7" s="38"/>
      <c r="L7">
        <f t="shared" si="1"/>
        <v>-0.39490196078429562</v>
      </c>
      <c r="M7">
        <f t="shared" si="2"/>
        <v>-2.0125490196078601</v>
      </c>
      <c r="N7">
        <f t="shared" si="3"/>
        <v>2.4074509803921558</v>
      </c>
      <c r="R7">
        <v>9.7258823529411753</v>
      </c>
      <c r="S7">
        <v>9.7711764705882338</v>
      </c>
      <c r="T7">
        <v>9.7099999999999991</v>
      </c>
      <c r="U7">
        <f t="shared" si="4"/>
        <v>9.7356862745098027</v>
      </c>
      <c r="V7" s="38"/>
      <c r="X7">
        <f t="shared" si="6"/>
        <v>-9.8039215686274161E-3</v>
      </c>
      <c r="Y7">
        <f t="shared" si="7"/>
        <v>3.5490196078431069E-2</v>
      </c>
      <c r="Z7">
        <f t="shared" si="8"/>
        <v>-2.5686274509803653E-2</v>
      </c>
    </row>
    <row r="8" spans="1:28" x14ac:dyDescent="0.25">
      <c r="A8" t="s">
        <v>15</v>
      </c>
      <c r="B8" t="s">
        <v>13</v>
      </c>
      <c r="C8">
        <v>9</v>
      </c>
      <c r="D8">
        <v>200</v>
      </c>
      <c r="F8">
        <v>190.20294117647057</v>
      </c>
      <c r="G8">
        <v>189.29411764705881</v>
      </c>
      <c r="H8">
        <v>191.96235294117645</v>
      </c>
      <c r="I8">
        <v>190.48647058823531</v>
      </c>
      <c r="J8" s="38"/>
      <c r="L8">
        <f t="shared" si="1"/>
        <v>-0.28352941176473223</v>
      </c>
      <c r="M8">
        <f t="shared" si="2"/>
        <v>-1.1923529411764946</v>
      </c>
      <c r="N8">
        <f t="shared" si="3"/>
        <v>1.4758823529411416</v>
      </c>
      <c r="R8">
        <v>9.3188235294117661</v>
      </c>
      <c r="S8">
        <v>9.3229411764705894</v>
      </c>
      <c r="T8">
        <v>9.2376470588235282</v>
      </c>
      <c r="U8">
        <f t="shared" si="4"/>
        <v>9.2931372549019624</v>
      </c>
      <c r="V8" s="38"/>
      <c r="X8">
        <f t="shared" si="6"/>
        <v>2.5686274509803653E-2</v>
      </c>
      <c r="Y8">
        <f t="shared" si="7"/>
        <v>2.980392156862699E-2</v>
      </c>
      <c r="Z8">
        <f t="shared" si="8"/>
        <v>-5.5490196078434195E-2</v>
      </c>
    </row>
    <row r="9" spans="1:28" x14ac:dyDescent="0.25">
      <c r="A9" t="s">
        <v>15</v>
      </c>
      <c r="B9" t="s">
        <v>13</v>
      </c>
      <c r="C9">
        <v>9</v>
      </c>
      <c r="D9">
        <v>250</v>
      </c>
      <c r="F9">
        <v>176.48588235294116</v>
      </c>
      <c r="G9">
        <v>175.78882352941176</v>
      </c>
      <c r="H9">
        <v>176.38235294117649</v>
      </c>
      <c r="I9">
        <v>176.21901960784314</v>
      </c>
      <c r="J9" s="38"/>
      <c r="L9">
        <f t="shared" si="1"/>
        <v>0.26686274509802388</v>
      </c>
      <c r="M9">
        <f t="shared" si="2"/>
        <v>-0.43019607843137919</v>
      </c>
      <c r="N9">
        <f t="shared" si="3"/>
        <v>0.16333333333335531</v>
      </c>
      <c r="R9">
        <v>8.8311764705882343</v>
      </c>
      <c r="S9">
        <v>8.9476470588235308</v>
      </c>
      <c r="T9">
        <v>9.0841176470588234</v>
      </c>
      <c r="U9">
        <f t="shared" si="4"/>
        <v>8.9543137254901968</v>
      </c>
      <c r="V9" s="38"/>
      <c r="X9">
        <f t="shared" si="6"/>
        <v>-0.12313725490196248</v>
      </c>
      <c r="Y9">
        <f t="shared" si="7"/>
        <v>-6.6666666666659324E-3</v>
      </c>
      <c r="Z9">
        <f t="shared" si="8"/>
        <v>0.12980392156862663</v>
      </c>
    </row>
    <row r="10" spans="1:28" x14ac:dyDescent="0.25">
      <c r="A10" t="s">
        <v>15</v>
      </c>
      <c r="B10" t="s">
        <v>13</v>
      </c>
      <c r="C10">
        <v>10</v>
      </c>
      <c r="D10">
        <v>100</v>
      </c>
      <c r="F10">
        <v>31.721176470588233</v>
      </c>
      <c r="G10">
        <v>32.836470588235287</v>
      </c>
      <c r="H10">
        <v>35.194705882352935</v>
      </c>
      <c r="I10">
        <v>33.250784313725482</v>
      </c>
      <c r="J10" s="38">
        <f t="shared" ref="J10" si="11">AVERAGE(I10:I13)</f>
        <v>67.928676470588243</v>
      </c>
      <c r="L10">
        <f t="shared" si="1"/>
        <v>-1.5296078431372493</v>
      </c>
      <c r="M10">
        <f t="shared" si="2"/>
        <v>-0.41431372549019585</v>
      </c>
      <c r="N10">
        <f t="shared" si="3"/>
        <v>1.9439215686274522</v>
      </c>
      <c r="R10">
        <v>11.763529411764706</v>
      </c>
      <c r="S10">
        <v>11.732352941176472</v>
      </c>
      <c r="T10">
        <v>11.743529411764706</v>
      </c>
      <c r="U10">
        <f t="shared" si="4"/>
        <v>11.746470588235296</v>
      </c>
      <c r="V10" s="38">
        <f t="shared" ref="V10" si="12">AVERAGE(U10:U13)</f>
        <v>10.92029411764706</v>
      </c>
      <c r="X10">
        <f t="shared" si="6"/>
        <v>1.7058823529410461E-2</v>
      </c>
      <c r="Y10">
        <f t="shared" si="7"/>
        <v>-1.4117647058823124E-2</v>
      </c>
      <c r="Z10">
        <f t="shared" si="8"/>
        <v>-2.941176470589113E-3</v>
      </c>
    </row>
    <row r="11" spans="1:28" x14ac:dyDescent="0.25">
      <c r="A11" t="s">
        <v>15</v>
      </c>
      <c r="B11" t="s">
        <v>13</v>
      </c>
      <c r="C11">
        <v>10</v>
      </c>
      <c r="D11">
        <v>150</v>
      </c>
      <c r="F11">
        <v>49.994705882352939</v>
      </c>
      <c r="G11">
        <v>53.751176470588234</v>
      </c>
      <c r="H11">
        <v>56.392941176470593</v>
      </c>
      <c r="I11">
        <v>53.379607843137258</v>
      </c>
      <c r="J11" s="38"/>
      <c r="L11">
        <f t="shared" si="1"/>
        <v>-3.3849019607843189</v>
      </c>
      <c r="M11">
        <f t="shared" si="2"/>
        <v>0.37156862745097641</v>
      </c>
      <c r="N11">
        <f t="shared" si="3"/>
        <v>3.0133333333333354</v>
      </c>
      <c r="R11">
        <v>11.058235294117647</v>
      </c>
      <c r="S11">
        <v>11.116470588235295</v>
      </c>
      <c r="T11">
        <v>10.99235294117647</v>
      </c>
      <c r="U11">
        <f t="shared" si="4"/>
        <v>11.055686274509805</v>
      </c>
      <c r="V11" s="38"/>
      <c r="X11">
        <f t="shared" si="6"/>
        <v>2.5490196078425953E-3</v>
      </c>
      <c r="Y11">
        <f t="shared" si="7"/>
        <v>6.078431372548998E-2</v>
      </c>
      <c r="Z11">
        <f t="shared" si="8"/>
        <v>-6.3333333333334352E-2</v>
      </c>
    </row>
    <row r="12" spans="1:28" x14ac:dyDescent="0.25">
      <c r="A12" t="s">
        <v>15</v>
      </c>
      <c r="B12" t="s">
        <v>13</v>
      </c>
      <c r="C12">
        <v>10</v>
      </c>
      <c r="D12">
        <v>200</v>
      </c>
      <c r="F12">
        <v>72.588235294117652</v>
      </c>
      <c r="G12">
        <v>88.672941176470587</v>
      </c>
      <c r="H12">
        <v>82.401764705882357</v>
      </c>
      <c r="I12">
        <v>81.220980392156861</v>
      </c>
      <c r="J12" s="38"/>
      <c r="L12">
        <f t="shared" si="1"/>
        <v>-8.6327450980392086</v>
      </c>
      <c r="M12">
        <f t="shared" si="2"/>
        <v>7.4519607843137265</v>
      </c>
      <c r="N12">
        <f t="shared" si="3"/>
        <v>1.1807843137254963</v>
      </c>
      <c r="R12">
        <v>10.81</v>
      </c>
      <c r="S12">
        <v>10.674117647058823</v>
      </c>
      <c r="T12">
        <v>10.572941176470589</v>
      </c>
      <c r="U12">
        <f t="shared" si="4"/>
        <v>10.685686274509806</v>
      </c>
      <c r="V12" s="38"/>
      <c r="X12">
        <f t="shared" si="6"/>
        <v>0.12431372549019493</v>
      </c>
      <c r="Y12">
        <f t="shared" si="7"/>
        <v>-1.1568627450982305E-2</v>
      </c>
      <c r="Z12">
        <f t="shared" si="8"/>
        <v>-0.11274509803921617</v>
      </c>
    </row>
    <row r="13" spans="1:28" x14ac:dyDescent="0.25">
      <c r="A13" t="s">
        <v>15</v>
      </c>
      <c r="B13" t="s">
        <v>13</v>
      </c>
      <c r="C13">
        <v>10</v>
      </c>
      <c r="D13">
        <v>250</v>
      </c>
      <c r="F13">
        <v>100.43647058823528</v>
      </c>
      <c r="G13">
        <v>105.62705882352941</v>
      </c>
      <c r="H13">
        <v>105.5264705882353</v>
      </c>
      <c r="I13">
        <v>103.86333333333334</v>
      </c>
      <c r="J13" s="38"/>
      <c r="L13">
        <f t="shared" si="1"/>
        <v>-3.4268627450980631</v>
      </c>
      <c r="M13">
        <f t="shared" si="2"/>
        <v>1.7637254901960659</v>
      </c>
      <c r="N13">
        <f t="shared" si="3"/>
        <v>1.6631372549019545</v>
      </c>
      <c r="R13">
        <v>10.229411764705883</v>
      </c>
      <c r="S13">
        <v>10.191176470588236</v>
      </c>
      <c r="T13">
        <v>10.159411764705881</v>
      </c>
      <c r="U13">
        <f t="shared" si="4"/>
        <v>10.193333333333333</v>
      </c>
      <c r="V13" s="38"/>
      <c r="X13">
        <f t="shared" si="6"/>
        <v>3.6078431372549957E-2</v>
      </c>
      <c r="Y13">
        <f t="shared" si="7"/>
        <v>-2.1568627450978539E-3</v>
      </c>
      <c r="Z13">
        <f t="shared" si="8"/>
        <v>-3.3921568627452103E-2</v>
      </c>
    </row>
    <row r="14" spans="1:28" x14ac:dyDescent="0.25">
      <c r="A14" t="s">
        <v>15</v>
      </c>
      <c r="B14" t="s">
        <v>13</v>
      </c>
      <c r="C14">
        <v>11</v>
      </c>
      <c r="D14">
        <v>100</v>
      </c>
      <c r="F14">
        <v>80.018823529411762</v>
      </c>
      <c r="G14">
        <v>83.199411764705857</v>
      </c>
      <c r="H14">
        <v>86.34470588235294</v>
      </c>
      <c r="I14">
        <v>83.187647058823515</v>
      </c>
      <c r="J14" s="38">
        <f t="shared" ref="J14" si="13">AVERAGE(I14:I17)</f>
        <v>101.88960784313726</v>
      </c>
      <c r="L14">
        <f t="shared" si="1"/>
        <v>-3.1688235294117533</v>
      </c>
      <c r="M14">
        <f t="shared" si="2"/>
        <v>1.1764705882342241E-2</v>
      </c>
      <c r="N14">
        <f t="shared" si="3"/>
        <v>3.1570588235294252</v>
      </c>
      <c r="R14">
        <v>13.022941176470589</v>
      </c>
      <c r="S14">
        <v>13.082941176470587</v>
      </c>
      <c r="T14">
        <v>12.836470588235294</v>
      </c>
      <c r="U14">
        <f t="shared" si="4"/>
        <v>12.980784313725488</v>
      </c>
      <c r="V14" s="38">
        <f t="shared" ref="V14" si="14">AVERAGE(U14:U17)</f>
        <v>12.032401960784313</v>
      </c>
      <c r="X14">
        <f t="shared" si="6"/>
        <v>4.2156862745100554E-2</v>
      </c>
      <c r="Y14">
        <f t="shared" si="7"/>
        <v>0.10215686274509928</v>
      </c>
      <c r="Z14">
        <f t="shared" si="8"/>
        <v>-0.1443137254901945</v>
      </c>
    </row>
    <row r="15" spans="1:28" x14ac:dyDescent="0.25">
      <c r="A15" t="s">
        <v>15</v>
      </c>
      <c r="B15" t="s">
        <v>13</v>
      </c>
      <c r="C15">
        <v>11</v>
      </c>
      <c r="D15">
        <v>150</v>
      </c>
      <c r="F15">
        <v>106.1835294117647</v>
      </c>
      <c r="G15">
        <v>108.04941176470588</v>
      </c>
      <c r="H15">
        <v>110.10294117647059</v>
      </c>
      <c r="I15">
        <v>108.11196078431372</v>
      </c>
      <c r="J15" s="38"/>
      <c r="L15">
        <f t="shared" si="1"/>
        <v>-1.9284313725490279</v>
      </c>
      <c r="M15">
        <f t="shared" si="2"/>
        <v>-6.2549019607843093E-2</v>
      </c>
      <c r="N15">
        <f t="shared" si="3"/>
        <v>1.9909803921568709</v>
      </c>
      <c r="R15">
        <v>12.38</v>
      </c>
      <c r="S15">
        <v>12.244705882352941</v>
      </c>
      <c r="T15">
        <v>12.02941176470588</v>
      </c>
      <c r="U15">
        <f t="shared" si="4"/>
        <v>12.218039215686275</v>
      </c>
      <c r="V15" s="38"/>
      <c r="X15">
        <f t="shared" si="6"/>
        <v>0.16196078431372563</v>
      </c>
      <c r="Y15">
        <f t="shared" si="7"/>
        <v>2.6666666666665506E-2</v>
      </c>
      <c r="Z15">
        <f t="shared" si="8"/>
        <v>-0.18862745098039468</v>
      </c>
    </row>
    <row r="16" spans="1:28" x14ac:dyDescent="0.25">
      <c r="A16" t="s">
        <v>15</v>
      </c>
      <c r="B16" t="s">
        <v>13</v>
      </c>
      <c r="C16">
        <v>11</v>
      </c>
      <c r="D16">
        <v>200</v>
      </c>
      <c r="F16">
        <v>122.29176470588236</v>
      </c>
      <c r="G16">
        <v>125.42176470588235</v>
      </c>
      <c r="H16">
        <v>128.10117647058823</v>
      </c>
      <c r="I16">
        <v>125.27156862745097</v>
      </c>
      <c r="J16" s="38"/>
      <c r="L16">
        <f t="shared" si="1"/>
        <v>-2.9798039215686174</v>
      </c>
      <c r="M16">
        <f t="shared" si="2"/>
        <v>0.15019607843137806</v>
      </c>
      <c r="N16">
        <f t="shared" si="3"/>
        <v>2.8296078431372536</v>
      </c>
      <c r="R16">
        <v>11.93235294117647</v>
      </c>
      <c r="S16">
        <v>11.708235294117648</v>
      </c>
      <c r="T16">
        <v>11.59</v>
      </c>
      <c r="U16">
        <f t="shared" si="4"/>
        <v>11.743529411764706</v>
      </c>
      <c r="V16" s="38"/>
      <c r="X16">
        <f t="shared" si="6"/>
        <v>0.1888235294117635</v>
      </c>
      <c r="Y16">
        <f t="shared" si="7"/>
        <v>-3.5294117647058698E-2</v>
      </c>
      <c r="Z16">
        <f t="shared" si="8"/>
        <v>-0.15352941176470658</v>
      </c>
    </row>
    <row r="17" spans="1:26" x14ac:dyDescent="0.25">
      <c r="A17" t="s">
        <v>15</v>
      </c>
      <c r="B17" t="s">
        <v>13</v>
      </c>
      <c r="C17">
        <v>11</v>
      </c>
      <c r="D17">
        <v>250</v>
      </c>
      <c r="F17">
        <v>88.844117647058837</v>
      </c>
      <c r="G17">
        <v>92.625882352941176</v>
      </c>
      <c r="H17">
        <v>91.491764705882346</v>
      </c>
      <c r="I17">
        <v>90.987254901960796</v>
      </c>
      <c r="J17" s="38"/>
      <c r="L17">
        <f t="shared" si="1"/>
        <v>-2.1431372549019585</v>
      </c>
      <c r="M17">
        <f t="shared" si="2"/>
        <v>1.6386274509803798</v>
      </c>
      <c r="N17">
        <f t="shared" si="3"/>
        <v>0.50450980392155031</v>
      </c>
      <c r="R17">
        <v>11.367647058823529</v>
      </c>
      <c r="S17">
        <v>11.135294117647058</v>
      </c>
      <c r="T17">
        <v>11.058823529411764</v>
      </c>
      <c r="U17">
        <f t="shared" si="4"/>
        <v>11.187254901960785</v>
      </c>
      <c r="V17" s="38"/>
      <c r="X17">
        <f t="shared" si="6"/>
        <v>0.18039215686274446</v>
      </c>
      <c r="Y17">
        <f t="shared" si="7"/>
        <v>-5.1960784313726194E-2</v>
      </c>
      <c r="Z17">
        <f t="shared" si="8"/>
        <v>-0.12843137254902004</v>
      </c>
    </row>
    <row r="18" spans="1:26" x14ac:dyDescent="0.25">
      <c r="I18" s="17">
        <f>AVERAGE(I2:I17)</f>
        <v>133.57373774509804</v>
      </c>
      <c r="U18" s="17">
        <f>AVERAGE(U2:U17)</f>
        <v>10.336519607843139</v>
      </c>
    </row>
    <row r="20" spans="1:26" x14ac:dyDescent="0.25">
      <c r="B20" s="57" t="s">
        <v>73</v>
      </c>
      <c r="C20" s="57"/>
      <c r="D20" s="57"/>
      <c r="E20" s="57"/>
      <c r="F20" s="57"/>
      <c r="K20" s="57" t="s">
        <v>74</v>
      </c>
      <c r="L20" s="57"/>
      <c r="M20" s="57"/>
      <c r="N20" s="57"/>
      <c r="O20" s="57"/>
    </row>
    <row r="21" spans="1:26" x14ac:dyDescent="0.25">
      <c r="B21" s="18" t="s">
        <v>41</v>
      </c>
      <c r="C21" s="18">
        <f>COUNT(F2:H17)</f>
        <v>48</v>
      </c>
      <c r="K21" s="52" t="s">
        <v>41</v>
      </c>
      <c r="L21" s="52">
        <f>COUNT(R2:T17)</f>
        <v>48</v>
      </c>
    </row>
    <row r="22" spans="1:26" x14ac:dyDescent="0.25">
      <c r="B22" s="58" t="s">
        <v>52</v>
      </c>
      <c r="C22" s="58" t="s">
        <v>49</v>
      </c>
      <c r="D22" s="58" t="s">
        <v>42</v>
      </c>
      <c r="E22" s="58" t="s">
        <v>50</v>
      </c>
      <c r="F22" s="58" t="s">
        <v>51</v>
      </c>
      <c r="K22" s="58" t="s">
        <v>52</v>
      </c>
      <c r="L22" s="58" t="s">
        <v>49</v>
      </c>
      <c r="M22" s="58" t="s">
        <v>42</v>
      </c>
      <c r="N22" s="58" t="s">
        <v>50</v>
      </c>
      <c r="O22" s="58" t="s">
        <v>51</v>
      </c>
    </row>
    <row r="23" spans="1:26" x14ac:dyDescent="0.25">
      <c r="B23" s="58" t="s">
        <v>19</v>
      </c>
      <c r="C23" s="7">
        <f>3*4*SUMSQ(O2:O5)</f>
        <v>122552.8994471381</v>
      </c>
      <c r="D23" s="7">
        <v>3</v>
      </c>
      <c r="E23" s="7">
        <f>C23/D23</f>
        <v>40850.966482379365</v>
      </c>
      <c r="F23" s="7">
        <f>E23/E27</f>
        <v>3062.963705411124</v>
      </c>
      <c r="K23" s="58" t="s">
        <v>19</v>
      </c>
      <c r="L23" s="7">
        <f>3*4*SUMSQ(AA2:AA5)</f>
        <v>74.002010784313725</v>
      </c>
      <c r="M23" s="7">
        <v>3</v>
      </c>
      <c r="N23" s="7">
        <f>L23/M23</f>
        <v>24.667336928104575</v>
      </c>
      <c r="O23" s="7">
        <f>N23/N27</f>
        <v>765.25926533892107</v>
      </c>
    </row>
    <row r="24" spans="1:26" x14ac:dyDescent="0.25">
      <c r="B24" s="58" t="s">
        <v>5</v>
      </c>
      <c r="C24" s="7">
        <f>3*4*SUMSQ(P2:P5)</f>
        <v>5442.36566115196</v>
      </c>
      <c r="D24" s="7">
        <v>3</v>
      </c>
      <c r="E24" s="7">
        <f t="shared" ref="E24:E27" si="15">C24/D24</f>
        <v>1814.1218870506534</v>
      </c>
      <c r="F24" s="7">
        <f>E24/E27</f>
        <v>136.02100453669479</v>
      </c>
      <c r="K24" s="58" t="s">
        <v>5</v>
      </c>
      <c r="L24" s="7">
        <f>3*4*SUMSQ(AB2:AB5)</f>
        <v>22.300932352941143</v>
      </c>
      <c r="M24" s="7">
        <v>3</v>
      </c>
      <c r="N24" s="7">
        <f t="shared" ref="N24:N25" si="16">L24/M24</f>
        <v>7.4336441176470478</v>
      </c>
      <c r="O24" s="7">
        <f>N24/N27</f>
        <v>230.61528906998578</v>
      </c>
    </row>
    <row r="25" spans="1:26" x14ac:dyDescent="0.25">
      <c r="B25" s="58" t="s">
        <v>53</v>
      </c>
      <c r="C25" s="7">
        <f>C28-(C26+C23+C24+C27)</f>
        <v>10867.311018461478</v>
      </c>
      <c r="D25" s="7">
        <f>D23*D24</f>
        <v>9</v>
      </c>
      <c r="E25" s="7">
        <f t="shared" si="15"/>
        <v>1207.4790020512753</v>
      </c>
      <c r="F25" s="7">
        <f>E25/E27</f>
        <v>90.535541182958156</v>
      </c>
      <c r="K25" s="58" t="s">
        <v>53</v>
      </c>
      <c r="L25" s="7">
        <f>L28-(L26+L23+L24+L27)</f>
        <v>1.153873125717837</v>
      </c>
      <c r="M25" s="7">
        <f>M23*M24</f>
        <v>9</v>
      </c>
      <c r="N25" s="7">
        <f t="shared" si="16"/>
        <v>0.12820812507975965</v>
      </c>
      <c r="O25" s="7">
        <f>N25/N27</f>
        <v>3.9774239065601589</v>
      </c>
    </row>
    <row r="26" spans="1:26" x14ac:dyDescent="0.25">
      <c r="B26" s="58" t="s">
        <v>54</v>
      </c>
      <c r="C26" s="7">
        <f>C21*I18*I18</f>
        <v>856413.28392941912</v>
      </c>
      <c r="D26" s="7">
        <v>1</v>
      </c>
      <c r="E26" s="7"/>
      <c r="F26" s="7"/>
      <c r="K26" s="58" t="s">
        <v>54</v>
      </c>
      <c r="L26" s="7">
        <f>L21*U18*U18</f>
        <v>5128.4946049596329</v>
      </c>
      <c r="M26" s="7">
        <v>1</v>
      </c>
      <c r="N26" s="7"/>
      <c r="O26" s="7"/>
    </row>
    <row r="27" spans="1:26" x14ac:dyDescent="0.25">
      <c r="B27" s="58" t="s">
        <v>55</v>
      </c>
      <c r="C27" s="7">
        <f>SUMSQ(L2:N17)</f>
        <v>426.7862936562866</v>
      </c>
      <c r="D27" s="7">
        <f>D28-(D26+D23+D24+D25)</f>
        <v>32</v>
      </c>
      <c r="E27" s="7">
        <f t="shared" si="15"/>
        <v>13.337071676758956</v>
      </c>
      <c r="F27" s="7"/>
      <c r="K27" s="58" t="s">
        <v>55</v>
      </c>
      <c r="L27" s="7">
        <f>SUMSQ(X2:Z17)</f>
        <v>1.0314867358708213</v>
      </c>
      <c r="M27" s="7">
        <f>M28-(M26+M23+M24+M25)</f>
        <v>32</v>
      </c>
      <c r="N27" s="7">
        <f t="shared" ref="N27" si="17">L27/M27</f>
        <v>3.2233960495963165E-2</v>
      </c>
      <c r="O27" s="7"/>
    </row>
    <row r="28" spans="1:26" x14ac:dyDescent="0.25">
      <c r="B28" s="58" t="s">
        <v>56</v>
      </c>
      <c r="C28" s="7">
        <f>SUMSQ(F2:H17)</f>
        <v>995702.64634982694</v>
      </c>
      <c r="D28" s="7">
        <f>C21</f>
        <v>48</v>
      </c>
      <c r="E28" s="7"/>
      <c r="F28" s="7"/>
      <c r="K28" s="58" t="s">
        <v>56</v>
      </c>
      <c r="L28" s="7">
        <f>SUMSQ(R2:T17)</f>
        <v>5226.982907958477</v>
      </c>
      <c r="M28" s="7">
        <f>L21</f>
        <v>48</v>
      </c>
      <c r="N28" s="7"/>
      <c r="O28" s="7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937D-2F0F-48D3-8638-C1462E9D0A32}">
  <dimension ref="A1:AB35"/>
  <sheetViews>
    <sheetView workbookViewId="0">
      <selection activeCell="E18" sqref="E18"/>
    </sheetView>
  </sheetViews>
  <sheetFormatPr defaultRowHeight="15" x14ac:dyDescent="0.25"/>
  <cols>
    <col min="2" max="2" width="11.85546875" customWidth="1"/>
    <col min="11" max="11" width="11.85546875" customWidth="1"/>
  </cols>
  <sheetData>
    <row r="1" spans="1:28" s="60" customFormat="1" x14ac:dyDescent="0.25">
      <c r="A1" s="60" t="s">
        <v>2</v>
      </c>
      <c r="B1" s="60" t="s">
        <v>3</v>
      </c>
      <c r="C1" s="60" t="s">
        <v>4</v>
      </c>
      <c r="D1" s="60" t="s">
        <v>5</v>
      </c>
      <c r="F1" s="60" t="s">
        <v>6</v>
      </c>
      <c r="G1" s="60" t="s">
        <v>7</v>
      </c>
      <c r="H1" s="60" t="s">
        <v>8</v>
      </c>
      <c r="I1" s="60" t="s">
        <v>20</v>
      </c>
      <c r="J1" s="60" t="s">
        <v>44</v>
      </c>
      <c r="K1" s="60" t="s">
        <v>45</v>
      </c>
      <c r="L1" s="37" t="s">
        <v>46</v>
      </c>
      <c r="M1" s="37"/>
      <c r="N1" s="37"/>
      <c r="O1" s="60" t="s">
        <v>47</v>
      </c>
      <c r="P1" s="60" t="s">
        <v>48</v>
      </c>
      <c r="R1" s="60" t="s">
        <v>9</v>
      </c>
      <c r="S1" s="60" t="s">
        <v>10</v>
      </c>
      <c r="T1" s="60" t="s">
        <v>11</v>
      </c>
      <c r="U1" s="60" t="s">
        <v>21</v>
      </c>
      <c r="V1" s="60" t="s">
        <v>63</v>
      </c>
      <c r="W1" s="60" t="s">
        <v>64</v>
      </c>
      <c r="X1" s="37" t="s">
        <v>46</v>
      </c>
      <c r="Y1" s="37"/>
      <c r="Z1" s="37"/>
      <c r="AA1" s="60" t="s">
        <v>47</v>
      </c>
      <c r="AB1" s="60" t="s">
        <v>62</v>
      </c>
    </row>
    <row r="2" spans="1:28" x14ac:dyDescent="0.25">
      <c r="A2" t="s">
        <v>16</v>
      </c>
      <c r="B2" t="s">
        <v>13</v>
      </c>
      <c r="C2">
        <v>8</v>
      </c>
      <c r="D2">
        <v>100</v>
      </c>
      <c r="F2">
        <v>62.164117647058823</v>
      </c>
      <c r="G2">
        <v>63.301764705882348</v>
      </c>
      <c r="H2">
        <v>64.270588235294113</v>
      </c>
      <c r="I2">
        <v>63.245490196078435</v>
      </c>
      <c r="J2" s="38">
        <f>AVERAGE(I2:I5)</f>
        <v>86.750735294117646</v>
      </c>
      <c r="K2">
        <f>AVERAGE(I2,I6,I10,I14)</f>
        <v>116.66416666666666</v>
      </c>
      <c r="L2">
        <f>F2-I2</f>
        <v>-1.081372549019612</v>
      </c>
      <c r="M2">
        <f>G2-I2</f>
        <v>5.627450980391302E-2</v>
      </c>
      <c r="N2">
        <f>H2-I2</f>
        <v>1.0250980392156777</v>
      </c>
      <c r="O2">
        <f>J2-I18</f>
        <v>-39.383774509803928</v>
      </c>
      <c r="P2">
        <f>K2-I18</f>
        <v>-9.4703431372549147</v>
      </c>
      <c r="R2">
        <v>9.4847058823529409</v>
      </c>
      <c r="S2">
        <v>9.5052941176470593</v>
      </c>
      <c r="T2">
        <v>9.51</v>
      </c>
      <c r="U2">
        <f>AVERAGE(R2:T2)</f>
        <v>9.5</v>
      </c>
      <c r="V2" s="38">
        <f>AVERAGE(U2:U5)</f>
        <v>8.7040686274509813</v>
      </c>
      <c r="W2">
        <f>AVERAGE(U2,U6,U10,U14)</f>
        <v>11.317156862745099</v>
      </c>
      <c r="X2">
        <f>R2-U2</f>
        <v>-1.5294117647059124E-2</v>
      </c>
      <c r="Y2">
        <f>S2-U2</f>
        <v>5.2941176470593376E-3</v>
      </c>
      <c r="Z2">
        <f>T2-U2</f>
        <v>9.9999999999997868E-3</v>
      </c>
      <c r="AA2">
        <f>V2-U18</f>
        <v>-1.6771936274509809</v>
      </c>
      <c r="AB2">
        <f>W2-U18</f>
        <v>0.93589460784313694</v>
      </c>
    </row>
    <row r="3" spans="1:28" x14ac:dyDescent="0.25">
      <c r="A3" t="s">
        <v>16</v>
      </c>
      <c r="B3" t="s">
        <v>13</v>
      </c>
      <c r="C3">
        <v>8</v>
      </c>
      <c r="D3">
        <v>150</v>
      </c>
      <c r="F3">
        <v>73.358235294117648</v>
      </c>
      <c r="G3">
        <v>75.225294117647053</v>
      </c>
      <c r="H3">
        <v>76.567058823529408</v>
      </c>
      <c r="I3">
        <v>75.05019607843137</v>
      </c>
      <c r="J3" s="38"/>
      <c r="K3">
        <f t="shared" ref="K3:K5" si="0">AVERAGE(I3,I7,I11,I15)</f>
        <v>129.22862745098041</v>
      </c>
      <c r="L3">
        <f t="shared" ref="L3:L17" si="1">F3-I3</f>
        <v>-1.6919607843137214</v>
      </c>
      <c r="M3">
        <f t="shared" ref="M3:M17" si="2">G3-I3</f>
        <v>0.17509803921568334</v>
      </c>
      <c r="N3">
        <f t="shared" ref="N3:N17" si="3">H3-I3</f>
        <v>1.5168627450980381</v>
      </c>
      <c r="O3">
        <f>J6-I18</f>
        <v>25.121470588235283</v>
      </c>
      <c r="P3">
        <f>K3-I18</f>
        <v>3.0941176470588374</v>
      </c>
      <c r="R3">
        <v>9.0652941176470598</v>
      </c>
      <c r="S3">
        <v>9.0405882352941198</v>
      </c>
      <c r="T3">
        <v>8.9970588235294109</v>
      </c>
      <c r="U3">
        <f t="shared" ref="U3:U17" si="4">AVERAGE(R3:T3)</f>
        <v>9.0343137254901968</v>
      </c>
      <c r="V3" s="38"/>
      <c r="W3">
        <f t="shared" ref="W3:W5" si="5">AVERAGE(U3,U7,U11,U15)</f>
        <v>10.638235294117646</v>
      </c>
      <c r="X3">
        <f t="shared" ref="X3:X17" si="6">R3-U3</f>
        <v>3.098039215686299E-2</v>
      </c>
      <c r="Y3">
        <f t="shared" ref="Y3:Y17" si="7">S3-U3</f>
        <v>6.2745098039229674E-3</v>
      </c>
      <c r="Z3">
        <f t="shared" ref="Z3:Z17" si="8">T3-U3</f>
        <v>-3.7254901960785958E-2</v>
      </c>
      <c r="AA3">
        <f>V6-U18</f>
        <v>-0.7500367647058841</v>
      </c>
      <c r="AB3">
        <f>W3-U18</f>
        <v>0.25697303921568349</v>
      </c>
    </row>
    <row r="4" spans="1:28" x14ac:dyDescent="0.25">
      <c r="A4" t="s">
        <v>16</v>
      </c>
      <c r="B4" t="s">
        <v>13</v>
      </c>
      <c r="C4">
        <v>8</v>
      </c>
      <c r="D4">
        <v>200</v>
      </c>
      <c r="F4">
        <v>101.26235294117647</v>
      </c>
      <c r="G4">
        <v>99.549411764705894</v>
      </c>
      <c r="H4">
        <v>101.89235294117647</v>
      </c>
      <c r="I4">
        <v>100.9013725490196</v>
      </c>
      <c r="J4" s="38"/>
      <c r="K4">
        <f t="shared" si="0"/>
        <v>145.45019607843136</v>
      </c>
      <c r="L4">
        <f t="shared" si="1"/>
        <v>0.3609803921568755</v>
      </c>
      <c r="M4">
        <f t="shared" si="2"/>
        <v>-1.3519607843137038</v>
      </c>
      <c r="N4">
        <f t="shared" si="3"/>
        <v>0.99098039215687095</v>
      </c>
      <c r="O4">
        <f>J10-I18</f>
        <v>-5.613480392156859</v>
      </c>
      <c r="P4">
        <f>K4-I18</f>
        <v>19.315686274509787</v>
      </c>
      <c r="R4">
        <v>8.3852941176470601</v>
      </c>
      <c r="S4">
        <v>8.3164705882352941</v>
      </c>
      <c r="T4">
        <v>8.3611764705882354</v>
      </c>
      <c r="U4">
        <f t="shared" si="4"/>
        <v>8.3543137254901954</v>
      </c>
      <c r="V4" s="38"/>
      <c r="W4">
        <f t="shared" si="5"/>
        <v>10.019950980392156</v>
      </c>
      <c r="X4">
        <f t="shared" si="6"/>
        <v>3.0980392156864767E-2</v>
      </c>
      <c r="Y4">
        <f t="shared" si="7"/>
        <v>-3.7843137254901293E-2</v>
      </c>
      <c r="Z4">
        <f t="shared" si="8"/>
        <v>6.8627450980400795E-3</v>
      </c>
      <c r="AA4">
        <f>V10-U18</f>
        <v>0.56398284313725</v>
      </c>
      <c r="AB4">
        <f>W4-U18</f>
        <v>-0.36131127450980571</v>
      </c>
    </row>
    <row r="5" spans="1:28" x14ac:dyDescent="0.25">
      <c r="A5" t="s">
        <v>16</v>
      </c>
      <c r="B5" t="s">
        <v>13</v>
      </c>
      <c r="C5">
        <v>8</v>
      </c>
      <c r="D5">
        <v>250</v>
      </c>
      <c r="F5">
        <v>103.53058823529412</v>
      </c>
      <c r="G5">
        <v>108.58764705882353</v>
      </c>
      <c r="H5">
        <v>111.29941176470589</v>
      </c>
      <c r="I5">
        <v>107.80588235294118</v>
      </c>
      <c r="J5" s="38"/>
      <c r="K5">
        <f t="shared" si="0"/>
        <v>113.19504901960785</v>
      </c>
      <c r="L5">
        <f t="shared" si="1"/>
        <v>-4.2752941176470642</v>
      </c>
      <c r="M5">
        <f t="shared" si="2"/>
        <v>0.78176470588235247</v>
      </c>
      <c r="N5">
        <f t="shared" si="3"/>
        <v>3.4935294117647118</v>
      </c>
      <c r="O5">
        <f>J14-I18</f>
        <v>19.875784313725475</v>
      </c>
      <c r="P5">
        <f>K5-I18</f>
        <v>-12.939460784313724</v>
      </c>
      <c r="R5">
        <v>7.9035294117647066</v>
      </c>
      <c r="S5">
        <v>7.9905882352941182</v>
      </c>
      <c r="T5">
        <v>7.8888235294117637</v>
      </c>
      <c r="U5">
        <f t="shared" si="4"/>
        <v>7.9276470588235286</v>
      </c>
      <c r="V5" s="38"/>
      <c r="W5">
        <f t="shared" si="5"/>
        <v>9.5497058823529404</v>
      </c>
      <c r="X5">
        <f t="shared" si="6"/>
        <v>-2.4117647058822023E-2</v>
      </c>
      <c r="Y5">
        <f t="shared" si="7"/>
        <v>6.294117647058961E-2</v>
      </c>
      <c r="Z5">
        <f t="shared" si="8"/>
        <v>-3.8823529411764923E-2</v>
      </c>
      <c r="AA5">
        <f>V14-U18</f>
        <v>1.8632475490196061</v>
      </c>
      <c r="AB5">
        <f>W5-U18</f>
        <v>-0.83155637254902182</v>
      </c>
    </row>
    <row r="6" spans="1:28" x14ac:dyDescent="0.25">
      <c r="A6" t="s">
        <v>16</v>
      </c>
      <c r="B6" t="s">
        <v>13</v>
      </c>
      <c r="C6">
        <v>9</v>
      </c>
      <c r="D6">
        <v>100</v>
      </c>
      <c r="F6">
        <v>147.31058823529409</v>
      </c>
      <c r="G6">
        <v>148.25117647058823</v>
      </c>
      <c r="H6">
        <v>147.41470588235296</v>
      </c>
      <c r="I6">
        <v>147.65882352941176</v>
      </c>
      <c r="J6" s="38">
        <f t="shared" ref="J6" si="9">AVERAGE(I6:I9)</f>
        <v>151.25598039215686</v>
      </c>
      <c r="L6">
        <f t="shared" si="1"/>
        <v>-0.3482352941176714</v>
      </c>
      <c r="M6">
        <f t="shared" si="2"/>
        <v>0.59235294117647186</v>
      </c>
      <c r="N6">
        <f t="shared" si="3"/>
        <v>-0.24411764705880046</v>
      </c>
      <c r="R6">
        <v>10.500588235294119</v>
      </c>
      <c r="S6">
        <v>10.48</v>
      </c>
      <c r="T6">
        <v>10.558235294117647</v>
      </c>
      <c r="U6">
        <f t="shared" si="4"/>
        <v>10.512941176470589</v>
      </c>
      <c r="V6" s="38">
        <f t="shared" ref="V6" si="10">AVERAGE(U6:U9)</f>
        <v>9.6312254901960781</v>
      </c>
      <c r="X6">
        <f t="shared" si="6"/>
        <v>-1.2352941176470011E-2</v>
      </c>
      <c r="Y6">
        <f t="shared" si="7"/>
        <v>-3.2941176470588474E-2</v>
      </c>
      <c r="Z6">
        <f t="shared" si="8"/>
        <v>4.5294117647058485E-2</v>
      </c>
    </row>
    <row r="7" spans="1:28" x14ac:dyDescent="0.25">
      <c r="A7" t="s">
        <v>16</v>
      </c>
      <c r="B7" t="s">
        <v>13</v>
      </c>
      <c r="C7">
        <v>9</v>
      </c>
      <c r="D7">
        <v>150</v>
      </c>
      <c r="F7">
        <v>156.0241176470588</v>
      </c>
      <c r="G7">
        <v>157.96352941176468</v>
      </c>
      <c r="H7">
        <v>158.36823529411765</v>
      </c>
      <c r="I7">
        <v>157.45196078431371</v>
      </c>
      <c r="J7" s="38"/>
      <c r="L7">
        <f t="shared" si="1"/>
        <v>-1.4278431372549107</v>
      </c>
      <c r="M7">
        <f t="shared" si="2"/>
        <v>0.51156862745096987</v>
      </c>
      <c r="N7">
        <f t="shared" si="3"/>
        <v>0.91627450980394087</v>
      </c>
      <c r="R7">
        <v>9.8523529411764716</v>
      </c>
      <c r="S7">
        <v>9.8341176470588234</v>
      </c>
      <c r="T7">
        <v>9.8347058823529423</v>
      </c>
      <c r="U7">
        <f t="shared" si="4"/>
        <v>9.8403921568627464</v>
      </c>
      <c r="V7" s="38"/>
      <c r="X7">
        <f t="shared" si="6"/>
        <v>1.196078431372527E-2</v>
      </c>
      <c r="Y7">
        <f t="shared" si="7"/>
        <v>-6.2745098039229674E-3</v>
      </c>
      <c r="Z7">
        <f t="shared" si="8"/>
        <v>-5.686274509804079E-3</v>
      </c>
    </row>
    <row r="8" spans="1:28" x14ac:dyDescent="0.25">
      <c r="A8" t="s">
        <v>16</v>
      </c>
      <c r="B8" t="s">
        <v>13</v>
      </c>
      <c r="C8">
        <v>9</v>
      </c>
      <c r="D8">
        <v>200</v>
      </c>
      <c r="F8">
        <v>156.56411764705882</v>
      </c>
      <c r="G8">
        <v>161.75470588235294</v>
      </c>
      <c r="H8">
        <v>163.89941176470589</v>
      </c>
      <c r="I8">
        <v>160.73941176470589</v>
      </c>
      <c r="J8" s="38"/>
      <c r="L8">
        <f t="shared" si="1"/>
        <v>-4.1752941176470699</v>
      </c>
      <c r="M8">
        <f t="shared" si="2"/>
        <v>1.0152941176470449</v>
      </c>
      <c r="N8">
        <f t="shared" si="3"/>
        <v>3.1599999999999966</v>
      </c>
      <c r="R8">
        <v>9.2917647058823523</v>
      </c>
      <c r="S8">
        <v>9.2817647058823525</v>
      </c>
      <c r="T8">
        <v>9.3158823529411769</v>
      </c>
      <c r="U8">
        <f t="shared" si="4"/>
        <v>9.2964705882352927</v>
      </c>
      <c r="V8" s="38"/>
      <c r="X8">
        <f t="shared" si="6"/>
        <v>-4.7058823529404492E-3</v>
      </c>
      <c r="Y8">
        <f t="shared" si="7"/>
        <v>-1.4705882352940236E-2</v>
      </c>
      <c r="Z8">
        <f t="shared" si="8"/>
        <v>1.9411764705884238E-2</v>
      </c>
    </row>
    <row r="9" spans="1:28" x14ac:dyDescent="0.25">
      <c r="A9" t="s">
        <v>16</v>
      </c>
      <c r="B9" t="s">
        <v>13</v>
      </c>
      <c r="C9">
        <v>9</v>
      </c>
      <c r="D9">
        <v>250</v>
      </c>
      <c r="F9">
        <v>139.41705882352943</v>
      </c>
      <c r="G9">
        <v>138.95529411764704</v>
      </c>
      <c r="H9">
        <v>139.14882352941177</v>
      </c>
      <c r="I9">
        <v>139.17372549019606</v>
      </c>
      <c r="J9" s="38"/>
      <c r="L9">
        <f t="shared" si="1"/>
        <v>0.24333333333336782</v>
      </c>
      <c r="M9">
        <f t="shared" si="2"/>
        <v>-0.2184313725490199</v>
      </c>
      <c r="N9">
        <f t="shared" si="3"/>
        <v>-2.4901960784291077E-2</v>
      </c>
      <c r="R9">
        <v>8.9064705882352939</v>
      </c>
      <c r="S9">
        <v>8.8658823529411759</v>
      </c>
      <c r="T9">
        <v>8.8529411764705888</v>
      </c>
      <c r="U9">
        <f t="shared" si="4"/>
        <v>8.8750980392156862</v>
      </c>
      <c r="V9" s="38"/>
      <c r="X9">
        <f t="shared" si="6"/>
        <v>3.1372549019607732E-2</v>
      </c>
      <c r="Y9">
        <f t="shared" si="7"/>
        <v>-9.2156862745103041E-3</v>
      </c>
      <c r="Z9">
        <f t="shared" si="8"/>
        <v>-2.2156862745097428E-2</v>
      </c>
    </row>
    <row r="10" spans="1:28" x14ac:dyDescent="0.25">
      <c r="A10" t="s">
        <v>16</v>
      </c>
      <c r="B10" t="s">
        <v>13</v>
      </c>
      <c r="C10">
        <v>10</v>
      </c>
      <c r="D10">
        <v>100</v>
      </c>
      <c r="F10">
        <v>112.05823529411765</v>
      </c>
      <c r="G10">
        <v>114.2235294117647</v>
      </c>
      <c r="H10">
        <v>114.3564705882353</v>
      </c>
      <c r="I10">
        <v>113.54607843137255</v>
      </c>
      <c r="J10" s="38">
        <f t="shared" ref="J10" si="11">AVERAGE(I10:I13)</f>
        <v>120.52102941176472</v>
      </c>
      <c r="L10">
        <f t="shared" si="1"/>
        <v>-1.4878431372548988</v>
      </c>
      <c r="M10">
        <f t="shared" si="2"/>
        <v>0.67745098039215179</v>
      </c>
      <c r="N10">
        <f t="shared" si="3"/>
        <v>0.81039215686274702</v>
      </c>
      <c r="R10">
        <v>11.92235294117647</v>
      </c>
      <c r="S10">
        <v>11.958823529411763</v>
      </c>
      <c r="T10">
        <v>11.98294117647059</v>
      </c>
      <c r="U10">
        <f t="shared" si="4"/>
        <v>11.95470588235294</v>
      </c>
      <c r="V10" s="38">
        <f t="shared" ref="V10" si="12">AVERAGE(U10:U13)</f>
        <v>10.945245098039212</v>
      </c>
      <c r="X10">
        <f t="shared" si="6"/>
        <v>-3.2352941176469585E-2</v>
      </c>
      <c r="Y10">
        <f t="shared" si="7"/>
        <v>4.1176470588233371E-3</v>
      </c>
      <c r="Z10">
        <f t="shared" si="8"/>
        <v>2.8235294117649801E-2</v>
      </c>
    </row>
    <row r="11" spans="1:28" x14ac:dyDescent="0.25">
      <c r="A11" t="s">
        <v>16</v>
      </c>
      <c r="B11" t="s">
        <v>13</v>
      </c>
      <c r="C11">
        <v>10</v>
      </c>
      <c r="D11">
        <v>150</v>
      </c>
      <c r="F11">
        <v>119.47588235294118</v>
      </c>
      <c r="G11">
        <v>121.76705882352941</v>
      </c>
      <c r="H11">
        <v>125.21352941176471</v>
      </c>
      <c r="I11">
        <v>122.15215686274512</v>
      </c>
      <c r="J11" s="38"/>
      <c r="L11">
        <f t="shared" si="1"/>
        <v>-2.6762745098039318</v>
      </c>
      <c r="M11">
        <f t="shared" si="2"/>
        <v>-0.38509803921570551</v>
      </c>
      <c r="N11">
        <f t="shared" si="3"/>
        <v>3.0613725490195947</v>
      </c>
      <c r="R11">
        <v>11.235882352941175</v>
      </c>
      <c r="S11">
        <v>11.212941176470588</v>
      </c>
      <c r="T11">
        <v>11.200588235294116</v>
      </c>
      <c r="U11">
        <f t="shared" si="4"/>
        <v>11.216470588235291</v>
      </c>
      <c r="V11" s="38"/>
      <c r="X11">
        <f t="shared" si="6"/>
        <v>1.9411764705884238E-2</v>
      </c>
      <c r="Y11">
        <f t="shared" si="7"/>
        <v>-3.5294117647026724E-3</v>
      </c>
      <c r="Z11">
        <f t="shared" si="8"/>
        <v>-1.588235294117446E-2</v>
      </c>
    </row>
    <row r="12" spans="1:28" x14ac:dyDescent="0.25">
      <c r="A12" t="s">
        <v>16</v>
      </c>
      <c r="B12" t="s">
        <v>13</v>
      </c>
      <c r="C12">
        <v>10</v>
      </c>
      <c r="D12">
        <v>200</v>
      </c>
      <c r="F12">
        <v>154.12058823529409</v>
      </c>
      <c r="G12">
        <v>156.26411764705881</v>
      </c>
      <c r="H12">
        <v>156.93</v>
      </c>
      <c r="I12">
        <v>155.77156862745099</v>
      </c>
      <c r="J12" s="38"/>
      <c r="L12">
        <f t="shared" si="1"/>
        <v>-1.650980392156896</v>
      </c>
      <c r="M12">
        <f t="shared" si="2"/>
        <v>0.49254901960782149</v>
      </c>
      <c r="N12">
        <f t="shared" si="3"/>
        <v>1.1584313725490176</v>
      </c>
      <c r="R12">
        <v>10.584117647058822</v>
      </c>
      <c r="S12">
        <v>10.565882352941175</v>
      </c>
      <c r="T12">
        <v>10.528235294117646</v>
      </c>
      <c r="U12">
        <f t="shared" si="4"/>
        <v>10.559411764705882</v>
      </c>
      <c r="V12" s="38"/>
      <c r="X12">
        <f t="shared" si="6"/>
        <v>2.4705882352940023E-2</v>
      </c>
      <c r="Y12">
        <f t="shared" si="7"/>
        <v>6.4705882352935618E-3</v>
      </c>
      <c r="Z12">
        <f t="shared" si="8"/>
        <v>-3.1176470588235361E-2</v>
      </c>
    </row>
    <row r="13" spans="1:28" x14ac:dyDescent="0.25">
      <c r="A13" t="s">
        <v>16</v>
      </c>
      <c r="B13" t="s">
        <v>13</v>
      </c>
      <c r="C13">
        <v>10</v>
      </c>
      <c r="D13">
        <v>250</v>
      </c>
      <c r="F13">
        <v>84.037647058823538</v>
      </c>
      <c r="G13">
        <v>93.361176470588248</v>
      </c>
      <c r="H13">
        <v>94.444117647058818</v>
      </c>
      <c r="I13">
        <v>90.614313725490206</v>
      </c>
      <c r="J13" s="38"/>
      <c r="L13">
        <f t="shared" si="1"/>
        <v>-6.576666666666668</v>
      </c>
      <c r="M13">
        <f t="shared" si="2"/>
        <v>2.7468627450980421</v>
      </c>
      <c r="N13">
        <f t="shared" si="3"/>
        <v>3.8298039215686117</v>
      </c>
      <c r="R13">
        <v>10.100000000000001</v>
      </c>
      <c r="S13">
        <v>10.034117647058824</v>
      </c>
      <c r="T13">
        <v>10.01705882352941</v>
      </c>
      <c r="U13">
        <f t="shared" si="4"/>
        <v>10.050392156862745</v>
      </c>
      <c r="V13" s="38"/>
      <c r="X13">
        <f t="shared" si="6"/>
        <v>4.9607843137255969E-2</v>
      </c>
      <c r="Y13">
        <f t="shared" si="7"/>
        <v>-1.6274509803920978E-2</v>
      </c>
      <c r="Z13">
        <f t="shared" si="8"/>
        <v>-3.3333333333334991E-2</v>
      </c>
    </row>
    <row r="14" spans="1:28" x14ac:dyDescent="0.25">
      <c r="A14" t="s">
        <v>16</v>
      </c>
      <c r="B14" t="s">
        <v>13</v>
      </c>
      <c r="C14">
        <v>11</v>
      </c>
      <c r="D14">
        <v>100</v>
      </c>
      <c r="F14">
        <v>140.48235294117646</v>
      </c>
      <c r="G14">
        <v>142.76529411764704</v>
      </c>
      <c r="H14">
        <v>143.37117647058824</v>
      </c>
      <c r="I14">
        <v>142.20627450980393</v>
      </c>
      <c r="J14" s="38">
        <f t="shared" ref="J14" si="13">AVERAGE(I14:I17)</f>
        <v>146.01029411764705</v>
      </c>
      <c r="L14">
        <f t="shared" si="1"/>
        <v>-1.7239215686274747</v>
      </c>
      <c r="M14">
        <f t="shared" si="2"/>
        <v>0.559019607843112</v>
      </c>
      <c r="N14">
        <f t="shared" si="3"/>
        <v>1.1649019607843059</v>
      </c>
      <c r="R14">
        <v>13.302352941176471</v>
      </c>
      <c r="S14">
        <v>13.306470588235294</v>
      </c>
      <c r="T14">
        <v>13.294117647058824</v>
      </c>
      <c r="U14">
        <f t="shared" si="4"/>
        <v>13.300980392156864</v>
      </c>
      <c r="V14" s="38">
        <f t="shared" ref="V14" si="14">AVERAGE(U14:U17)</f>
        <v>12.244509803921568</v>
      </c>
      <c r="X14">
        <f t="shared" si="6"/>
        <v>1.3725490196065948E-3</v>
      </c>
      <c r="Y14">
        <f t="shared" si="7"/>
        <v>5.490196078429932E-3</v>
      </c>
      <c r="Z14">
        <f t="shared" si="8"/>
        <v>-6.8627450980400795E-3</v>
      </c>
    </row>
    <row r="15" spans="1:28" x14ac:dyDescent="0.25">
      <c r="A15" t="s">
        <v>16</v>
      </c>
      <c r="B15" t="s">
        <v>13</v>
      </c>
      <c r="C15">
        <v>11</v>
      </c>
      <c r="D15">
        <v>150</v>
      </c>
      <c r="F15">
        <v>159.71588235294118</v>
      </c>
      <c r="G15">
        <v>161.68</v>
      </c>
      <c r="H15">
        <v>165.3847058823529</v>
      </c>
      <c r="I15">
        <v>162.26019607843136</v>
      </c>
      <c r="J15" s="38"/>
      <c r="L15">
        <f t="shared" si="1"/>
        <v>-2.5443137254901842</v>
      </c>
      <c r="M15">
        <f t="shared" si="2"/>
        <v>-0.58019607843135645</v>
      </c>
      <c r="N15">
        <f t="shared" si="3"/>
        <v>3.1245098039215407</v>
      </c>
      <c r="R15">
        <v>12.447058823529412</v>
      </c>
      <c r="S15">
        <v>12.451764705882354</v>
      </c>
      <c r="T15">
        <v>12.486470588235292</v>
      </c>
      <c r="U15">
        <f t="shared" si="4"/>
        <v>12.461764705882352</v>
      </c>
      <c r="V15" s="38"/>
      <c r="X15">
        <f t="shared" si="6"/>
        <v>-1.4705882352940236E-2</v>
      </c>
      <c r="Y15">
        <f t="shared" si="7"/>
        <v>-9.9999999999980105E-3</v>
      </c>
      <c r="Z15">
        <f t="shared" si="8"/>
        <v>2.4705882352940023E-2</v>
      </c>
    </row>
    <row r="16" spans="1:28" x14ac:dyDescent="0.25">
      <c r="A16" t="s">
        <v>16</v>
      </c>
      <c r="B16" t="s">
        <v>13</v>
      </c>
      <c r="C16">
        <v>11</v>
      </c>
      <c r="D16">
        <v>200</v>
      </c>
      <c r="F16">
        <v>161.32176470588234</v>
      </c>
      <c r="G16">
        <v>168.01</v>
      </c>
      <c r="H16">
        <v>163.83352941176472</v>
      </c>
      <c r="I16">
        <v>164.38843137254901</v>
      </c>
      <c r="J16" s="38"/>
      <c r="L16">
        <f t="shared" si="1"/>
        <v>-3.0666666666666629</v>
      </c>
      <c r="M16">
        <f t="shared" si="2"/>
        <v>3.6215686274509835</v>
      </c>
      <c r="N16">
        <f t="shared" si="3"/>
        <v>-0.55490196078429221</v>
      </c>
      <c r="R16">
        <v>11.884705882352941</v>
      </c>
      <c r="S16">
        <v>11.847058823529412</v>
      </c>
      <c r="T16">
        <v>11.877058823529412</v>
      </c>
      <c r="U16">
        <f t="shared" si="4"/>
        <v>11.869607843137254</v>
      </c>
      <c r="V16" s="38"/>
      <c r="X16">
        <f t="shared" si="6"/>
        <v>1.5098039215686754E-2</v>
      </c>
      <c r="Y16">
        <f t="shared" si="7"/>
        <v>-2.2549019607842169E-2</v>
      </c>
      <c r="Z16">
        <f t="shared" si="8"/>
        <v>7.4509803921571915E-3</v>
      </c>
    </row>
    <row r="17" spans="1:26" x14ac:dyDescent="0.25">
      <c r="A17" t="s">
        <v>16</v>
      </c>
      <c r="B17" t="s">
        <v>13</v>
      </c>
      <c r="C17">
        <v>11</v>
      </c>
      <c r="D17">
        <v>250</v>
      </c>
      <c r="F17">
        <v>109.33352941176472</v>
      </c>
      <c r="G17">
        <v>116.97647058823529</v>
      </c>
      <c r="H17">
        <v>119.24882352941178</v>
      </c>
      <c r="I17">
        <v>115.18627450980392</v>
      </c>
      <c r="J17" s="38"/>
      <c r="L17">
        <f t="shared" si="1"/>
        <v>-5.8527450980392075</v>
      </c>
      <c r="M17">
        <f t="shared" si="2"/>
        <v>1.7901960784313644</v>
      </c>
      <c r="N17">
        <f t="shared" si="3"/>
        <v>4.0625490196078573</v>
      </c>
      <c r="R17">
        <v>11.379411764705882</v>
      </c>
      <c r="S17">
        <v>11.315882352941177</v>
      </c>
      <c r="T17">
        <v>11.341764705882353</v>
      </c>
      <c r="U17">
        <f t="shared" si="4"/>
        <v>11.345686274509804</v>
      </c>
      <c r="V17" s="38"/>
      <c r="X17">
        <f t="shared" si="6"/>
        <v>3.3725490196077956E-2</v>
      </c>
      <c r="Y17">
        <f t="shared" si="7"/>
        <v>-2.980392156862699E-2</v>
      </c>
      <c r="Z17">
        <f t="shared" si="8"/>
        <v>-3.9215686274509665E-3</v>
      </c>
    </row>
    <row r="18" spans="1:26" x14ac:dyDescent="0.25">
      <c r="I18" s="17">
        <f>AVERAGE(I2:I17)</f>
        <v>126.13450980392157</v>
      </c>
      <c r="U18" s="17">
        <f>AVERAGE(U2:U17)</f>
        <v>10.381262254901962</v>
      </c>
    </row>
    <row r="20" spans="1:26" x14ac:dyDescent="0.25">
      <c r="B20" s="53" t="s">
        <v>75</v>
      </c>
      <c r="C20" s="53"/>
      <c r="D20" s="53"/>
      <c r="E20" s="53"/>
      <c r="F20" s="53"/>
      <c r="K20" s="53" t="s">
        <v>76</v>
      </c>
      <c r="L20" s="53"/>
      <c r="M20" s="53"/>
      <c r="N20" s="53"/>
      <c r="O20" s="53"/>
    </row>
    <row r="21" spans="1:26" x14ac:dyDescent="0.25">
      <c r="B21" s="18" t="s">
        <v>41</v>
      </c>
      <c r="C21" s="18">
        <f>COUNT(F2:H17)</f>
        <v>48</v>
      </c>
      <c r="K21" s="18" t="s">
        <v>41</v>
      </c>
      <c r="L21" s="18">
        <f>COUNT(R2:T17)</f>
        <v>48</v>
      </c>
    </row>
    <row r="22" spans="1:26" x14ac:dyDescent="0.25">
      <c r="B22" s="59" t="s">
        <v>52</v>
      </c>
      <c r="C22" s="59" t="s">
        <v>49</v>
      </c>
      <c r="D22" s="59" t="s">
        <v>42</v>
      </c>
      <c r="E22" s="59" t="s">
        <v>50</v>
      </c>
      <c r="F22" s="59" t="s">
        <v>51</v>
      </c>
      <c r="K22" s="59" t="s">
        <v>52</v>
      </c>
      <c r="L22" s="59" t="s">
        <v>49</v>
      </c>
      <c r="M22" s="59" t="s">
        <v>42</v>
      </c>
      <c r="N22" s="59" t="s">
        <v>50</v>
      </c>
      <c r="O22" s="59" t="s">
        <v>51</v>
      </c>
    </row>
    <row r="23" spans="1:26" x14ac:dyDescent="0.25">
      <c r="B23" s="59" t="s">
        <v>19</v>
      </c>
      <c r="C23" s="9">
        <f>3*4*SUMSQ(O2:O5)</f>
        <v>31304.735320242209</v>
      </c>
      <c r="D23" s="9">
        <v>3</v>
      </c>
      <c r="E23" s="9">
        <f>C23/D23</f>
        <v>10434.911773414069</v>
      </c>
      <c r="F23" s="9">
        <f>E23/E27</f>
        <v>1277.056023440005</v>
      </c>
      <c r="K23" s="59" t="s">
        <v>19</v>
      </c>
      <c r="L23" s="9">
        <f>3*4*SUMSQ(AA2:AA5)</f>
        <v>85.983620263840749</v>
      </c>
      <c r="M23" s="9">
        <v>3</v>
      </c>
      <c r="N23" s="9">
        <f>L23/M23</f>
        <v>28.661206754613584</v>
      </c>
      <c r="O23" s="9">
        <f>N23/N27</f>
        <v>31934.287007437204</v>
      </c>
    </row>
    <row r="24" spans="1:26" x14ac:dyDescent="0.25">
      <c r="B24" s="59" t="s">
        <v>5</v>
      </c>
      <c r="C24" s="9">
        <f>3*4*SUMSQ(P2:P5)</f>
        <v>7677.4361375432482</v>
      </c>
      <c r="D24" s="9">
        <v>3</v>
      </c>
      <c r="E24" s="9">
        <f t="shared" ref="E24:E27" si="15">C24/D24</f>
        <v>2559.1453791810827</v>
      </c>
      <c r="F24" s="9">
        <f>E24/E27</f>
        <v>313.19594188313727</v>
      </c>
      <c r="K24" s="59" t="s">
        <v>5</v>
      </c>
      <c r="L24" s="9">
        <f>3*4*SUMSQ(AB2:AB5)</f>
        <v>21.167588372260706</v>
      </c>
      <c r="M24" s="9">
        <v>3</v>
      </c>
      <c r="N24" s="9">
        <f t="shared" ref="N24:N25" si="16">L24/M24</f>
        <v>7.0558627907535687</v>
      </c>
      <c r="O24" s="9">
        <f>N24/N27</f>
        <v>7861.6350446846063</v>
      </c>
    </row>
    <row r="25" spans="1:26" x14ac:dyDescent="0.25">
      <c r="B25" s="59" t="s">
        <v>53</v>
      </c>
      <c r="C25" s="9">
        <f>C28-(C26+C23+C24+C27)</f>
        <v>8447.3648148786742</v>
      </c>
      <c r="D25" s="9">
        <f>D23*D24</f>
        <v>9</v>
      </c>
      <c r="E25" s="9">
        <f t="shared" si="15"/>
        <v>938.59609054207488</v>
      </c>
      <c r="F25" s="9">
        <f>E25/E27</f>
        <v>114.8682247662003</v>
      </c>
      <c r="K25" s="59" t="s">
        <v>53</v>
      </c>
      <c r="L25" s="9">
        <f>L28-(L26+L23+L24+L27)</f>
        <v>0.2123881271618302</v>
      </c>
      <c r="M25" s="9">
        <f>M23*M24</f>
        <v>9</v>
      </c>
      <c r="N25" s="9">
        <f t="shared" si="16"/>
        <v>2.3598680795758911E-2</v>
      </c>
      <c r="O25" s="9">
        <f>N25/N27</f>
        <v>26.293625805108636</v>
      </c>
    </row>
    <row r="26" spans="1:26" x14ac:dyDescent="0.25">
      <c r="B26" s="59" t="s">
        <v>54</v>
      </c>
      <c r="C26" s="9">
        <f>C21*I18*I18</f>
        <v>763675.89904682827</v>
      </c>
      <c r="D26" s="9">
        <v>1</v>
      </c>
      <c r="E26" s="9"/>
      <c r="F26" s="9"/>
      <c r="K26" s="59" t="s">
        <v>54</v>
      </c>
      <c r="L26" s="9">
        <f>L21*U18*U18</f>
        <v>5172.9890882425043</v>
      </c>
      <c r="M26" s="9">
        <v>1</v>
      </c>
      <c r="N26" s="9"/>
      <c r="O26" s="9"/>
    </row>
    <row r="27" spans="1:26" x14ac:dyDescent="0.25">
      <c r="B27" s="59" t="s">
        <v>55</v>
      </c>
      <c r="C27" s="9">
        <f>SUMSQ(L2:N17)</f>
        <v>261.47418016147617</v>
      </c>
      <c r="D27" s="9">
        <f>D28-(D26+D23+D24+D25)</f>
        <v>32</v>
      </c>
      <c r="E27" s="9">
        <f t="shared" si="15"/>
        <v>8.1710681300461303</v>
      </c>
      <c r="F27" s="9"/>
      <c r="K27" s="59" t="s">
        <v>55</v>
      </c>
      <c r="L27" s="9">
        <f>SUMSQ(X2:Z17)</f>
        <v>2.8720184544406356E-2</v>
      </c>
      <c r="M27" s="9">
        <f>M28-(M26+M23+M24+M25)</f>
        <v>32</v>
      </c>
      <c r="N27" s="9">
        <f t="shared" ref="N27" si="17">L27/M27</f>
        <v>8.9750576701269863E-4</v>
      </c>
      <c r="O27" s="9"/>
    </row>
    <row r="28" spans="1:26" x14ac:dyDescent="0.25">
      <c r="B28" s="59" t="s">
        <v>56</v>
      </c>
      <c r="C28" s="9">
        <f>SUMSQ(F2:H17)</f>
        <v>811366.90949965396</v>
      </c>
      <c r="D28" s="9">
        <f>C21</f>
        <v>48</v>
      </c>
      <c r="E28" s="9"/>
      <c r="F28" s="9"/>
      <c r="K28" s="59" t="s">
        <v>56</v>
      </c>
      <c r="L28" s="9">
        <f>SUMSQ(R2:T17)</f>
        <v>5280.3814051903119</v>
      </c>
      <c r="M28" s="9">
        <f>L21</f>
        <v>48</v>
      </c>
      <c r="N28" s="9"/>
      <c r="O28" s="9"/>
    </row>
    <row r="29" spans="1:26" x14ac:dyDescent="0.25">
      <c r="B29" s="18"/>
      <c r="K29" s="18"/>
    </row>
    <row r="30" spans="1:26" x14ac:dyDescent="0.25">
      <c r="B30" s="31" t="s">
        <v>57</v>
      </c>
      <c r="K30" s="31" t="s">
        <v>57</v>
      </c>
    </row>
    <row r="31" spans="1:26" x14ac:dyDescent="0.25">
      <c r="B31" s="18" t="s">
        <v>58</v>
      </c>
      <c r="C31">
        <v>2.9009999999999998</v>
      </c>
      <c r="K31" s="18" t="s">
        <v>58</v>
      </c>
      <c r="L31">
        <v>2.9009999999999998</v>
      </c>
    </row>
    <row r="32" spans="1:26" x14ac:dyDescent="0.25">
      <c r="B32" s="18" t="s">
        <v>59</v>
      </c>
      <c r="C32">
        <v>2.1890000000000001</v>
      </c>
      <c r="K32" s="18" t="s">
        <v>59</v>
      </c>
      <c r="L32">
        <v>2.1890000000000001</v>
      </c>
    </row>
    <row r="34" spans="2:11" x14ac:dyDescent="0.25">
      <c r="B34" t="s">
        <v>60</v>
      </c>
      <c r="K34" t="s">
        <v>60</v>
      </c>
    </row>
    <row r="35" spans="2:11" x14ac:dyDescent="0.25">
      <c r="B35" t="s">
        <v>61</v>
      </c>
      <c r="K35" t="s">
        <v>61</v>
      </c>
    </row>
  </sheetData>
  <mergeCells count="12">
    <mergeCell ref="B20:F20"/>
    <mergeCell ref="K20:O20"/>
    <mergeCell ref="X1:Z1"/>
    <mergeCell ref="V2:V5"/>
    <mergeCell ref="V6:V9"/>
    <mergeCell ref="V10:V13"/>
    <mergeCell ref="V14:V17"/>
    <mergeCell ref="L1:N1"/>
    <mergeCell ref="J2:J5"/>
    <mergeCell ref="J6:J9"/>
    <mergeCell ref="J10:J13"/>
    <mergeCell ref="J14:J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D98AB5-7526-473B-BDF1-7FA17CAC8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Merged data 10 to 60 3 replicat</vt:lpstr>
      <vt:lpstr>Aluminium</vt:lpstr>
      <vt:lpstr>Brass</vt:lpstr>
      <vt:lpstr>Aluminium-NO</vt:lpstr>
      <vt:lpstr>Aluminium-Half</vt:lpstr>
      <vt:lpstr>Aluminium-Full</vt:lpstr>
      <vt:lpstr>Brass-NO</vt:lpstr>
      <vt:lpstr>Brass-Half</vt:lpstr>
      <vt:lpstr>Brass-Full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2024-03-27T08:08:15Z</dcterms:created>
  <dcterms:modified xsi:type="dcterms:W3CDTF">2024-04-09T19:24:49Z</dcterms:modified>
</cp:coreProperties>
</file>