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eena\Downloads\"/>
    </mc:Choice>
  </mc:AlternateContent>
  <xr:revisionPtr revIDLastSave="0" documentId="13_ncr:1_{27D42E75-08E6-48A2-8145-03E9E00EAA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0" i="1" l="1"/>
  <c r="W11" i="1"/>
  <c r="W12" i="1"/>
  <c r="W14" i="1"/>
  <c r="W9" i="1"/>
  <c r="T3" i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M2" i="1" a="1"/>
  <c r="M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K30" i="1" l="1"/>
  <c r="N30" i="1" s="1"/>
  <c r="K6" i="1"/>
  <c r="N6" i="1" s="1"/>
  <c r="L36" i="1"/>
  <c r="Q36" i="1" s="1"/>
  <c r="L24" i="1"/>
  <c r="Q24" i="1" s="1"/>
  <c r="L12" i="1"/>
  <c r="Q12" i="1" s="1"/>
  <c r="K18" i="1"/>
  <c r="N18" i="1" s="1"/>
  <c r="L26" i="1"/>
  <c r="L37" i="1"/>
  <c r="Q37" i="1" s="1"/>
  <c r="L25" i="1"/>
  <c r="Q25" i="1" s="1"/>
  <c r="L13" i="1"/>
  <c r="Q13" i="1" s="1"/>
  <c r="L3" i="1"/>
  <c r="O3" i="1" s="1"/>
  <c r="L38" i="1"/>
  <c r="L14" i="1"/>
  <c r="L35" i="1"/>
  <c r="O35" i="1" s="1"/>
  <c r="L23" i="1"/>
  <c r="O23" i="1" s="1"/>
  <c r="L11" i="1"/>
  <c r="O11" i="1" s="1"/>
  <c r="L34" i="1"/>
  <c r="O34" i="1" s="1"/>
  <c r="L22" i="1"/>
  <c r="O22" i="1" s="1"/>
  <c r="L10" i="1"/>
  <c r="O10" i="1" s="1"/>
  <c r="K37" i="1"/>
  <c r="P37" i="1" s="1"/>
  <c r="K25" i="1"/>
  <c r="P25" i="1" s="1"/>
  <c r="K13" i="1"/>
  <c r="P13" i="1" s="1"/>
  <c r="K33" i="1"/>
  <c r="N33" i="1" s="1"/>
  <c r="K21" i="1"/>
  <c r="N21" i="1" s="1"/>
  <c r="K9" i="1"/>
  <c r="N9" i="1" s="1"/>
  <c r="K36" i="1"/>
  <c r="P36" i="1" s="1"/>
  <c r="K12" i="1"/>
  <c r="P12" i="1" s="1"/>
  <c r="K32" i="1"/>
  <c r="N32" i="1" s="1"/>
  <c r="K20" i="1"/>
  <c r="N20" i="1" s="1"/>
  <c r="K8" i="1"/>
  <c r="N8" i="1" s="1"/>
  <c r="K24" i="1"/>
  <c r="P24" i="1" s="1"/>
  <c r="K31" i="1"/>
  <c r="N31" i="1" s="1"/>
  <c r="K19" i="1"/>
  <c r="N19" i="1" s="1"/>
  <c r="K7" i="1"/>
  <c r="N7" i="1" s="1"/>
  <c r="K3" i="1"/>
  <c r="N3" i="1" s="1"/>
  <c r="L40" i="1"/>
  <c r="O40" i="1" s="1"/>
  <c r="L28" i="1"/>
  <c r="O28" i="1" s="1"/>
  <c r="L16" i="1"/>
  <c r="O16" i="1" s="1"/>
  <c r="L4" i="1"/>
  <c r="O4" i="1" s="1"/>
  <c r="L39" i="1"/>
  <c r="O39" i="1" s="1"/>
  <c r="L27" i="1"/>
  <c r="O27" i="1" s="1"/>
  <c r="L15" i="1"/>
  <c r="O15" i="1" s="1"/>
  <c r="L17" i="1"/>
  <c r="O17" i="1" s="1"/>
  <c r="L29" i="1"/>
  <c r="O29" i="1" s="1"/>
  <c r="L5" i="1"/>
  <c r="O5" i="1" s="1"/>
  <c r="L20" i="1"/>
  <c r="Q20" i="1" s="1"/>
  <c r="L8" i="1"/>
  <c r="Q8" i="1" s="1"/>
  <c r="L18" i="1"/>
  <c r="O18" i="1" s="1"/>
  <c r="L2" i="1"/>
  <c r="O2" i="1" s="1"/>
  <c r="L33" i="1"/>
  <c r="O33" i="1" s="1"/>
  <c r="L21" i="1"/>
  <c r="O21" i="1" s="1"/>
  <c r="L9" i="1"/>
  <c r="O9" i="1" s="1"/>
  <c r="L32" i="1"/>
  <c r="Q32" i="1" s="1"/>
  <c r="L31" i="1"/>
  <c r="Q31" i="1" s="1"/>
  <c r="L19" i="1"/>
  <c r="Q19" i="1" s="1"/>
  <c r="L7" i="1"/>
  <c r="Q7" i="1" s="1"/>
  <c r="L30" i="1"/>
  <c r="O30" i="1" s="1"/>
  <c r="L6" i="1"/>
  <c r="O6" i="1" s="1"/>
  <c r="K29" i="1"/>
  <c r="K17" i="1"/>
  <c r="K5" i="1"/>
  <c r="K2" i="1"/>
  <c r="N2" i="1" s="1"/>
  <c r="K40" i="1"/>
  <c r="K28" i="1"/>
  <c r="K16" i="1"/>
  <c r="K4" i="1"/>
  <c r="K23" i="1"/>
  <c r="N23" i="1" s="1"/>
  <c r="K34" i="1"/>
  <c r="N34" i="1" s="1"/>
  <c r="K39" i="1"/>
  <c r="N39" i="1" s="1"/>
  <c r="K27" i="1"/>
  <c r="N27" i="1" s="1"/>
  <c r="K15" i="1"/>
  <c r="N15" i="1" s="1"/>
  <c r="K26" i="1"/>
  <c r="K14" i="1"/>
  <c r="K35" i="1"/>
  <c r="N35" i="1" s="1"/>
  <c r="K11" i="1"/>
  <c r="N11" i="1" s="1"/>
  <c r="K22" i="1"/>
  <c r="N22" i="1" s="1"/>
  <c r="K10" i="1"/>
  <c r="N10" i="1" s="1"/>
  <c r="K38" i="1"/>
  <c r="O7" i="1" l="1"/>
  <c r="Q2" i="1"/>
  <c r="Q3" i="1"/>
  <c r="Q15" i="1"/>
  <c r="Q9" i="1"/>
  <c r="Q40" i="1"/>
  <c r="T4" i="1"/>
  <c r="T5" i="1" s="1"/>
  <c r="Q30" i="1"/>
  <c r="Q21" i="1"/>
  <c r="P22" i="1"/>
  <c r="Q10" i="1"/>
  <c r="P11" i="1"/>
  <c r="Q22" i="1"/>
  <c r="P35" i="1"/>
  <c r="O26" i="1"/>
  <c r="Q26" i="1"/>
  <c r="Q17" i="1"/>
  <c r="Q29" i="1"/>
  <c r="Q27" i="1"/>
  <c r="Q39" i="1"/>
  <c r="Q33" i="1"/>
  <c r="Q11" i="1"/>
  <c r="O14" i="1"/>
  <c r="Q14" i="1"/>
  <c r="Q4" i="1"/>
  <c r="Q23" i="1"/>
  <c r="Q5" i="1"/>
  <c r="Q34" i="1"/>
  <c r="O38" i="1"/>
  <c r="Q38" i="1"/>
  <c r="P9" i="1"/>
  <c r="Q16" i="1"/>
  <c r="Q6" i="1"/>
  <c r="Q35" i="1"/>
  <c r="P10" i="1"/>
  <c r="Q28" i="1"/>
  <c r="Q18" i="1"/>
  <c r="O25" i="1"/>
  <c r="O31" i="1"/>
  <c r="O32" i="1"/>
  <c r="O12" i="1"/>
  <c r="O24" i="1"/>
  <c r="O36" i="1"/>
  <c r="P6" i="1"/>
  <c r="O8" i="1"/>
  <c r="P18" i="1"/>
  <c r="O37" i="1"/>
  <c r="O19" i="1"/>
  <c r="P34" i="1"/>
  <c r="P23" i="1"/>
  <c r="O20" i="1"/>
  <c r="O13" i="1"/>
  <c r="P30" i="1"/>
  <c r="N29" i="1"/>
  <c r="P29" i="1"/>
  <c r="P7" i="1"/>
  <c r="P31" i="1"/>
  <c r="N38" i="1"/>
  <c r="P38" i="1"/>
  <c r="N4" i="1"/>
  <c r="P4" i="1"/>
  <c r="P8" i="1"/>
  <c r="N16" i="1"/>
  <c r="P16" i="1"/>
  <c r="P20" i="1"/>
  <c r="N28" i="1"/>
  <c r="P28" i="1"/>
  <c r="P32" i="1"/>
  <c r="N40" i="1"/>
  <c r="P40" i="1"/>
  <c r="P3" i="1"/>
  <c r="T10" i="1" s="1"/>
  <c r="V10" i="1" s="1"/>
  <c r="P21" i="1"/>
  <c r="P15" i="1"/>
  <c r="N14" i="1"/>
  <c r="P14" i="1"/>
  <c r="N5" i="1"/>
  <c r="P5" i="1"/>
  <c r="P33" i="1"/>
  <c r="P27" i="1"/>
  <c r="P19" i="1"/>
  <c r="N26" i="1"/>
  <c r="P26" i="1"/>
  <c r="N17" i="1"/>
  <c r="P17" i="1"/>
  <c r="P39" i="1"/>
  <c r="N13" i="1"/>
  <c r="P2" i="1"/>
  <c r="N12" i="1"/>
  <c r="N36" i="1"/>
  <c r="N25" i="1"/>
  <c r="N37" i="1"/>
  <c r="N24" i="1"/>
  <c r="Q43" i="1" l="1"/>
  <c r="P43" i="1"/>
  <c r="T13" i="1"/>
  <c r="T9" i="1"/>
  <c r="O43" i="1"/>
  <c r="N43" i="1"/>
  <c r="V9" i="1" l="1"/>
  <c r="T14" i="1"/>
  <c r="V14" i="1" s="1"/>
  <c r="T11" i="1"/>
  <c r="V11" i="1" l="1"/>
  <c r="T12" i="1"/>
  <c r="V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<sst xmlns="http://schemas.openxmlformats.org/spreadsheetml/2006/main" count="320" uniqueCount="179">
  <si>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</si>
  <si>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</si>
  <si>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</si>
  <si>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</si>
  <si>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</si>
  <si>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</si>
  <si>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</si>
  <si>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</si>
  <si>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</si>
  <si>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</si>
  <si>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</si>
  <si>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</si>
  <si>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</si>
  <si>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</si>
  <si>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</si>
  <si>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</si>
  <si>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</si>
  <si>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</si>
  <si>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</si>
  <si>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</si>
  <si>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</si>
  <si>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</si>
  <si>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</si>
  <si>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</si>
  <si>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</si>
  <si>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</si>
  <si>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</si>
  <si>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</si>
  <si>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</si>
  <si>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</si>
  <si>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</si>
  <si>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</si>
  <si>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</si>
  <si>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</si>
  <si>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</si>
  <si>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</si>
  <si>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</si>
  <si>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</si>
  <si>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</si>
  <si>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</si>
  <si>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</si>
  <si>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</si>
  <si>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</si>
  <si>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</si>
  <si>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</si>
  <si>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</si>
  <si>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</si>
  <si>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</si>
  <si>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</si>
  <si>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</si>
  <si>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</si>
  <si>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</si>
  <si>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</si>
  <si>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</si>
  <si>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</si>
  <si>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</si>
  <si>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</si>
  <si>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</si>
  <si>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</si>
  <si>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</si>
  <si>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</si>
  <si>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</si>
  <si>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</si>
  <si>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</si>
  <si>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</si>
  <si>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</si>
  <si>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</si>
  <si>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</si>
  <si>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</si>
  <si>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</si>
  <si>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</si>
  <si>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</si>
  <si>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</si>
  <si>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</si>
  <si>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</si>
  <si>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</si>
  <si>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</si>
  <si>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</si>
  <si>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</si>
  <si>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</si>
  <si>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</si>
  <si>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</si>
  <si>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</si>
  <si>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</si>
  <si>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</si>
  <si>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</si>
  <si>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</si>
  <si>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</si>
  <si>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</si>
  <si>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</si>
  <si>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</si>
  <si>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</si>
  <si>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</si>
  <si>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</si>
  <si>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</si>
  <si>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</si>
  <si>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</si>
  <si>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</si>
  <si>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</si>
  <si>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</si>
  <si>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</si>
  <si>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</si>
  <si>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</si>
  <si>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</si>
  <si>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</si>
  <si>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</si>
  <si>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</si>
  <si>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</si>
  <si>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</si>
  <si>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</si>
  <si>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</si>
  <si>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</si>
  <si>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</si>
  <si>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</si>
  <si>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</si>
  <si>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</si>
  <si>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</si>
  <si>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</si>
  <si>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</si>
  <si>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</si>
  <si>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</si>
  <si>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</si>
  <si>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</si>
  <si>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</si>
  <si>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</si>
  <si>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</si>
  <si>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</si>
  <si>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</si>
  <si>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</si>
  <si>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</si>
  <si>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</si>
  <si>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</si>
  <si>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</si>
  <si>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</si>
  <si>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</si>
  <si>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</si>
  <si>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</si>
  <si>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</si>
  <si>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</si>
  <si>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</si>
  <si>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</si>
  <si>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</si>
  <si>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</si>
  <si>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</si>
  <si>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</si>
  <si>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</si>
  <si>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</si>
  <si>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</si>
  <si>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</si>
  <si>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</si>
  <si>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</si>
  <si>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</si>
  <si>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</si>
  <si>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</si>
  <si>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</si>
  <si>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</si>
  <si>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</si>
  <si>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 millons</t>
  </si>
  <si>
    <t>revenue in millions</t>
  </si>
  <si>
    <t>total budget in INR</t>
  </si>
  <si>
    <t>total revinue in INR</t>
  </si>
  <si>
    <t>budget INR</t>
  </si>
  <si>
    <t>revenue INR</t>
  </si>
  <si>
    <t>budget USD</t>
  </si>
  <si>
    <t>revinue USD</t>
  </si>
  <si>
    <t>Average revenue of Bollywood movies</t>
  </si>
  <si>
    <t>total Bollywood movies review</t>
  </si>
  <si>
    <t>total Bollywood movies</t>
  </si>
  <si>
    <t>Key Metrics</t>
  </si>
  <si>
    <t>Marvel Consolidated P &amp; L</t>
  </si>
  <si>
    <t>Revenue</t>
  </si>
  <si>
    <t>Budget</t>
  </si>
  <si>
    <t>Profit/Loss</t>
  </si>
  <si>
    <t>Profit/Loss %</t>
  </si>
  <si>
    <t>Total Revenue</t>
  </si>
  <si>
    <t>Market Share %</t>
  </si>
  <si>
    <t>Target</t>
  </si>
  <si>
    <t>Target-Aatual</t>
  </si>
  <si>
    <t>Target-Aatual%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</si>
</sst>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44" fontId="0" fillId="3" borderId="0" xfId="1" applyFont="1" applyFill="1"/>
    <xf numFmtId="164" fontId="0" fillId="4" borderId="0" xfId="0" applyNumberFormat="1" applyFill="1"/>
    <xf numFmtId="9" fontId="0" fillId="0" borderId="0" xfId="2" applyFont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64" fontId="0" fillId="0" borderId="1" xfId="1" applyNumberFormat="1" applyFont="1" applyBorder="1"/>
    <xf numFmtId="9" fontId="0" fillId="0" borderId="1" xfId="2" applyFont="1" applyBorder="1"/>
    <xf numFmtId="9" fontId="0" fillId="0" borderId="1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8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7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6">
      <calculatedColumnFormula array="1">_xlfn.XLOOKUP(Movies[[#This Row],[movie_id]:[movie_id]],Financials[[#All],[movie_id]:[movie_id]],Financials[[#All],[unit]],"Not Available",0)</calculatedColumnFormula>
    </tableColumn>
    <tableColumn id="2" xr3:uid="{D43E1119-F3F9-47FC-AF43-91DB69088E18}" name="budget in millons" dataDxfId="15">
      <calculatedColumnFormula>IF(Movies[[#This Row],[unit]]="billions",Movies[[#This Row],[budget]]*1000,Movies[[#This Row],[budget]])</calculatedColumnFormula>
    </tableColumn>
    <tableColumn id="9" xr3:uid="{8B617A68-2ABF-4236-B5EB-7A0A5948DE67}" name="revenue in millions" dataDxfId="14">
      <calculatedColumnFormula>IF(Movies[[#This Row],[unit]]="billions",Movies[[#This Row],[revenue]]*1000,Movies[[#This Row],[revenue]])</calculatedColumnFormula>
    </tableColumn>
    <tableColumn id="10" xr3:uid="{5790D5A4-4130-4987-971B-7C12DE5D5585}" name="currency" dataDxfId="13">
      <calculatedColumnFormula array="1">_xlfn.XLOOKUP(Movies[[#This Row],[movie_id]:[movie_id]],Financials[[#All],[movie_id]:[movie_id]],Financials[[#All],[currency]],"Not Available",0)</calculatedColumnFormula>
    </tableColumn>
    <tableColumn id="11" xr3:uid="{1528B13C-CE82-4E4B-8753-4750DD43E2F2}" name="budget INR" dataDxfId="12">
      <calculatedColumnFormula>IF(Movies[[#This Row],[currency]]="usd",Movies[[#This Row],[budget in millons]]*83,Movies[[#This Row],[budget in millons]])</calculatedColumnFormula>
    </tableColumn>
    <tableColumn id="12" xr3:uid="{FFC4B888-CC04-4937-B0D0-DDF3FB195CF6}" name="revenue INR" dataDxfId="11">
      <calculatedColumnFormula>IF(Movies[[#This Row],[currency]]="usd",Movies[[#This Row],[revenue in millions]]*83,Movies[[#This Row],[revenue in millions]])</calculatedColumnFormula>
    </tableColumn>
    <tableColumn id="13" xr3:uid="{BF842D18-683F-47B1-B137-333D98764FA3}" name="budget USD" dataDxfId="10">
      <calculatedColumnFormula>IF(Movies[[#This Row],[currency]]="inr",Movies[[#This Row],[budget in millons]]/83,Movies[[#This Row],[budget in millons]])</calculatedColumnFormula>
    </tableColumn>
    <tableColumn id="16" xr3:uid="{BB32921D-1AC8-4D54-BEB8-310EEE206462}" name="revinue USD" dataDxfId="9">
      <calculatedColumnFormula>IF(Movies[[#This Row],[currency]]="inr",Movies[[#This Row],[revenue in millions]]/83,Movies[[#This Row],[revenue in millions]])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K1" zoomScale="88" zoomScaleNormal="175" workbookViewId="0">
      <selection activeCell="S17" sqref="S17"/>
    </sheetView>
  </sheetViews>
  <sheetFormatPr defaultRowHeight="14.5" x14ac:dyDescent="0.35"/>
  <cols>
    <col min="1" max="1" width="4" bestFit="1" customWidth="1"/>
    <col min="2" max="2" width="38.453125" bestFit="1" customWidth="1"/>
    <col min="3" max="3" width="9.7265625" bestFit="1" customWidth="1"/>
    <col min="4" max="4" width="5.08984375" bestFit="1" customWidth="1"/>
    <col min="5" max="5" width="5.08984375" customWidth="1"/>
    <col min="6" max="6" width="24.453125" bestFit="1" customWidth="1"/>
    <col min="7" max="7" width="1.90625" customWidth="1"/>
    <col min="8" max="15" width="11.81640625" bestFit="1" customWidth="1"/>
    <col min="16" max="17" width="12.26953125" bestFit="1" customWidth="1"/>
    <col min="19" max="19" width="33" bestFit="1" customWidth="1"/>
    <col min="20" max="20" width="12.26953125" bestFit="1" customWidth="1"/>
    <col min="21" max="21" width="10.1796875" bestFit="1" customWidth="1"/>
    <col min="22" max="22" width="12.08984375" bestFit="1" customWidth="1"/>
    <col min="23" max="23" width="13.6328125" bestFit="1" customWidth="1"/>
  </cols>
  <sheetData>
    <row r="1" spans="1:23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157</v>
      </c>
      <c r="L1" s="1" t="s">
        <v>158</v>
      </c>
      <c r="M1" s="1" t="s">
        <v>30</v>
      </c>
      <c r="N1" s="1" t="s">
        <v>161</v>
      </c>
      <c r="O1" s="1" t="s">
        <v>162</v>
      </c>
      <c r="P1" s="1" t="s">
        <v>163</v>
      </c>
      <c r="Q1" s="1" t="s">
        <v>164</v>
      </c>
    </row>
    <row r="2" spans="1:23" x14ac:dyDescent="0.3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>
        <f>IF(Movies[[#This Row],[unit]]="billions",Movies[[#This Row],[budget]]*1000,Movies[[#This Row],[budget]])</f>
        <v>1000</v>
      </c>
      <c r="L2">
        <f>IF(Movies[[#This Row],[unit]]="billions",Movies[[#This Row],[revenue]]*1000,Movies[[#This Row],[revenue]])</f>
        <v>12500</v>
      </c>
      <c r="M2" t="str" cm="1">
        <f t="array" ref="M2">_xlfn.XLOOKUP(Movies[[#This Row],[movie_id]:[movie_id]],Financials[[#All],[movie_id]:[movie_id]],Financials[[#All],[currency]],"Not Available",0)</f>
        <v>INR</v>
      </c>
      <c r="N2">
        <f>IF(Movies[[#This Row],[currency]]="usd",Movies[[#This Row],[budget in millons]]*83,Movies[[#This Row],[budget in millons]])</f>
        <v>1000</v>
      </c>
      <c r="O2">
        <f>IF(Movies[[#This Row],[currency]]="usd",Movies[[#This Row],[revenue in millions]]*83,Movies[[#This Row],[revenue in millions]])</f>
        <v>12500</v>
      </c>
      <c r="P2">
        <f>IF(Movies[[#This Row],[currency]]="inr",Movies[[#This Row],[budget in millons]]/83,Movies[[#This Row],[budget in millons]])</f>
        <v>12.048192771084338</v>
      </c>
      <c r="Q2">
        <f>IF(Movies[[#This Row],[currency]]="inr",Movies[[#This Row],[revenue in millions]]/83,Movies[[#This Row],[revenue in millions]])</f>
        <v>150.60240963855421</v>
      </c>
    </row>
    <row r="3" spans="1:23" x14ac:dyDescent="0.3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>
        <f>IF(Movies[[#This Row],[unit]]="billions",Movies[[#This Row],[budget]]*1000,Movies[[#This Row],[budget]])</f>
        <v>200</v>
      </c>
      <c r="L3">
        <f>IF(Movies[[#This Row],[unit]]="billions",Movies[[#This Row],[revenue]]*1000,Movies[[#This Row],[revenue]])</f>
        <v>954.8</v>
      </c>
      <c r="M3" t="str" cm="1">
        <f t="array" ref="M3">_xlfn.XLOOKUP(Movies[[#This Row],[movie_id]:[movie_id]],Financials[[#All],[movie_id]:[movie_id]],Financials[[#All],[currency]],"Not Available",0)</f>
        <v>USD</v>
      </c>
      <c r="N3">
        <f>IF(Movies[[#This Row],[currency]]="usd",Movies[[#This Row],[budget in millons]]*83,Movies[[#This Row],[budget in millons]])</f>
        <v>16600</v>
      </c>
      <c r="O3">
        <f>IF(Movies[[#This Row],[currency]]="usd",Movies[[#This Row],[revenue in millions]]*83,Movies[[#This Row],[revenue in millions]])</f>
        <v>79248.399999999994</v>
      </c>
      <c r="P3">
        <f>IF(Movies[[#This Row],[currency]]="inr",Movies[[#This Row],[budget in millons]]/83,Movies[[#This Row],[budget in millons]])</f>
        <v>200</v>
      </c>
      <c r="Q3">
        <f>IF(Movies[[#This Row],[currency]]="inr",Movies[[#This Row],[revenue in millions]]/83,Movies[[#This Row],[revenue in millions]])</f>
        <v>954.8</v>
      </c>
      <c r="S3" s="6" t="s">
        <v>167</v>
      </c>
      <c r="T3" s="7">
        <f>COUNTIF(Movies[industry],"bollywood")</f>
        <v>18</v>
      </c>
    </row>
    <row r="4" spans="1:23" x14ac:dyDescent="0.3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>
        <f>IF(Movies[[#This Row],[unit]]="billions",Movies[[#This Row],[budget]]*1000,Movies[[#This Row],[budget]])</f>
        <v>165</v>
      </c>
      <c r="L4">
        <f>IF(Movies[[#This Row],[unit]]="billions",Movies[[#This Row],[revenue]]*1000,Movies[[#This Row],[revenue]])</f>
        <v>644.79999999999995</v>
      </c>
      <c r="M4" t="str" cm="1">
        <f t="array" ref="M4">_xlfn.XLOOKUP(Movies[[#This Row],[movie_id]:[movie_id]],Financials[[#All],[movie_id]:[movie_id]],Financials[[#All],[currency]],"Not Available",0)</f>
        <v>USD</v>
      </c>
      <c r="N4">
        <f>IF(Movies[[#This Row],[currency]]="usd",Movies[[#This Row],[budget in millons]]*83,Movies[[#This Row],[budget in millons]])</f>
        <v>13695</v>
      </c>
      <c r="O4">
        <f>IF(Movies[[#This Row],[currency]]="usd",Movies[[#This Row],[revenue in millions]]*83,Movies[[#This Row],[revenue in millions]])</f>
        <v>53518.399999999994</v>
      </c>
      <c r="P4">
        <f>IF(Movies[[#This Row],[currency]]="inr",Movies[[#This Row],[budget in millons]]/83,Movies[[#This Row],[budget in millons]])</f>
        <v>165</v>
      </c>
      <c r="Q4">
        <f>IF(Movies[[#This Row],[currency]]="inr",Movies[[#This Row],[revenue in millions]]/83,Movies[[#This Row],[revenue in millions]])</f>
        <v>644.79999999999995</v>
      </c>
      <c r="S4" s="6" t="s">
        <v>166</v>
      </c>
      <c r="T4" s="7">
        <f>SUMIF(Movies[industry],"bollywood",Movies[revenue INR])</f>
        <v>80909</v>
      </c>
    </row>
    <row r="5" spans="1:23" x14ac:dyDescent="0.3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>
        <f>IF(Movies[[#This Row],[unit]]="billions",Movies[[#This Row],[budget]]*1000,Movies[[#This Row],[budget]])</f>
        <v>180</v>
      </c>
      <c r="L5">
        <f>IF(Movies[[#This Row],[unit]]="billions",Movies[[#This Row],[revenue]]*1000,Movies[[#This Row],[revenue]])</f>
        <v>854</v>
      </c>
      <c r="M5" t="str" cm="1">
        <f t="array" ref="M5">_xlfn.XLOOKUP(Movies[[#This Row],[movie_id]:[movie_id]],Financials[[#All],[movie_id]:[movie_id]],Financials[[#All],[currency]],"Not Available",0)</f>
        <v>USD</v>
      </c>
      <c r="N5">
        <f>IF(Movies[[#This Row],[currency]]="usd",Movies[[#This Row],[budget in millons]]*83,Movies[[#This Row],[budget in millons]])</f>
        <v>14940</v>
      </c>
      <c r="O5">
        <f>IF(Movies[[#This Row],[currency]]="usd",Movies[[#This Row],[revenue in millions]]*83,Movies[[#This Row],[revenue in millions]])</f>
        <v>70882</v>
      </c>
      <c r="P5">
        <f>IF(Movies[[#This Row],[currency]]="inr",Movies[[#This Row],[budget in millons]]/83,Movies[[#This Row],[budget in millons]])</f>
        <v>180</v>
      </c>
      <c r="Q5">
        <f>IF(Movies[[#This Row],[currency]]="inr",Movies[[#This Row],[revenue in millions]]/83,Movies[[#This Row],[revenue in millions]])</f>
        <v>854</v>
      </c>
      <c r="S5" s="6" t="s">
        <v>165</v>
      </c>
      <c r="T5" s="7">
        <f>T4/T3</f>
        <v>4494.9444444444443</v>
      </c>
    </row>
    <row r="6" spans="1:23" x14ac:dyDescent="0.3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>
        <f>IF(Movies[[#This Row],[unit]]="billions",Movies[[#This Row],[budget]]*1000,Movies[[#This Row],[budget]])</f>
        <v>250</v>
      </c>
      <c r="L6">
        <f>IF(Movies[[#This Row],[unit]]="billions",Movies[[#This Row],[revenue]]*1000,Movies[[#This Row],[revenue]])</f>
        <v>670</v>
      </c>
      <c r="M6" t="str" cm="1">
        <f t="array" ref="M6">_xlfn.XLOOKUP(Movies[[#This Row],[movie_id]:[movie_id]],Financials[[#All],[movie_id]:[movie_id]],Financials[[#All],[currency]],"Not Available",0)</f>
        <v>USD</v>
      </c>
      <c r="N6">
        <f>IF(Movies[[#This Row],[currency]]="usd",Movies[[#This Row],[budget in millons]]*83,Movies[[#This Row],[budget in millons]])</f>
        <v>20750</v>
      </c>
      <c r="O6">
        <f>IF(Movies[[#This Row],[currency]]="usd",Movies[[#This Row],[revenue in millions]]*83,Movies[[#This Row],[revenue in millions]])</f>
        <v>55610</v>
      </c>
      <c r="P6">
        <f>IF(Movies[[#This Row],[currency]]="inr",Movies[[#This Row],[budget in millons]]/83,Movies[[#This Row],[budget in millons]])</f>
        <v>250</v>
      </c>
      <c r="Q6">
        <f>IF(Movies[[#This Row],[currency]]="inr",Movies[[#This Row],[revenue in millions]]/83,Movies[[#This Row],[revenue in millions]])</f>
        <v>670</v>
      </c>
    </row>
    <row r="7" spans="1:23" x14ac:dyDescent="0.3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>
        <f>IF(Movies[[#This Row],[unit]]="billions",Movies[[#This Row],[budget]]*1000,Movies[[#This Row],[budget]])</f>
        <v>Not Available</v>
      </c>
      <c r="L7" t="str">
        <f>IF(Movies[[#This Row],[unit]]="billions",Movies[[#This Row],[revenue]]*1000,Movies[[#This Row],[revenue]])</f>
        <v>Not Available</v>
      </c>
      <c r="M7" t="str" cm="1">
        <f t="array" ref="M7">_xlfn.XLOOKUP(Movies[[#This Row],[movie_id]:[movie_id]],Financials[[#All],[movie_id]:[movie_id]],Financials[[#All],[currency]],"Not Available",0)</f>
        <v>Not Available</v>
      </c>
      <c r="N7" t="str">
        <f>IF(Movies[[#This Row],[currency]]="usd",Movies[[#This Row],[budget in millons]]*83,Movies[[#This Row],[budget in millons]])</f>
        <v>Not Available</v>
      </c>
      <c r="O7" t="str">
        <f>IF(Movies[[#This Row],[currency]]="usd",Movies[[#This Row],[revenue in millions]]*83,Movies[[#This Row],[revenue in millions]])</f>
        <v>Not Available</v>
      </c>
      <c r="P7" t="str">
        <f>IF(Movies[[#This Row],[currency]]="inr",Movies[[#This Row],[budget in millons]]/83,Movies[[#This Row],[budget in millons]])</f>
        <v>Not Available</v>
      </c>
      <c r="Q7" t="str">
        <f>IF(Movies[[#This Row],[currency]]="inr",Movies[[#This Row],[revenue in millions]]/83,Movies[[#This Row],[revenue in millions]])</f>
        <v>Not Available</v>
      </c>
    </row>
    <row r="8" spans="1:23" x14ac:dyDescent="0.3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>
        <f>IF(Movies[[#This Row],[unit]]="billions",Movies[[#This Row],[budget]]*1000,Movies[[#This Row],[budget]])</f>
        <v>400</v>
      </c>
      <c r="L8">
        <f>IF(Movies[[#This Row],[unit]]="billions",Movies[[#This Row],[revenue]]*1000,Movies[[#This Row],[revenue]])</f>
        <v>2000</v>
      </c>
      <c r="M8" t="str" cm="1">
        <f t="array" ref="M8">_xlfn.XLOOKUP(Movies[[#This Row],[movie_id]:[movie_id]],Financials[[#All],[movie_id]:[movie_id]],Financials[[#All],[currency]],"Not Available",0)</f>
        <v>INR</v>
      </c>
      <c r="N8">
        <f>IF(Movies[[#This Row],[currency]]="usd",Movies[[#This Row],[budget in millons]]*83,Movies[[#This Row],[budget in millons]])</f>
        <v>400</v>
      </c>
      <c r="O8">
        <f>IF(Movies[[#This Row],[currency]]="usd",Movies[[#This Row],[revenue in millions]]*83,Movies[[#This Row],[revenue in millions]])</f>
        <v>2000</v>
      </c>
      <c r="P8">
        <f>IF(Movies[[#This Row],[currency]]="inr",Movies[[#This Row],[budget in millons]]/83,Movies[[#This Row],[budget in millons]])</f>
        <v>4.8192771084337354</v>
      </c>
      <c r="Q8">
        <f>IF(Movies[[#This Row],[currency]]="inr",Movies[[#This Row],[revenue in millions]]/83,Movies[[#This Row],[revenue in millions]])</f>
        <v>24.096385542168676</v>
      </c>
      <c r="S8" s="8" t="s">
        <v>168</v>
      </c>
      <c r="T8" s="8" t="s">
        <v>169</v>
      </c>
      <c r="U8" s="8" t="s">
        <v>176</v>
      </c>
      <c r="V8" s="8" t="s">
        <v>177</v>
      </c>
      <c r="W8" s="8" t="s">
        <v>178</v>
      </c>
    </row>
    <row r="9" spans="1:23" x14ac:dyDescent="0.3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>
        <f>IF(Movies[[#This Row],[unit]]="billions",Movies[[#This Row],[budget]]*1000,Movies[[#This Row],[budget]])</f>
        <v>550</v>
      </c>
      <c r="L9">
        <f>IF(Movies[[#This Row],[unit]]="billions",Movies[[#This Row],[revenue]]*1000,Movies[[#This Row],[revenue]])</f>
        <v>4000</v>
      </c>
      <c r="M9" t="str" cm="1">
        <f t="array" ref="M9">_xlfn.XLOOKUP(Movies[[#This Row],[movie_id]:[movie_id]],Financials[[#All],[movie_id]:[movie_id]],Financials[[#All],[currency]],"Not Available",0)</f>
        <v>INR</v>
      </c>
      <c r="N9">
        <f>IF(Movies[[#This Row],[currency]]="usd",Movies[[#This Row],[budget in millons]]*83,Movies[[#This Row],[budget in millons]])</f>
        <v>550</v>
      </c>
      <c r="O9">
        <f>IF(Movies[[#This Row],[currency]]="usd",Movies[[#This Row],[revenue in millions]]*83,Movies[[#This Row],[revenue in millions]])</f>
        <v>4000</v>
      </c>
      <c r="P9">
        <f>IF(Movies[[#This Row],[currency]]="inr",Movies[[#This Row],[budget in millons]]/83,Movies[[#This Row],[budget in millons]])</f>
        <v>6.6265060240963853</v>
      </c>
      <c r="Q9">
        <f>IF(Movies[[#This Row],[currency]]="inr",Movies[[#This Row],[revenue in millions]]/83,Movies[[#This Row],[revenue in millions]])</f>
        <v>48.192771084337352</v>
      </c>
      <c r="S9" s="6" t="s">
        <v>170</v>
      </c>
      <c r="T9" s="9">
        <f>SUMIF(Movies[studio],"Marvel Studios",Movies[revinue USD])</f>
        <v>9054.6</v>
      </c>
      <c r="U9" s="10">
        <v>8000</v>
      </c>
      <c r="V9" s="10">
        <f>T9-U9</f>
        <v>1054.6000000000004</v>
      </c>
      <c r="W9" s="11">
        <f>V9/T9</f>
        <v>0.11647118591655074</v>
      </c>
    </row>
    <row r="10" spans="1:23" x14ac:dyDescent="0.3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>
        <f>IF(Movies[[#This Row],[unit]]="billions",Movies[[#This Row],[budget]]*1000,Movies[[#This Row],[budget]])</f>
        <v>390</v>
      </c>
      <c r="L10">
        <f>IF(Movies[[#This Row],[unit]]="billions",Movies[[#This Row],[revenue]]*1000,Movies[[#This Row],[revenue]])</f>
        <v>1360</v>
      </c>
      <c r="M10" t="str" cm="1">
        <f t="array" ref="M10">_xlfn.XLOOKUP(Movies[[#This Row],[movie_id]:[movie_id]],Financials[[#All],[movie_id]:[movie_id]],Financials[[#All],[currency]],"Not Available",0)</f>
        <v>INR</v>
      </c>
      <c r="N10">
        <f>IF(Movies[[#This Row],[currency]]="usd",Movies[[#This Row],[budget in millons]]*83,Movies[[#This Row],[budget in millons]])</f>
        <v>390</v>
      </c>
      <c r="O10">
        <f>IF(Movies[[#This Row],[currency]]="usd",Movies[[#This Row],[revenue in millions]]*83,Movies[[#This Row],[revenue in millions]])</f>
        <v>1360</v>
      </c>
      <c r="P10">
        <f>IF(Movies[[#This Row],[currency]]="inr",Movies[[#This Row],[budget in millons]]/83,Movies[[#This Row],[budget in millons]])</f>
        <v>4.6987951807228914</v>
      </c>
      <c r="Q10">
        <f>IF(Movies[[#This Row],[currency]]="inr",Movies[[#This Row],[revenue in millions]]/83,Movies[[#This Row],[revenue in millions]])</f>
        <v>16.3855421686747</v>
      </c>
      <c r="S10" s="6" t="s">
        <v>171</v>
      </c>
      <c r="T10" s="9">
        <f>SUMIF(Movies[studio],"Marvel Studios",Movies[budget USD])</f>
        <v>1988.7</v>
      </c>
      <c r="U10" s="10">
        <v>2000</v>
      </c>
      <c r="V10" s="10">
        <f t="shared" ref="V10:V12" si="0">T10-U10</f>
        <v>-11.299999999999955</v>
      </c>
      <c r="W10" s="11">
        <f t="shared" ref="W10:W14" si="1">V10/T10</f>
        <v>-5.6821038869613082E-3</v>
      </c>
    </row>
    <row r="11" spans="1:23" x14ac:dyDescent="0.3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>
        <f>IF(Movies[[#This Row],[unit]]="billions",Movies[[#This Row],[budget]]*1000,Movies[[#This Row],[budget]])</f>
        <v>1400</v>
      </c>
      <c r="L11">
        <f>IF(Movies[[#This Row],[unit]]="billions",Movies[[#This Row],[revenue]]*1000,Movies[[#This Row],[revenue]])</f>
        <v>3500</v>
      </c>
      <c r="M11" t="str" cm="1">
        <f t="array" ref="M11">_xlfn.XLOOKUP(Movies[[#This Row],[movie_id]:[movie_id]],Financials[[#All],[movie_id]:[movie_id]],Financials[[#All],[currency]],"Not Available",0)</f>
        <v>INR</v>
      </c>
      <c r="N11">
        <f>IF(Movies[[#This Row],[currency]]="usd",Movies[[#This Row],[budget in millons]]*83,Movies[[#This Row],[budget in millons]])</f>
        <v>1400</v>
      </c>
      <c r="O11">
        <f>IF(Movies[[#This Row],[currency]]="usd",Movies[[#This Row],[revenue in millions]]*83,Movies[[#This Row],[revenue in millions]])</f>
        <v>3500</v>
      </c>
      <c r="P11">
        <f>IF(Movies[[#This Row],[currency]]="inr",Movies[[#This Row],[budget in millons]]/83,Movies[[#This Row],[budget in millons]])</f>
        <v>16.867469879518072</v>
      </c>
      <c r="Q11">
        <f>IF(Movies[[#This Row],[currency]]="inr",Movies[[#This Row],[revenue in millions]]/83,Movies[[#This Row],[revenue in millions]])</f>
        <v>42.168674698795179</v>
      </c>
      <c r="S11" s="6" t="s">
        <v>172</v>
      </c>
      <c r="T11" s="9">
        <f>T9-T10</f>
        <v>7065.9000000000005</v>
      </c>
      <c r="U11" s="10">
        <v>5500</v>
      </c>
      <c r="V11" s="10">
        <f t="shared" si="0"/>
        <v>1565.9000000000005</v>
      </c>
      <c r="W11" s="11">
        <f t="shared" si="1"/>
        <v>0.22161366563353577</v>
      </c>
    </row>
    <row r="12" spans="1:23" x14ac:dyDescent="0.3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>
        <f>IF(Movies[[#This Row],[unit]]="billions",Movies[[#This Row],[budget]]*1000,Movies[[#This Row],[budget]])</f>
        <v>25</v>
      </c>
      <c r="L12">
        <f>IF(Movies[[#This Row],[unit]]="billions",Movies[[#This Row],[revenue]]*1000,Movies[[#This Row],[revenue]])</f>
        <v>73.3</v>
      </c>
      <c r="M12" t="str" cm="1">
        <f t="array" ref="M12">_xlfn.XLOOKUP(Movies[[#This Row],[movie_id]:[movie_id]],Financials[[#All],[movie_id]:[movie_id]],Financials[[#All],[currency]],"Not Available",0)</f>
        <v>USD</v>
      </c>
      <c r="N12">
        <f>IF(Movies[[#This Row],[currency]]="usd",Movies[[#This Row],[budget in millons]]*83,Movies[[#This Row],[budget in millons]])</f>
        <v>2075</v>
      </c>
      <c r="O12">
        <f>IF(Movies[[#This Row],[currency]]="usd",Movies[[#This Row],[revenue in millions]]*83,Movies[[#This Row],[revenue in millions]])</f>
        <v>6083.9</v>
      </c>
      <c r="P12">
        <f>IF(Movies[[#This Row],[currency]]="inr",Movies[[#This Row],[budget in millons]]/83,Movies[[#This Row],[budget in millons]])</f>
        <v>25</v>
      </c>
      <c r="Q12">
        <f>IF(Movies[[#This Row],[currency]]="inr",Movies[[#This Row],[revenue in millions]]/83,Movies[[#This Row],[revenue in millions]])</f>
        <v>73.3</v>
      </c>
      <c r="S12" s="6" t="s">
        <v>173</v>
      </c>
      <c r="T12" s="11">
        <f>T11/T10</f>
        <v>3.5530245889274403</v>
      </c>
      <c r="U12" s="12">
        <v>3</v>
      </c>
      <c r="V12" s="11">
        <f t="shared" si="0"/>
        <v>0.55302458892744033</v>
      </c>
      <c r="W12" s="11">
        <f t="shared" si="1"/>
        <v>0.15564896191567959</v>
      </c>
    </row>
    <row r="13" spans="1:23" x14ac:dyDescent="0.3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>
        <f>IF(Movies[[#This Row],[unit]]="billions",Movies[[#This Row],[budget]]*1000,Movies[[#This Row],[budget]])</f>
        <v>Not Available</v>
      </c>
      <c r="L13" t="str">
        <f>IF(Movies[[#This Row],[unit]]="billions",Movies[[#This Row],[revenue]]*1000,Movies[[#This Row],[revenue]])</f>
        <v>Not Available</v>
      </c>
      <c r="M13" t="str" cm="1">
        <f t="array" ref="M13">_xlfn.XLOOKUP(Movies[[#This Row],[movie_id]:[movie_id]],Financials[[#All],[movie_id]:[movie_id]],Financials[[#All],[currency]],"Not Available",0)</f>
        <v>Not Available</v>
      </c>
      <c r="N13" t="str">
        <f>IF(Movies[[#This Row],[currency]]="usd",Movies[[#This Row],[budget in millons]]*83,Movies[[#This Row],[budget in millons]])</f>
        <v>Not Available</v>
      </c>
      <c r="O13" t="str">
        <f>IF(Movies[[#This Row],[currency]]="usd",Movies[[#This Row],[revenue in millions]]*83,Movies[[#This Row],[revenue in millions]])</f>
        <v>Not Available</v>
      </c>
      <c r="P13" t="str">
        <f>IF(Movies[[#This Row],[currency]]="inr",Movies[[#This Row],[budget in millons]]/83,Movies[[#This Row],[budget in millons]])</f>
        <v>Not Available</v>
      </c>
      <c r="Q13" t="str">
        <f>IF(Movies[[#This Row],[currency]]="inr",Movies[[#This Row],[revenue in millions]]/83,Movies[[#This Row],[revenue in millions]])</f>
        <v>Not Available</v>
      </c>
      <c r="S13" s="6" t="s">
        <v>174</v>
      </c>
      <c r="T13" s="7">
        <f>SUMIF(Movies[industry],"hollywood",Movies[revinue USD])</f>
        <v>18577.900000000001</v>
      </c>
      <c r="U13" s="7"/>
      <c r="V13" s="11"/>
      <c r="W13" s="11"/>
    </row>
    <row r="14" spans="1:23" x14ac:dyDescent="0.3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>
        <f>IF(Movies[[#This Row],[unit]]="billions",Movies[[#This Row],[budget]]*1000,Movies[[#This Row],[budget]])</f>
        <v>165</v>
      </c>
      <c r="L14">
        <f>IF(Movies[[#This Row],[unit]]="billions",Movies[[#This Row],[revenue]]*1000,Movies[[#This Row],[revenue]])</f>
        <v>701.8</v>
      </c>
      <c r="M14" t="str" cm="1">
        <f t="array" ref="M14">_xlfn.XLOOKUP(Movies[[#This Row],[movie_id]:[movie_id]],Financials[[#All],[movie_id]:[movie_id]],Financials[[#All],[currency]],"Not Available",0)</f>
        <v>USD</v>
      </c>
      <c r="N14">
        <f>IF(Movies[[#This Row],[currency]]="usd",Movies[[#This Row],[budget in millons]]*83,Movies[[#This Row],[budget in millons]])</f>
        <v>13695</v>
      </c>
      <c r="O14">
        <f>IF(Movies[[#This Row],[currency]]="usd",Movies[[#This Row],[revenue in millions]]*83,Movies[[#This Row],[revenue in millions]])</f>
        <v>58249.399999999994</v>
      </c>
      <c r="P14">
        <f>IF(Movies[[#This Row],[currency]]="inr",Movies[[#This Row],[budget in millons]]/83,Movies[[#This Row],[budget in millons]])</f>
        <v>165</v>
      </c>
      <c r="Q14">
        <f>IF(Movies[[#This Row],[currency]]="inr",Movies[[#This Row],[revenue in millions]]/83,Movies[[#This Row],[revenue in millions]])</f>
        <v>701.8</v>
      </c>
      <c r="S14" s="6" t="s">
        <v>175</v>
      </c>
      <c r="T14" s="11">
        <f>T9/T13</f>
        <v>0.48738554949698293</v>
      </c>
      <c r="U14" s="12">
        <v>0.55000000000000004</v>
      </c>
      <c r="V14" s="11">
        <f>T14-U14</f>
        <v>-6.2614450503017116E-2</v>
      </c>
      <c r="W14" s="11">
        <f t="shared" si="1"/>
        <v>-0.12847005941731293</v>
      </c>
    </row>
    <row r="15" spans="1:23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>
        <f>IF(Movies[[#This Row],[unit]]="billions",Movies[[#This Row],[budget]]*1000,Movies[[#This Row],[budget]])</f>
        <v>55</v>
      </c>
      <c r="L15">
        <f>IF(Movies[[#This Row],[unit]]="billions",Movies[[#This Row],[revenue]]*1000,Movies[[#This Row],[revenue]])</f>
        <v>307.10000000000002</v>
      </c>
      <c r="M15" t="str" cm="1">
        <f t="array" ref="M15">_xlfn.XLOOKUP(Movies[[#This Row],[movie_id]:[movie_id]],Financials[[#All],[movie_id]:[movie_id]],Financials[[#All],[currency]],"Not Available",0)</f>
        <v>USD</v>
      </c>
      <c r="N15">
        <f>IF(Movies[[#This Row],[currency]]="usd",Movies[[#This Row],[budget in millons]]*83,Movies[[#This Row],[budget in millons]])</f>
        <v>4565</v>
      </c>
      <c r="O15">
        <f>IF(Movies[[#This Row],[currency]]="usd",Movies[[#This Row],[revenue in millions]]*83,Movies[[#This Row],[revenue in millions]])</f>
        <v>25489.300000000003</v>
      </c>
      <c r="P15">
        <f>IF(Movies[[#This Row],[currency]]="inr",Movies[[#This Row],[budget in millons]]/83,Movies[[#This Row],[budget in millons]])</f>
        <v>55</v>
      </c>
      <c r="Q15">
        <f>IF(Movies[[#This Row],[currency]]="inr",Movies[[#This Row],[revenue in millions]]/83,Movies[[#This Row],[revenue in millions]])</f>
        <v>307.10000000000002</v>
      </c>
      <c r="V15" s="5"/>
    </row>
    <row r="16" spans="1:23" x14ac:dyDescent="0.3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>
        <f>IF(Movies[[#This Row],[unit]]="billions",Movies[[#This Row],[budget]]*1000,Movies[[#This Row],[budget]])</f>
        <v>103</v>
      </c>
      <c r="L16">
        <f>IF(Movies[[#This Row],[unit]]="billions",Movies[[#This Row],[revenue]]*1000,Movies[[#This Row],[revenue]])</f>
        <v>460.5</v>
      </c>
      <c r="M16" t="str" cm="1">
        <f t="array" ref="M16">_xlfn.XLOOKUP(Movies[[#This Row],[movie_id]:[movie_id]],Financials[[#All],[movie_id]:[movie_id]],Financials[[#All],[currency]],"Not Available",0)</f>
        <v>USD</v>
      </c>
      <c r="N16">
        <f>IF(Movies[[#This Row],[currency]]="usd",Movies[[#This Row],[budget in millons]]*83,Movies[[#This Row],[budget in millons]])</f>
        <v>8549</v>
      </c>
      <c r="O16">
        <f>IF(Movies[[#This Row],[currency]]="usd",Movies[[#This Row],[revenue in millions]]*83,Movies[[#This Row],[revenue in millions]])</f>
        <v>38221.5</v>
      </c>
      <c r="P16">
        <f>IF(Movies[[#This Row],[currency]]="inr",Movies[[#This Row],[budget in millons]]/83,Movies[[#This Row],[budget in millons]])</f>
        <v>103</v>
      </c>
      <c r="Q16">
        <f>IF(Movies[[#This Row],[currency]]="inr",Movies[[#This Row],[revenue in millions]]/83,Movies[[#This Row],[revenue in millions]])</f>
        <v>460.5</v>
      </c>
    </row>
    <row r="17" spans="1:17" x14ac:dyDescent="0.3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>
        <f>IF(Movies[[#This Row],[unit]]="billions",Movies[[#This Row],[budget]]*1000,Movies[[#This Row],[budget]])</f>
        <v>200</v>
      </c>
      <c r="L17">
        <f>IF(Movies[[#This Row],[unit]]="billions",Movies[[#This Row],[revenue]]*1000,Movies[[#This Row],[revenue]])</f>
        <v>2202</v>
      </c>
      <c r="M17" t="str" cm="1">
        <f t="array" ref="M17">_xlfn.XLOOKUP(Movies[[#This Row],[movie_id]:[movie_id]],Financials[[#All],[movie_id]:[movie_id]],Financials[[#All],[currency]],"Not Available",0)</f>
        <v>USD</v>
      </c>
      <c r="N17">
        <f>IF(Movies[[#This Row],[currency]]="usd",Movies[[#This Row],[budget in millons]]*83,Movies[[#This Row],[budget in millons]])</f>
        <v>16600</v>
      </c>
      <c r="O17">
        <f>IF(Movies[[#This Row],[currency]]="usd",Movies[[#This Row],[revenue in millions]]*83,Movies[[#This Row],[revenue in millions]])</f>
        <v>182766</v>
      </c>
      <c r="P17">
        <f>IF(Movies[[#This Row],[currency]]="inr",Movies[[#This Row],[budget in millons]]/83,Movies[[#This Row],[budget in millons]])</f>
        <v>200</v>
      </c>
      <c r="Q17">
        <f>IF(Movies[[#This Row],[currency]]="inr",Movies[[#This Row],[revenue in millions]]/83,Movies[[#This Row],[revenue in millions]])</f>
        <v>2202</v>
      </c>
    </row>
    <row r="18" spans="1:17" x14ac:dyDescent="0.3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>
        <f>IF(Movies[[#This Row],[unit]]="billions",Movies[[#This Row],[budget]]*1000,Movies[[#This Row],[budget]])</f>
        <v>3.18</v>
      </c>
      <c r="L18">
        <f>IF(Movies[[#This Row],[unit]]="billions",Movies[[#This Row],[revenue]]*1000,Movies[[#This Row],[revenue]])</f>
        <v>3.3</v>
      </c>
      <c r="M18" t="str" cm="1">
        <f t="array" ref="M18">_xlfn.XLOOKUP(Movies[[#This Row],[movie_id]:[movie_id]],Financials[[#All],[movie_id]:[movie_id]],Financials[[#All],[currency]],"Not Available",0)</f>
        <v>USD</v>
      </c>
      <c r="N18">
        <f>IF(Movies[[#This Row],[currency]]="usd",Movies[[#This Row],[budget in millons]]*83,Movies[[#This Row],[budget in millons]])</f>
        <v>263.94</v>
      </c>
      <c r="O18">
        <f>IF(Movies[[#This Row],[currency]]="usd",Movies[[#This Row],[revenue in millions]]*83,Movies[[#This Row],[revenue in millions]])</f>
        <v>273.89999999999998</v>
      </c>
      <c r="P18">
        <f>IF(Movies[[#This Row],[currency]]="inr",Movies[[#This Row],[budget in millons]]/83,Movies[[#This Row],[budget in millons]])</f>
        <v>3.18</v>
      </c>
      <c r="Q18">
        <f>IF(Movies[[#This Row],[currency]]="inr",Movies[[#This Row],[revenue in millions]]/83,Movies[[#This Row],[revenue in millions]])</f>
        <v>3.3</v>
      </c>
    </row>
    <row r="19" spans="1:17" x14ac:dyDescent="0.3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>
        <f>IF(Movies[[#This Row],[unit]]="billions",Movies[[#This Row],[budget]]*1000,Movies[[#This Row],[budget]])</f>
        <v>237</v>
      </c>
      <c r="L19">
        <f>IF(Movies[[#This Row],[unit]]="billions",Movies[[#This Row],[revenue]]*1000,Movies[[#This Row],[revenue]])</f>
        <v>2847</v>
      </c>
      <c r="M19" t="str" cm="1">
        <f t="array" ref="M19">_xlfn.XLOOKUP(Movies[[#This Row],[movie_id]:[movie_id]],Financials[[#All],[movie_id]:[movie_id]],Financials[[#All],[currency]],"Not Available",0)</f>
        <v>USD</v>
      </c>
      <c r="N19">
        <f>IF(Movies[[#This Row],[currency]]="usd",Movies[[#This Row],[budget in millons]]*83,Movies[[#This Row],[budget in millons]])</f>
        <v>19671</v>
      </c>
      <c r="O19">
        <f>IF(Movies[[#This Row],[currency]]="usd",Movies[[#This Row],[revenue in millions]]*83,Movies[[#This Row],[revenue in millions]])</f>
        <v>236301</v>
      </c>
      <c r="P19">
        <f>IF(Movies[[#This Row],[currency]]="inr",Movies[[#This Row],[budget in millons]]/83,Movies[[#This Row],[budget in millons]])</f>
        <v>237</v>
      </c>
      <c r="Q19">
        <f>IF(Movies[[#This Row],[currency]]="inr",Movies[[#This Row],[revenue in millions]]/83,Movies[[#This Row],[revenue in millions]])</f>
        <v>2847</v>
      </c>
    </row>
    <row r="20" spans="1:17" x14ac:dyDescent="0.3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>
        <f>IF(Movies[[#This Row],[unit]]="billions",Movies[[#This Row],[budget]]*1000,Movies[[#This Row],[budget]])</f>
        <v>7.2</v>
      </c>
      <c r="L20">
        <f>IF(Movies[[#This Row],[unit]]="billions",Movies[[#This Row],[revenue]]*1000,Movies[[#This Row],[revenue]])</f>
        <v>291</v>
      </c>
      <c r="M20" t="str" cm="1">
        <f t="array" ref="M20">_xlfn.XLOOKUP(Movies[[#This Row],[movie_id]:[movie_id]],Financials[[#All],[movie_id]:[movie_id]],Financials[[#All],[currency]],"Not Available",0)</f>
        <v>USD</v>
      </c>
      <c r="N20">
        <f>IF(Movies[[#This Row],[currency]]="usd",Movies[[#This Row],[budget in millons]]*83,Movies[[#This Row],[budget in millons]])</f>
        <v>597.6</v>
      </c>
      <c r="O20">
        <f>IF(Movies[[#This Row],[currency]]="usd",Movies[[#This Row],[revenue in millions]]*83,Movies[[#This Row],[revenue in millions]])</f>
        <v>24153</v>
      </c>
      <c r="P20">
        <f>IF(Movies[[#This Row],[currency]]="inr",Movies[[#This Row],[budget in millons]]/83,Movies[[#This Row],[budget in millons]])</f>
        <v>7.2</v>
      </c>
      <c r="Q20">
        <f>IF(Movies[[#This Row],[currency]]="inr",Movies[[#This Row],[revenue in millions]]/83,Movies[[#This Row],[revenue in millions]])</f>
        <v>291</v>
      </c>
    </row>
    <row r="21" spans="1:17" x14ac:dyDescent="0.3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>
        <f>IF(Movies[[#This Row],[unit]]="billions",Movies[[#This Row],[budget]]*1000,Movies[[#This Row],[budget]])</f>
        <v>185</v>
      </c>
      <c r="L21">
        <f>IF(Movies[[#This Row],[unit]]="billions",Movies[[#This Row],[revenue]]*1000,Movies[[#This Row],[revenue]])</f>
        <v>1006</v>
      </c>
      <c r="M21" t="str" cm="1">
        <f t="array" ref="M21">_xlfn.XLOOKUP(Movies[[#This Row],[movie_id]:[movie_id]],Financials[[#All],[movie_id]:[movie_id]],Financials[[#All],[currency]],"Not Available",0)</f>
        <v>USD</v>
      </c>
      <c r="N21">
        <f>IF(Movies[[#This Row],[currency]]="usd",Movies[[#This Row],[budget in millons]]*83,Movies[[#This Row],[budget in millons]])</f>
        <v>15355</v>
      </c>
      <c r="O21">
        <f>IF(Movies[[#This Row],[currency]]="usd",Movies[[#This Row],[revenue in millions]]*83,Movies[[#This Row],[revenue in millions]])</f>
        <v>83498</v>
      </c>
      <c r="P21">
        <f>IF(Movies[[#This Row],[currency]]="inr",Movies[[#This Row],[budget in millons]]/83,Movies[[#This Row],[budget in millons]])</f>
        <v>185</v>
      </c>
      <c r="Q21">
        <f>IF(Movies[[#This Row],[currency]]="inr",Movies[[#This Row],[revenue in millions]]/83,Movies[[#This Row],[revenue in millions]])</f>
        <v>1006</v>
      </c>
    </row>
    <row r="22" spans="1:17" x14ac:dyDescent="0.3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>
        <f>IF(Movies[[#This Row],[unit]]="billions",Movies[[#This Row],[budget]]*1000,Movies[[#This Row],[budget]])</f>
        <v>22</v>
      </c>
      <c r="L22">
        <f>IF(Movies[[#This Row],[unit]]="billions",Movies[[#This Row],[revenue]]*1000,Movies[[#This Row],[revenue]])</f>
        <v>322.2</v>
      </c>
      <c r="M22" t="str" cm="1">
        <f t="array" ref="M22">_xlfn.XLOOKUP(Movies[[#This Row],[movie_id]:[movie_id]],Financials[[#All],[movie_id]:[movie_id]],Financials[[#All],[currency]],"Not Available",0)</f>
        <v>USD</v>
      </c>
      <c r="N22">
        <f>IF(Movies[[#This Row],[currency]]="usd",Movies[[#This Row],[budget in millons]]*83,Movies[[#This Row],[budget in millons]])</f>
        <v>1826</v>
      </c>
      <c r="O22">
        <f>IF(Movies[[#This Row],[currency]]="usd",Movies[[#This Row],[revenue in millions]]*83,Movies[[#This Row],[revenue in millions]])</f>
        <v>26742.6</v>
      </c>
      <c r="P22">
        <f>IF(Movies[[#This Row],[currency]]="inr",Movies[[#This Row],[budget in millons]]/83,Movies[[#This Row],[budget in millons]])</f>
        <v>22</v>
      </c>
      <c r="Q22">
        <f>IF(Movies[[#This Row],[currency]]="inr",Movies[[#This Row],[revenue in millions]]/83,Movies[[#This Row],[revenue in millions]])</f>
        <v>322.2</v>
      </c>
    </row>
    <row r="23" spans="1:17" x14ac:dyDescent="0.3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>
        <f>IF(Movies[[#This Row],[unit]]="billions",Movies[[#This Row],[budget]]*1000,Movies[[#This Row],[budget]])</f>
        <v>63</v>
      </c>
      <c r="L23">
        <f>IF(Movies[[#This Row],[unit]]="billions",Movies[[#This Row],[revenue]]*1000,Movies[[#This Row],[revenue]])</f>
        <v>1046</v>
      </c>
      <c r="M23" t="str" cm="1">
        <f t="array" ref="M23">_xlfn.XLOOKUP(Movies[[#This Row],[movie_id]:[movie_id]],Financials[[#All],[movie_id]:[movie_id]],Financials[[#All],[currency]],"Not Available",0)</f>
        <v>USD</v>
      </c>
      <c r="N23">
        <f>IF(Movies[[#This Row],[currency]]="usd",Movies[[#This Row],[budget in millons]]*83,Movies[[#This Row],[budget in millons]])</f>
        <v>5229</v>
      </c>
      <c r="O23">
        <f>IF(Movies[[#This Row],[currency]]="usd",Movies[[#This Row],[revenue in millions]]*83,Movies[[#This Row],[revenue in millions]])</f>
        <v>86818</v>
      </c>
      <c r="P23">
        <f>IF(Movies[[#This Row],[currency]]="inr",Movies[[#This Row],[budget in millons]]/83,Movies[[#This Row],[budget in millons]])</f>
        <v>63</v>
      </c>
      <c r="Q23">
        <f>IF(Movies[[#This Row],[currency]]="inr",Movies[[#This Row],[revenue in millions]]/83,Movies[[#This Row],[revenue in millions]])</f>
        <v>1046</v>
      </c>
    </row>
    <row r="24" spans="1:17" x14ac:dyDescent="0.3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>
        <f>IF(Movies[[#This Row],[unit]]="billions",Movies[[#This Row],[budget]]*1000,Movies[[#This Row],[budget]])</f>
        <v>15.5</v>
      </c>
      <c r="L24">
        <f>IF(Movies[[#This Row],[unit]]="billions",Movies[[#This Row],[revenue]]*1000,Movies[[#This Row],[revenue]])</f>
        <v>263.10000000000002</v>
      </c>
      <c r="M24" t="str" cm="1">
        <f t="array" ref="M24">_xlfn.XLOOKUP(Movies[[#This Row],[movie_id]:[movie_id]],Financials[[#All],[movie_id]:[movie_id]],Financials[[#All],[currency]],"Not Available",0)</f>
        <v>USD</v>
      </c>
      <c r="N24">
        <f>IF(Movies[[#This Row],[currency]]="usd",Movies[[#This Row],[budget in millons]]*83,Movies[[#This Row],[budget in millons]])</f>
        <v>1286.5</v>
      </c>
      <c r="O24">
        <f>IF(Movies[[#This Row],[currency]]="usd",Movies[[#This Row],[revenue in millions]]*83,Movies[[#This Row],[revenue in millions]])</f>
        <v>21837.300000000003</v>
      </c>
      <c r="P24">
        <f>IF(Movies[[#This Row],[currency]]="inr",Movies[[#This Row],[budget in millons]]/83,Movies[[#This Row],[budget in millons]])</f>
        <v>15.5</v>
      </c>
      <c r="Q24">
        <f>IF(Movies[[#This Row],[currency]]="inr",Movies[[#This Row],[revenue in millions]]/83,Movies[[#This Row],[revenue in millions]])</f>
        <v>263.10000000000002</v>
      </c>
    </row>
    <row r="25" spans="1:17" x14ac:dyDescent="0.3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>
        <f>IF(Movies[[#This Row],[unit]]="billions",Movies[[#This Row],[budget]]*1000,Movies[[#This Row],[budget]])</f>
        <v>400</v>
      </c>
      <c r="L25">
        <f>IF(Movies[[#This Row],[unit]]="billions",Movies[[#This Row],[revenue]]*1000,Movies[[#This Row],[revenue]])</f>
        <v>2798</v>
      </c>
      <c r="M25" t="str" cm="1">
        <f t="array" ref="M25">_xlfn.XLOOKUP(Movies[[#This Row],[movie_id]:[movie_id]],Financials[[#All],[movie_id]:[movie_id]],Financials[[#All],[currency]],"Not Available",0)</f>
        <v>USD</v>
      </c>
      <c r="N25">
        <f>IF(Movies[[#This Row],[currency]]="usd",Movies[[#This Row],[budget in millons]]*83,Movies[[#This Row],[budget in millons]])</f>
        <v>33200</v>
      </c>
      <c r="O25">
        <f>IF(Movies[[#This Row],[currency]]="usd",Movies[[#This Row],[revenue in millions]]*83,Movies[[#This Row],[revenue in millions]])</f>
        <v>232234</v>
      </c>
      <c r="P25">
        <f>IF(Movies[[#This Row],[currency]]="inr",Movies[[#This Row],[budget in millons]]/83,Movies[[#This Row],[budget in millons]])</f>
        <v>400</v>
      </c>
      <c r="Q25">
        <f>IF(Movies[[#This Row],[currency]]="inr",Movies[[#This Row],[revenue in millions]]/83,Movies[[#This Row],[revenue in millions]])</f>
        <v>2798</v>
      </c>
    </row>
    <row r="26" spans="1:17" x14ac:dyDescent="0.3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>
        <f>IF(Movies[[#This Row],[unit]]="billions",Movies[[#This Row],[budget]]*1000,Movies[[#This Row],[budget]])</f>
        <v>400</v>
      </c>
      <c r="L26">
        <f>IF(Movies[[#This Row],[unit]]="billions",Movies[[#This Row],[revenue]]*1000,Movies[[#This Row],[revenue]])</f>
        <v>2048</v>
      </c>
      <c r="M26" t="str" cm="1">
        <f t="array" ref="M26">_xlfn.XLOOKUP(Movies[[#This Row],[movie_id]:[movie_id]],Financials[[#All],[movie_id]:[movie_id]],Financials[[#All],[currency]],"Not Available",0)</f>
        <v>USD</v>
      </c>
      <c r="N26">
        <f>IF(Movies[[#This Row],[currency]]="usd",Movies[[#This Row],[budget in millons]]*83,Movies[[#This Row],[budget in millons]])</f>
        <v>33200</v>
      </c>
      <c r="O26">
        <f>IF(Movies[[#This Row],[currency]]="usd",Movies[[#This Row],[revenue in millions]]*83,Movies[[#This Row],[revenue in millions]])</f>
        <v>169984</v>
      </c>
      <c r="P26">
        <f>IF(Movies[[#This Row],[currency]]="inr",Movies[[#This Row],[budget in millons]]/83,Movies[[#This Row],[budget in millons]])</f>
        <v>400</v>
      </c>
      <c r="Q26">
        <f>IF(Movies[[#This Row],[currency]]="inr",Movies[[#This Row],[revenue in millions]]/83,Movies[[#This Row],[revenue in millions]])</f>
        <v>2048</v>
      </c>
    </row>
    <row r="27" spans="1:17" x14ac:dyDescent="0.3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>
        <f>IF(Movies[[#This Row],[unit]]="billions",Movies[[#This Row],[budget]]*1000,Movies[[#This Row],[budget]])</f>
        <v>70</v>
      </c>
      <c r="L27">
        <f>IF(Movies[[#This Row],[unit]]="billions",Movies[[#This Row],[revenue]]*1000,Movies[[#This Row],[revenue]])</f>
        <v>100</v>
      </c>
      <c r="M27" t="str" cm="1">
        <f t="array" ref="M27">_xlfn.XLOOKUP(Movies[[#This Row],[movie_id]:[movie_id]],Financials[[#All],[movie_id]:[movie_id]],Financials[[#All],[currency]],"Not Available",0)</f>
        <v>INR</v>
      </c>
      <c r="N27">
        <f>IF(Movies[[#This Row],[currency]]="usd",Movies[[#This Row],[budget in millons]]*83,Movies[[#This Row],[budget in millons]])</f>
        <v>70</v>
      </c>
      <c r="O27">
        <f>IF(Movies[[#This Row],[currency]]="usd",Movies[[#This Row],[revenue in millions]]*83,Movies[[#This Row],[revenue in millions]])</f>
        <v>100</v>
      </c>
      <c r="P27">
        <f>IF(Movies[[#This Row],[currency]]="inr",Movies[[#This Row],[budget in millons]]/83,Movies[[#This Row],[budget in millons]])</f>
        <v>0.84337349397590367</v>
      </c>
      <c r="Q27">
        <f>IF(Movies[[#This Row],[currency]]="inr",Movies[[#This Row],[revenue in millions]]/83,Movies[[#This Row],[revenue in millions]])</f>
        <v>1.2048192771084338</v>
      </c>
    </row>
    <row r="28" spans="1:17" x14ac:dyDescent="0.3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>
        <f>IF(Movies[[#This Row],[unit]]="billions",Movies[[#This Row],[budget]]*1000,Movies[[#This Row],[budget]])</f>
        <v>120</v>
      </c>
      <c r="L28">
        <f>IF(Movies[[#This Row],[unit]]="billions",Movies[[#This Row],[revenue]]*1000,Movies[[#This Row],[revenue]])</f>
        <v>1350</v>
      </c>
      <c r="M28" t="str" cm="1">
        <f t="array" ref="M28">_xlfn.XLOOKUP(Movies[[#This Row],[movie_id]:[movie_id]],Financials[[#All],[movie_id]:[movie_id]],Financials[[#All],[currency]],"Not Available",0)</f>
        <v>INR</v>
      </c>
      <c r="N28">
        <f>IF(Movies[[#This Row],[currency]]="usd",Movies[[#This Row],[budget in millons]]*83,Movies[[#This Row],[budget in millons]])</f>
        <v>120</v>
      </c>
      <c r="O28">
        <f>IF(Movies[[#This Row],[currency]]="usd",Movies[[#This Row],[revenue in millions]]*83,Movies[[#This Row],[revenue in millions]])</f>
        <v>1350</v>
      </c>
      <c r="P28">
        <f>IF(Movies[[#This Row],[currency]]="inr",Movies[[#This Row],[budget in millons]]/83,Movies[[#This Row],[budget in millons]])</f>
        <v>1.4457831325301205</v>
      </c>
      <c r="Q28">
        <f>IF(Movies[[#This Row],[currency]]="inr",Movies[[#This Row],[revenue in millions]]/83,Movies[[#This Row],[revenue in millions]])</f>
        <v>16.265060240963855</v>
      </c>
    </row>
    <row r="29" spans="1:17" x14ac:dyDescent="0.3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>
        <f>IF(Movies[[#This Row],[unit]]="billions",Movies[[#This Row],[budget]]*1000,Movies[[#This Row],[budget]])</f>
        <v>100</v>
      </c>
      <c r="L29">
        <f>IF(Movies[[#This Row],[unit]]="billions",Movies[[#This Row],[revenue]]*1000,Movies[[#This Row],[revenue]])</f>
        <v>410</v>
      </c>
      <c r="M29" t="str" cm="1">
        <f t="array" ref="M29">_xlfn.XLOOKUP(Movies[[#This Row],[movie_id]:[movie_id]],Financials[[#All],[movie_id]:[movie_id]],Financials[[#All],[currency]],"Not Available",0)</f>
        <v>INR</v>
      </c>
      <c r="N29">
        <f>IF(Movies[[#This Row],[currency]]="usd",Movies[[#This Row],[budget in millons]]*83,Movies[[#This Row],[budget in millons]])</f>
        <v>100</v>
      </c>
      <c r="O29">
        <f>IF(Movies[[#This Row],[currency]]="usd",Movies[[#This Row],[revenue in millions]]*83,Movies[[#This Row],[revenue in millions]])</f>
        <v>410</v>
      </c>
      <c r="P29">
        <f>IF(Movies[[#This Row],[currency]]="inr",Movies[[#This Row],[budget in millons]]/83,Movies[[#This Row],[budget in millons]])</f>
        <v>1.2048192771084338</v>
      </c>
      <c r="Q29">
        <f>IF(Movies[[#This Row],[currency]]="inr",Movies[[#This Row],[revenue in millions]]/83,Movies[[#This Row],[revenue in millions]])</f>
        <v>4.9397590361445785</v>
      </c>
    </row>
    <row r="30" spans="1:17" x14ac:dyDescent="0.3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>
        <f>IF(Movies[[#This Row],[unit]]="billions",Movies[[#This Row],[budget]]*1000,Movies[[#This Row],[budget]])</f>
        <v>850</v>
      </c>
      <c r="L30">
        <f>IF(Movies[[#This Row],[unit]]="billions",Movies[[#This Row],[revenue]]*1000,Movies[[#This Row],[revenue]])</f>
        <v>8540</v>
      </c>
      <c r="M30" t="str" cm="1">
        <f t="array" ref="M30">_xlfn.XLOOKUP(Movies[[#This Row],[movie_id]:[movie_id]],Financials[[#All],[movie_id]:[movie_id]],Financials[[#All],[currency]],"Not Available",0)</f>
        <v>INR</v>
      </c>
      <c r="N30">
        <f>IF(Movies[[#This Row],[currency]]="usd",Movies[[#This Row],[budget in millons]]*83,Movies[[#This Row],[budget in millons]])</f>
        <v>850</v>
      </c>
      <c r="O30">
        <f>IF(Movies[[#This Row],[currency]]="usd",Movies[[#This Row],[revenue in millions]]*83,Movies[[#This Row],[revenue in millions]])</f>
        <v>8540</v>
      </c>
      <c r="P30">
        <f>IF(Movies[[#This Row],[currency]]="inr",Movies[[#This Row],[budget in millons]]/83,Movies[[#This Row],[budget in millons]])</f>
        <v>10.240963855421686</v>
      </c>
      <c r="Q30">
        <f>IF(Movies[[#This Row],[currency]]="inr",Movies[[#This Row],[revenue in millions]]/83,Movies[[#This Row],[revenue in millions]])</f>
        <v>102.89156626506023</v>
      </c>
    </row>
    <row r="31" spans="1:17" x14ac:dyDescent="0.3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>
        <f>IF(Movies[[#This Row],[unit]]="billions",Movies[[#This Row],[budget]]*1000,Movies[[#This Row],[budget]])</f>
        <v>1000</v>
      </c>
      <c r="L31">
        <f>IF(Movies[[#This Row],[unit]]="billions",Movies[[#This Row],[revenue]]*1000,Movies[[#This Row],[revenue]])</f>
        <v>5900</v>
      </c>
      <c r="M31" t="str" cm="1">
        <f t="array" ref="M31">_xlfn.XLOOKUP(Movies[[#This Row],[movie_id]:[movie_id]],Financials[[#All],[movie_id]:[movie_id]],Financials[[#All],[currency]],"Not Available",0)</f>
        <v>INR</v>
      </c>
      <c r="N31">
        <f>IF(Movies[[#This Row],[currency]]="usd",Movies[[#This Row],[budget in millons]]*83,Movies[[#This Row],[budget in millons]])</f>
        <v>1000</v>
      </c>
      <c r="O31">
        <f>IF(Movies[[#This Row],[currency]]="usd",Movies[[#This Row],[revenue in millions]]*83,Movies[[#This Row],[revenue in millions]])</f>
        <v>5900</v>
      </c>
      <c r="P31">
        <f>IF(Movies[[#This Row],[currency]]="inr",Movies[[#This Row],[budget in millons]]/83,Movies[[#This Row],[budget in millons]])</f>
        <v>12.048192771084338</v>
      </c>
      <c r="Q31">
        <f>IF(Movies[[#This Row],[currency]]="inr",Movies[[#This Row],[revenue in millions]]/83,Movies[[#This Row],[revenue in millions]])</f>
        <v>71.084337349397586</v>
      </c>
    </row>
    <row r="32" spans="1:17" x14ac:dyDescent="0.3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>
        <f>IF(Movies[[#This Row],[unit]]="billions",Movies[[#This Row],[budget]]*1000,Movies[[#This Row],[budget]])</f>
        <v>2000</v>
      </c>
      <c r="L32">
        <f>IF(Movies[[#This Row],[unit]]="billions",Movies[[#This Row],[revenue]]*1000,Movies[[#This Row],[revenue]])</f>
        <v>3600</v>
      </c>
      <c r="M32" t="str" cm="1">
        <f t="array" ref="M32">_xlfn.XLOOKUP(Movies[[#This Row],[movie_id]:[movie_id]],Financials[[#All],[movie_id]:[movie_id]],Financials[[#All],[currency]],"Not Available",0)</f>
        <v>INR</v>
      </c>
      <c r="N32">
        <f>IF(Movies[[#This Row],[currency]]="usd",Movies[[#This Row],[budget in millons]]*83,Movies[[#This Row],[budget in millons]])</f>
        <v>2000</v>
      </c>
      <c r="O32">
        <f>IF(Movies[[#This Row],[currency]]="usd",Movies[[#This Row],[revenue in millions]]*83,Movies[[#This Row],[revenue in millions]])</f>
        <v>3600</v>
      </c>
      <c r="P32">
        <f>IF(Movies[[#This Row],[currency]]="inr",Movies[[#This Row],[budget in millons]]/83,Movies[[#This Row],[budget in millons]])</f>
        <v>24.096385542168676</v>
      </c>
      <c r="Q32">
        <f>IF(Movies[[#This Row],[currency]]="inr",Movies[[#This Row],[revenue in millions]]/83,Movies[[#This Row],[revenue in millions]])</f>
        <v>43.373493975903614</v>
      </c>
    </row>
    <row r="33" spans="1:17" x14ac:dyDescent="0.3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>
        <f>IF(Movies[[#This Row],[unit]]="billions",Movies[[#This Row],[budget]]*1000,Movies[[#This Row],[budget]])</f>
        <v>5500</v>
      </c>
      <c r="L33">
        <f>IF(Movies[[#This Row],[unit]]="billions",Movies[[#This Row],[revenue]]*1000,Movies[[#This Row],[revenue]])</f>
        <v>12000</v>
      </c>
      <c r="M33" t="str" cm="1">
        <f t="array" ref="M33">_xlfn.XLOOKUP(Movies[[#This Row],[movie_id]:[movie_id]],Financials[[#All],[movie_id]:[movie_id]],Financials[[#All],[currency]],"Not Available",0)</f>
        <v>INR</v>
      </c>
      <c r="N33">
        <f>IF(Movies[[#This Row],[currency]]="usd",Movies[[#This Row],[budget in millons]]*83,Movies[[#This Row],[budget in millons]])</f>
        <v>5500</v>
      </c>
      <c r="O33">
        <f>IF(Movies[[#This Row],[currency]]="usd",Movies[[#This Row],[revenue in millions]]*83,Movies[[#This Row],[revenue in millions]])</f>
        <v>12000</v>
      </c>
      <c r="P33">
        <f>IF(Movies[[#This Row],[currency]]="inr",Movies[[#This Row],[budget in millons]]/83,Movies[[#This Row],[budget in millons]])</f>
        <v>66.265060240963862</v>
      </c>
      <c r="Q33">
        <f>IF(Movies[[#This Row],[currency]]="inr",Movies[[#This Row],[revenue in millions]]/83,Movies[[#This Row],[revenue in millions]])</f>
        <v>144.57831325301206</v>
      </c>
    </row>
    <row r="34" spans="1:17" x14ac:dyDescent="0.3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>
        <f>IF(Movies[[#This Row],[unit]]="billions",Movies[[#This Row],[budget]]*1000,Movies[[#This Row],[budget]])</f>
        <v>1800</v>
      </c>
      <c r="L34">
        <f>IF(Movies[[#This Row],[unit]]="billions",Movies[[#This Row],[revenue]]*1000,Movies[[#This Row],[revenue]])</f>
        <v>6500</v>
      </c>
      <c r="M34" t="str" cm="1">
        <f t="array" ref="M34">_xlfn.XLOOKUP(Movies[[#This Row],[movie_id]:[movie_id]],Financials[[#All],[movie_id]:[movie_id]],Financials[[#All],[currency]],"Not Available",0)</f>
        <v>INR</v>
      </c>
      <c r="N34">
        <f>IF(Movies[[#This Row],[currency]]="usd",Movies[[#This Row],[budget in millons]]*83,Movies[[#This Row],[budget in millons]])</f>
        <v>1800</v>
      </c>
      <c r="O34">
        <f>IF(Movies[[#This Row],[currency]]="usd",Movies[[#This Row],[revenue in millions]]*83,Movies[[#This Row],[revenue in millions]])</f>
        <v>6500</v>
      </c>
      <c r="P34">
        <f>IF(Movies[[#This Row],[currency]]="inr",Movies[[#This Row],[budget in millons]]/83,Movies[[#This Row],[budget in millons]])</f>
        <v>21.686746987951807</v>
      </c>
      <c r="Q34">
        <f>IF(Movies[[#This Row],[currency]]="inr",Movies[[#This Row],[revenue in millions]]/83,Movies[[#This Row],[revenue in millions]])</f>
        <v>78.313253012048193</v>
      </c>
    </row>
    <row r="35" spans="1:17" x14ac:dyDescent="0.3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>
        <f>IF(Movies[[#This Row],[unit]]="billions",Movies[[#This Row],[budget]]*1000,Movies[[#This Row],[budget]])</f>
        <v>250</v>
      </c>
      <c r="L35">
        <f>IF(Movies[[#This Row],[unit]]="billions",Movies[[#This Row],[revenue]]*1000,Movies[[#This Row],[revenue]])</f>
        <v>3409</v>
      </c>
      <c r="M35" t="str" cm="1">
        <f t="array" ref="M35">_xlfn.XLOOKUP(Movies[[#This Row],[movie_id]:[movie_id]],Financials[[#All],[movie_id]:[movie_id]],Financials[[#All],[currency]],"Not Available",0)</f>
        <v>INR</v>
      </c>
      <c r="N35">
        <f>IF(Movies[[#This Row],[currency]]="usd",Movies[[#This Row],[budget in millons]]*83,Movies[[#This Row],[budget in millons]])</f>
        <v>250</v>
      </c>
      <c r="O35">
        <f>IF(Movies[[#This Row],[currency]]="usd",Movies[[#This Row],[revenue in millions]]*83,Movies[[#This Row],[revenue in millions]])</f>
        <v>3409</v>
      </c>
      <c r="P35">
        <f>IF(Movies[[#This Row],[currency]]="inr",Movies[[#This Row],[budget in millons]]/83,Movies[[#This Row],[budget in millons]])</f>
        <v>3.0120481927710845</v>
      </c>
      <c r="Q35">
        <f>IF(Movies[[#This Row],[currency]]="inr",Movies[[#This Row],[revenue in millions]]/83,Movies[[#This Row],[revenue in millions]])</f>
        <v>41.072289156626503</v>
      </c>
    </row>
    <row r="36" spans="1:17" x14ac:dyDescent="0.3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>
        <f>IF(Movies[[#This Row],[unit]]="billions",Movies[[#This Row],[budget]]*1000,Movies[[#This Row],[budget]])</f>
        <v>900</v>
      </c>
      <c r="L36">
        <f>IF(Movies[[#This Row],[unit]]="billions",Movies[[#This Row],[revenue]]*1000,Movies[[#This Row],[revenue]])</f>
        <v>11690</v>
      </c>
      <c r="M36" t="str" cm="1">
        <f t="array" ref="M36">_xlfn.XLOOKUP(Movies[[#This Row],[movie_id]:[movie_id]],Financials[[#All],[movie_id]:[movie_id]],Financials[[#All],[currency]],"Not Available",0)</f>
        <v>INR</v>
      </c>
      <c r="N36">
        <f>IF(Movies[[#This Row],[currency]]="usd",Movies[[#This Row],[budget in millons]]*83,Movies[[#This Row],[budget in millons]])</f>
        <v>900</v>
      </c>
      <c r="O36">
        <f>IF(Movies[[#This Row],[currency]]="usd",Movies[[#This Row],[revenue in millions]]*83,Movies[[#This Row],[revenue in millions]])</f>
        <v>11690</v>
      </c>
      <c r="P36">
        <f>IF(Movies[[#This Row],[currency]]="inr",Movies[[#This Row],[budget in millons]]/83,Movies[[#This Row],[budget in millons]])</f>
        <v>10.843373493975903</v>
      </c>
      <c r="Q36">
        <f>IF(Movies[[#This Row],[currency]]="inr",Movies[[#This Row],[revenue in millions]]/83,Movies[[#This Row],[revenue in millions]])</f>
        <v>140.84337349397592</v>
      </c>
    </row>
    <row r="37" spans="1:17" x14ac:dyDescent="0.3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>
        <f>IF(Movies[[#This Row],[unit]]="billions",Movies[[#This Row],[budget]]*1000,Movies[[#This Row],[budget]])</f>
        <v>216.7</v>
      </c>
      <c r="L37">
        <f>IF(Movies[[#This Row],[unit]]="billions",Movies[[#This Row],[revenue]]*1000,Movies[[#This Row],[revenue]])</f>
        <v>370.6</v>
      </c>
      <c r="M37" t="str" cm="1">
        <f t="array" ref="M37">_xlfn.XLOOKUP(Movies[[#This Row],[movie_id]:[movie_id]],Financials[[#All],[movie_id]:[movie_id]],Financials[[#All],[currency]],"Not Available",0)</f>
        <v>USD</v>
      </c>
      <c r="N37">
        <f>IF(Movies[[#This Row],[currency]]="usd",Movies[[#This Row],[budget in millons]]*83,Movies[[#This Row],[budget in millons]])</f>
        <v>17986.099999999999</v>
      </c>
      <c r="O37">
        <f>IF(Movies[[#This Row],[currency]]="usd",Movies[[#This Row],[revenue in millions]]*83,Movies[[#This Row],[revenue in millions]])</f>
        <v>30759.800000000003</v>
      </c>
      <c r="P37">
        <f>IF(Movies[[#This Row],[currency]]="inr",Movies[[#This Row],[budget in millons]]/83,Movies[[#This Row],[budget in millons]])</f>
        <v>216.7</v>
      </c>
      <c r="Q37">
        <f>IF(Movies[[#This Row],[currency]]="inr",Movies[[#This Row],[revenue in millions]]/83,Movies[[#This Row],[revenue in millions]])</f>
        <v>370.6</v>
      </c>
    </row>
    <row r="38" spans="1:17" x14ac:dyDescent="0.3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>
        <f>IF(Movies[[#This Row],[unit]]="billions",Movies[[#This Row],[budget]]*1000,Movies[[#This Row],[budget]])</f>
        <v>177</v>
      </c>
      <c r="L38">
        <f>IF(Movies[[#This Row],[unit]]="billions",Movies[[#This Row],[revenue]]*1000,Movies[[#This Row],[revenue]])</f>
        <v>714.4</v>
      </c>
      <c r="M38" t="str" cm="1">
        <f t="array" ref="M38">_xlfn.XLOOKUP(Movies[[#This Row],[movie_id]:[movie_id]],Financials[[#All],[movie_id]:[movie_id]],Financials[[#All],[currency]],"Not Available",0)</f>
        <v>USD</v>
      </c>
      <c r="N38">
        <f>IF(Movies[[#This Row],[currency]]="usd",Movies[[#This Row],[budget in millons]]*83,Movies[[#This Row],[budget in millons]])</f>
        <v>14691</v>
      </c>
      <c r="O38">
        <f>IF(Movies[[#This Row],[currency]]="usd",Movies[[#This Row],[revenue in millions]]*83,Movies[[#This Row],[revenue in millions]])</f>
        <v>59295.199999999997</v>
      </c>
      <c r="P38">
        <f>IF(Movies[[#This Row],[currency]]="inr",Movies[[#This Row],[budget in millons]]/83,Movies[[#This Row],[budget in millons]])</f>
        <v>177</v>
      </c>
      <c r="Q38">
        <f>IF(Movies[[#This Row],[currency]]="inr",Movies[[#This Row],[revenue in millions]]/83,Movies[[#This Row],[revenue in millions]])</f>
        <v>714.4</v>
      </c>
    </row>
    <row r="39" spans="1:17" x14ac:dyDescent="0.3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>
        <f>IF(Movies[[#This Row],[unit]]="billions",Movies[[#This Row],[budget]]*1000,Movies[[#This Row],[budget]])</f>
        <v>1800</v>
      </c>
      <c r="L39">
        <f>IF(Movies[[#This Row],[unit]]="billions",Movies[[#This Row],[revenue]]*1000,Movies[[#This Row],[revenue]])</f>
        <v>3100</v>
      </c>
      <c r="M39" t="str" cm="1">
        <f t="array" ref="M39">_xlfn.XLOOKUP(Movies[[#This Row],[movie_id]:[movie_id]],Financials[[#All],[movie_id]:[movie_id]],Financials[[#All],[currency]],"Not Available",0)</f>
        <v>INR</v>
      </c>
      <c r="N39">
        <f>IF(Movies[[#This Row],[currency]]="usd",Movies[[#This Row],[budget in millons]]*83,Movies[[#This Row],[budget in millons]])</f>
        <v>1800</v>
      </c>
      <c r="O39">
        <f>IF(Movies[[#This Row],[currency]]="usd",Movies[[#This Row],[revenue in millions]]*83,Movies[[#This Row],[revenue in millions]])</f>
        <v>3100</v>
      </c>
      <c r="P39">
        <f>IF(Movies[[#This Row],[currency]]="inr",Movies[[#This Row],[budget in millons]]/83,Movies[[#This Row],[budget in millons]])</f>
        <v>21.686746987951807</v>
      </c>
      <c r="Q39">
        <f>IF(Movies[[#This Row],[currency]]="inr",Movies[[#This Row],[revenue in millions]]/83,Movies[[#This Row],[revenue in millions]])</f>
        <v>37.349397590361448</v>
      </c>
    </row>
    <row r="40" spans="1:17" x14ac:dyDescent="0.3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>
        <f>IF(Movies[[#This Row],[unit]]="billions",Movies[[#This Row],[budget]]*1000,Movies[[#This Row],[budget]])</f>
        <v>500</v>
      </c>
      <c r="L40">
        <f>IF(Movies[[#This Row],[unit]]="billions",Movies[[#This Row],[revenue]]*1000,Movies[[#This Row],[revenue]])</f>
        <v>950</v>
      </c>
      <c r="M40" t="str" cm="1">
        <f t="array" ref="M40">_xlfn.XLOOKUP(Movies[[#This Row],[movie_id]:[movie_id]],Financials[[#All],[movie_id]:[movie_id]],Financials[[#All],[currency]],"Not Available",0)</f>
        <v>INR</v>
      </c>
      <c r="N40">
        <f>IF(Movies[[#This Row],[currency]]="usd",Movies[[#This Row],[budget in millons]]*83,Movies[[#This Row],[budget in millons]])</f>
        <v>500</v>
      </c>
      <c r="O40">
        <f>IF(Movies[[#This Row],[currency]]="usd",Movies[[#This Row],[revenue in millions]]*83,Movies[[#This Row],[revenue in millions]])</f>
        <v>950</v>
      </c>
      <c r="P40">
        <f>IF(Movies[[#This Row],[currency]]="inr",Movies[[#This Row],[budget in millons]]/83,Movies[[#This Row],[budget in millons]])</f>
        <v>6.024096385542169</v>
      </c>
      <c r="Q40">
        <f>IF(Movies[[#This Row],[currency]]="inr",Movies[[#This Row],[revenue in millions]]/83,Movies[[#This Row],[revenue in millions]])</f>
        <v>11.445783132530121</v>
      </c>
    </row>
    <row r="42" spans="1:17" x14ac:dyDescent="0.35">
      <c r="N42" t="s">
        <v>159</v>
      </c>
      <c r="O42" t="s">
        <v>160</v>
      </c>
      <c r="P42" t="s">
        <v>159</v>
      </c>
      <c r="Q42" t="s">
        <v>160</v>
      </c>
    </row>
    <row r="43" spans="1:17" x14ac:dyDescent="0.35">
      <c r="N43" s="3">
        <f>SUM(Movies[budget INR])</f>
        <v>273405.14</v>
      </c>
      <c r="O43" s="3">
        <f>SUM(Movies[revenue INR])</f>
        <v>1622874.7</v>
      </c>
      <c r="P43" s="4">
        <f>SUM(Movies[budget USD])</f>
        <v>3294.0378313253013</v>
      </c>
      <c r="Q43" s="4">
        <f>SUM(Movies[revinue USD])</f>
        <v>19552.707228915668</v>
      </c>
    </row>
  </sheetData>
  <conditionalFormatting sqref="A1:B1">
    <cfRule type="duplicateValues" dxfId="4" priority="6"/>
    <cfRule type="duplicateValues" dxfId="3" priority="7"/>
  </conditionalFormatting>
  <conditionalFormatting sqref="A2:B40">
    <cfRule type="duplicateValues" dxfId="2" priority="10"/>
    <cfRule type="duplicateValues" dxfId="1" priority="11"/>
  </conditionalFormatting>
  <conditionalFormatting sqref="W9:W14">
    <cfRule type="cellIs" dxfId="0" priority="1" operator="lessThan">
      <formula>0.05</formula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42" zoomScaleNormal="25" workbookViewId="0">
      <selection activeCell="B26" sqref="B26"/>
    </sheetView>
  </sheetViews>
  <sheetFormatPr defaultRowHeight="14.5" x14ac:dyDescent="0.35"/>
  <cols>
    <col min="1" max="1" width="9.453125" customWidth="1"/>
    <col min="5" max="5" width="30.2695312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3" zoomScale="160" zoomScaleNormal="160" workbookViewId="0">
      <selection activeCell="E5" sqref="E5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topLeftCell="A47" zoomScale="61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topLeftCell="E1" zoomScale="160" zoomScaleNormal="160" workbookViewId="0">
      <selection activeCell="B4" sqref="B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Veenayak Sirohi</cp:lastModifiedBy>
  <dcterms:created xsi:type="dcterms:W3CDTF">2015-06-05T18:17:20Z</dcterms:created>
  <dcterms:modified xsi:type="dcterms:W3CDTF">2024-05-03T06:41:17Z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