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_xltb_storage_" sheetId="1" state="hidden" r:id="rId2"/>
    <sheet name="Info" sheetId="2" state="visible" r:id="rId3"/>
    <sheet name="Final-Peri" sheetId="3" state="visible" r:id="rId4"/>
    <sheet name="PCA2-Peri" sheetId="4" state="visible" r:id="rId5"/>
    <sheet name="MCA-Peri" sheetId="5" state="visible" r:id="rId6"/>
    <sheet name="ACA2-Peri" sheetId="6" state="visible" r:id="rId7"/>
    <sheet name="Final-Para" sheetId="7" state="visible" r:id="rId8"/>
    <sheet name="PCA2-Para" sheetId="8" state="visible" r:id="rId9"/>
    <sheet name="MCA-Para" sheetId="9" state="visible" r:id="rId10"/>
    <sheet name="ACA2-Para" sheetId="10" state="visible" r:id="rId11"/>
    <sheet name="Venou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<sst xmlns="http://schemas.openxmlformats.org/spreadsheetml/2006/main" count="1169" uniqueCount="177">
  <si>
    <t xml:space="preserve">XL Toolbox Settings</t>
  </si>
  <si>
    <t xml:space="preserve">export_preset</t>
  </si>
  <si>
    <t xml:space="preserve">&lt;?xml version="1.0" encoding="utf-16"?&gt;_x005F_x005F_x000D_
&lt;Preset xmlns:xsi="http://www.w3.org/2001/XMLSchema-instance" xmlns:xsd="http://www.w3.org/2001/XMLSchema"&gt;_x005F_x005F_x000D_
  &lt;Name&gt;Png, 300 dpi, RGB, Transparent canvas&lt;/Name&gt;_x005F_x005F_x000D_
  &lt;Dpi&gt;300&lt;/Dpi&gt;_x005F_x005F_x000D_
  &lt;FileType&gt;Png&lt;/FileType&gt;_x005F_x005F_x000D_
  &lt;ColorSpace&gt;Rgb&lt;/ColorSpace&gt;_x005F_x005F_x000D_
  &lt;Transparency&gt;TransparentCanvas&lt;/Transparency&gt;_x005F_x005F_x000D_
  &lt;UseColorProfile&gt;false&lt;/UseColorProfile&gt;_x005F_x005F_x000D_
  &lt;ColorProfile&gt;sRGB Color Space Profile&lt;/ColorProfile&gt;_x005F_x005F_x000D_
&lt;/Preset&gt;</t>
  </si>
  <si>
    <t xml:space="preserve">export_path</t>
  </si>
  <si>
    <t xml:space="preserve">E:\University\Google Drive\Publications\(6) Amyloid Beta\Article\Figs\Fig_5.png</t>
  </si>
  <si>
    <t xml:space="preserve">Changes:</t>
  </si>
  <si>
    <t xml:space="preserve">CHANGED FW43 to GC43 in D18</t>
  </si>
  <si>
    <t xml:space="preserve">MCA</t>
  </si>
  <si>
    <t xml:space="preserve">PCA</t>
  </si>
  <si>
    <t xml:space="preserve">Cum for Para</t>
  </si>
  <si>
    <t xml:space="preserve">cum for venous</t>
  </si>
  <si>
    <t xml:space="preserve">Peri-arterial</t>
  </si>
  <si>
    <t xml:space="preserve">Para-arterial</t>
  </si>
  <si>
    <t xml:space="preserve">Para-venous</t>
  </si>
  <si>
    <t xml:space="preserve">Pa.s/m^3</t>
  </si>
  <si>
    <t xml:space="preserve">ACA</t>
  </si>
  <si>
    <t xml:space="preserve">Total of actual data</t>
  </si>
  <si>
    <t xml:space="preserve">#</t>
  </si>
  <si>
    <t xml:space="preserve">Single branch</t>
  </si>
  <si>
    <t xml:space="preserve">Both branches</t>
  </si>
  <si>
    <t xml:space="preserve">Cum for both branches</t>
  </si>
  <si>
    <t xml:space="preserve">Total, both branches</t>
  </si>
  <si>
    <t xml:space="preserve">Total Cum both branches</t>
  </si>
  <si>
    <t xml:space="preserve">g</t>
  </si>
  <si>
    <t xml:space="preserve">Pre-cap ==&gt; </t>
  </si>
  <si>
    <t xml:space="preserve">Total of Modeling, including pre-cap</t>
  </si>
  <si>
    <t xml:space="preserve">Total of Moldeing, including pre-cap</t>
  </si>
  <si>
    <t xml:space="preserve">Total, upto pial, including post-cap</t>
  </si>
  <si>
    <t xml:space="preserve">Total post-cap</t>
  </si>
  <si>
    <t xml:space="preserve">Total (PCA+MCA+ACA), both branches</t>
  </si>
  <si>
    <t xml:space="preserve">Pre-cap only</t>
  </si>
  <si>
    <t xml:space="preserve">Pa.s/m^4</t>
  </si>
  <si>
    <t xml:space="preserve">Pa.s/m^5</t>
  </si>
  <si>
    <t xml:space="preserve">Pial</t>
  </si>
  <si>
    <t xml:space="preserve">Total of Pre-cap, both branches</t>
  </si>
  <si>
    <t xml:space="preserve">Total Pre-cap, both branches</t>
  </si>
  <si>
    <t xml:space="preserve">Total pre-arterial</t>
  </si>
  <si>
    <t xml:space="preserve">Total para-arterial</t>
  </si>
  <si>
    <t xml:space="preserve">Brain interstitial fluid flow rate</t>
  </si>
  <si>
    <t xml:space="preserve">ml/min, or</t>
  </si>
  <si>
    <t xml:space="preserve">m^3/s</t>
  </si>
  <si>
    <t xml:space="preserve">Pressure diff for periarterial, 14 Hg</t>
  </si>
  <si>
    <t xml:space="preserve">mmHg, or</t>
  </si>
  <si>
    <t xml:space="preserve">Pa</t>
  </si>
  <si>
    <t xml:space="preserve">Brain interstitial fluid flow</t>
  </si>
  <si>
    <t xml:space="preserve">ml/min</t>
  </si>
  <si>
    <t xml:space="preserve">Required resistance for periarterial</t>
  </si>
  <si>
    <t xml:space="preserve">Req. DelP</t>
  </si>
  <si>
    <t xml:space="preserve">mmHg</t>
  </si>
  <si>
    <t xml:space="preserve">Largest arteries</t>
  </si>
  <si>
    <t xml:space="preserve">Periarterial tree</t>
  </si>
  <si>
    <t xml:space="preserve">Paraarterial tree</t>
  </si>
  <si>
    <t xml:space="preserve">Paravenous tree</t>
  </si>
  <si>
    <t xml:space="preserve"># of precap</t>
  </si>
  <si>
    <t xml:space="preserve">Peri</t>
  </si>
  <si>
    <t xml:space="preserve">Lumen</t>
  </si>
  <si>
    <t xml:space="preserve">Precapillaries</t>
  </si>
  <si>
    <t xml:space="preserve">Murray's law (excl. precapillaries)</t>
  </si>
  <si>
    <t xml:space="preserve">Artery</t>
  </si>
  <si>
    <t xml:space="preserve">Length, mm</t>
  </si>
  <si>
    <t xml:space="preserve">Diameter, mm</t>
  </si>
  <si>
    <t xml:space="preserve"># of SMC</t>
  </si>
  <si>
    <t xml:space="preserve">Total depth of perivascular channel, mm</t>
  </si>
  <si>
    <t xml:space="preserve">L, m</t>
  </si>
  <si>
    <t xml:space="preserve">r, m</t>
  </si>
  <si>
    <t xml:space="preserve">Channel Depth</t>
  </si>
  <si>
    <t xml:space="preserve">Generations</t>
  </si>
  <si>
    <t xml:space="preserve">k</t>
  </si>
  <si>
    <t xml:space="preserve">R</t>
  </si>
  <si>
    <t xml:space="preserve">1/R^4</t>
  </si>
  <si>
    <t xml:space="preserve">1/Ln</t>
  </si>
  <si>
    <t xml:space="preserve">1/Ln*1/R^4*L</t>
  </si>
  <si>
    <t xml:space="preserve">Re</t>
  </si>
  <si>
    <t xml:space="preserve">Lumen Re</t>
  </si>
  <si>
    <t xml:space="preserve">Flow rate, m3/s</t>
  </si>
  <si>
    <t xml:space="preserve">Flow </t>
  </si>
  <si>
    <t xml:space="preserve">Flow</t>
  </si>
  <si>
    <t xml:space="preserve">PCA2</t>
  </si>
  <si>
    <t xml:space="preserve">VA</t>
  </si>
  <si>
    <t xml:space="preserve">ICA</t>
  </si>
  <si>
    <t xml:space="preserve">ACA2</t>
  </si>
  <si>
    <t xml:space="preserve">BA</t>
  </si>
  <si>
    <t xml:space="preserve">PCA1</t>
  </si>
  <si>
    <t xml:space="preserve">Analytical</t>
  </si>
  <si>
    <t xml:space="preserve">ACA1</t>
  </si>
  <si>
    <t xml:space="preserve">Total</t>
  </si>
  <si>
    <t xml:space="preserve">R_I</t>
  </si>
  <si>
    <t xml:space="preserve">R_ICA</t>
  </si>
  <si>
    <t xml:space="preserve">R'</t>
  </si>
  <si>
    <t xml:space="preserve">Pa s /m^3</t>
  </si>
  <si>
    <t xml:space="preserve">Equivalent</t>
  </si>
  <si>
    <t xml:space="preserve">Viscosity</t>
  </si>
  <si>
    <t xml:space="preserve">Pre-cap</t>
  </si>
  <si>
    <t xml:space="preserve">R_BA</t>
  </si>
  <si>
    <t xml:space="preserve">R_Model</t>
  </si>
  <si>
    <t xml:space="preserve">R_Total</t>
  </si>
  <si>
    <t xml:space="preserve">R_L_M</t>
  </si>
  <si>
    <t xml:space="preserve">Density</t>
  </si>
  <si>
    <t xml:space="preserve">R_PCA1</t>
  </si>
  <si>
    <t xml:space="preserve">R_VA</t>
  </si>
  <si>
    <t xml:space="preserve">R_L</t>
  </si>
  <si>
    <t xml:space="preserve">Blood vis.</t>
  </si>
  <si>
    <t xml:space="preserve">m3/s</t>
  </si>
  <si>
    <t xml:space="preserve">Blood dens.</t>
  </si>
  <si>
    <t xml:space="preserve">R__ICA</t>
  </si>
  <si>
    <t xml:space="preserve">D_ACA</t>
  </si>
  <si>
    <t xml:space="preserve">Pa.s/m3</t>
  </si>
  <si>
    <t xml:space="preserve">Cum.</t>
  </si>
  <si>
    <t xml:space="preserve">D_MCA</t>
  </si>
  <si>
    <t xml:space="preserve">Order</t>
  </si>
  <si>
    <t xml:space="preserve">d_Cap</t>
  </si>
  <si>
    <t xml:space="preserve">mmH2O</t>
  </si>
  <si>
    <t xml:space="preserve">mH2O</t>
  </si>
  <si>
    <t xml:space="preserve">CBF</t>
  </si>
  <si>
    <t xml:space="preserve">ml/hr</t>
  </si>
  <si>
    <t xml:space="preserve">ICP</t>
  </si>
  <si>
    <t xml:space="preserve">CBP</t>
  </si>
  <si>
    <t xml:space="preserve">LP</t>
  </si>
  <si>
    <t xml:space="preserve">CR</t>
  </si>
  <si>
    <t xml:space="preserve">Head</t>
  </si>
  <si>
    <t xml:space="preserve">i for 10um, MCA</t>
  </si>
  <si>
    <t xml:space="preserve">i for 10um, ACA</t>
  </si>
  <si>
    <t xml:space="preserve">Lymph flow rate in thoraic duct</t>
  </si>
  <si>
    <t xml:space="preserve">Flow rate(m3/s)</t>
  </si>
  <si>
    <t xml:space="preserve">Glymphatic flow rate, paravascular</t>
  </si>
  <si>
    <t xml:space="preserve"># Cap</t>
  </si>
  <si>
    <t xml:space="preserve">Human CSF production</t>
  </si>
  <si>
    <t xml:space="preserve">Brain interstitial fluid</t>
  </si>
  <si>
    <t xml:space="preserve">Press Diff, Pa</t>
  </si>
  <si>
    <t xml:space="preserve">Resistance</t>
  </si>
  <si>
    <t xml:space="preserve">t</t>
  </si>
  <si>
    <t xml:space="preserve">Para</t>
  </si>
  <si>
    <t xml:space="preserve">Cum</t>
  </si>
  <si>
    <t xml:space="preserve">Para-PCA2</t>
  </si>
  <si>
    <t xml:space="preserve">Para-MCA</t>
  </si>
  <si>
    <t xml:space="preserve">Para-ACA</t>
  </si>
  <si>
    <t xml:space="preserve">Layers</t>
  </si>
  <si>
    <t xml:space="preserve">r</t>
  </si>
  <si>
    <t xml:space="preserve">Re </t>
  </si>
  <si>
    <t xml:space="preserve">r_0</t>
  </si>
  <si>
    <t xml:space="preserve">Mu</t>
  </si>
  <si>
    <t xml:space="preserve">d_pre</t>
  </si>
  <si>
    <t xml:space="preserve">G</t>
  </si>
  <si>
    <t xml:space="preserve">Rho</t>
  </si>
  <si>
    <t xml:space="preserve">i</t>
  </si>
  <si>
    <t xml:space="preserve">L</t>
  </si>
  <si>
    <t xml:space="preserve">R_PCA2</t>
  </si>
  <si>
    <t xml:space="preserve">r_i</t>
  </si>
  <si>
    <t xml:space="preserve">Lumen Res.</t>
  </si>
  <si>
    <t xml:space="preserve">Total Res.</t>
  </si>
  <si>
    <t xml:space="preserve">Multiple</t>
  </si>
  <si>
    <t xml:space="preserve">excl. pc</t>
  </si>
  <si>
    <t xml:space="preserve">Re (Pa.s/m^3)</t>
  </si>
  <si>
    <t xml:space="preserve">Total (Pa.s/m^3)</t>
  </si>
  <si>
    <t xml:space="preserve">R_MCA</t>
  </si>
  <si>
    <t xml:space="preserve">R_ACA2</t>
  </si>
  <si>
    <t xml:space="preserve">para</t>
  </si>
  <si>
    <t xml:space="preserve">Rest of the model</t>
  </si>
  <si>
    <t xml:space="preserve">f(k)</t>
  </si>
  <si>
    <t xml:space="preserve">Coeff</t>
  </si>
  <si>
    <t xml:space="preserve">Res.</t>
  </si>
  <si>
    <t xml:space="preserve">Peri-PCA2</t>
  </si>
  <si>
    <t xml:space="preserve">Peri-MCA</t>
  </si>
  <si>
    <t xml:space="preserve">Peri-ACA</t>
  </si>
  <si>
    <t xml:space="preserve">Ap/Al</t>
  </si>
  <si>
    <t xml:space="preserve">Pial, dia</t>
  </si>
  <si>
    <t xml:space="preserve">r/R</t>
  </si>
  <si>
    <t xml:space="preserve">R/r</t>
  </si>
  <si>
    <t xml:space="preserve">D</t>
  </si>
  <si>
    <t xml:space="preserve">Pa.sm3</t>
  </si>
  <si>
    <t xml:space="preserve">excl. cp</t>
  </si>
  <si>
    <t xml:space="preserve">Previous</t>
  </si>
  <si>
    <t xml:space="preserve">%diff</t>
  </si>
  <si>
    <t xml:space="preserve">exc. cp</t>
  </si>
  <si>
    <t xml:space="preserve">Post Dia</t>
  </si>
  <si>
    <t xml:space="preserve">Pial dia</t>
  </si>
  <si>
    <t xml:space="preserve">Post-cap=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</si>
</sst>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E+00"/>
    <numFmt numFmtId="166" formatCode="0.00E+00"/>
    <numFmt numFmtId="167" formatCode="@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4C4C4C"/>
      <name val="Ubuntu"/>
      <family val="0"/>
      <charset val="1"/>
    </font>
    <font>
      <sz val="11"/>
      <color rgb="FFCE181E"/>
      <name val="Calibri"/>
      <family val="2"/>
      <charset val="1"/>
    </font>
    <font>
      <b val="true"/>
      <sz val="10"/>
      <color rgb="FFFFFFFF"/>
      <name val="Times New Roman"/>
      <family val="2"/>
    </font>
    <font>
      <b val="true"/>
      <sz val="15"/>
      <color rgb="FF000000"/>
      <name val="Times New Roman"/>
      <family val="2"/>
    </font>
    <font>
      <b val="true"/>
      <sz val="10"/>
      <color rgb="FF000000"/>
      <name val="Times New Roman"/>
      <family val="2"/>
    </font>
    <font>
      <b val="true"/>
      <sz val="13"/>
      <color rgb="FF000000"/>
      <name val="Times New Roman"/>
      <family val="2"/>
    </font>
    <font>
      <b val="true"/>
      <sz val="14"/>
      <color rgb="FF000000"/>
      <name val="Times New Roman"/>
      <family val="2"/>
    </font>
    <font>
      <b val="true"/>
      <sz val="12"/>
      <color rgb="FF000000"/>
      <name val="Times New Roman"/>
      <family val="2"/>
    </font>
    <font>
      <b val="true"/>
      <sz val="9"/>
      <color rgb="FF000000"/>
      <name val="Times New Roman"/>
      <family val="2"/>
    </font>
    <font>
      <sz val="9"/>
      <color rgb="FFFFFFFF"/>
      <name val="Calibri"/>
      <family val="2"/>
    </font>
    <font>
      <b val="true"/>
      <sz val="17"/>
      <color rgb="FF000000"/>
      <name val="Times New Roman"/>
      <family val="2"/>
    </font>
    <font>
      <b val="true"/>
      <sz val="16"/>
      <color rgb="FF000000"/>
      <name val="Times New Roman"/>
      <family val="2"/>
    </font>
    <font>
      <sz val="10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9"/>
      <color rgb="FF000000"/>
      <name val="Calibri"/>
      <family val="2"/>
      <charset val="1"/>
    </font>
    <font>
      <b val="true"/>
      <sz val="12"/>
      <color rgb="FF0D0D0D"/>
      <name val="Times New Roman"/>
      <family val="2"/>
    </font>
    <font>
      <b val="true"/>
      <sz val="13"/>
      <color rgb="FF0D0D0D"/>
      <name val="Times New Roman"/>
      <family val="2"/>
    </font>
    <font>
      <b val="true"/>
      <sz val="11"/>
      <color rgb="FF0D0D0D"/>
      <name val="Times New Roman"/>
      <family val="2"/>
    </font>
    <font>
      <sz val="10"/>
      <color rgb="FF000000"/>
      <name val="Times New Roman"/>
      <family val="2"/>
    </font>
    <font>
      <b val="true"/>
      <sz val="8"/>
      <color rgb="FF000000"/>
      <name val="Times New Roman"/>
      <family val="2"/>
    </font>
    <font>
      <sz val="10"/>
      <color rgb="FFFF0000"/>
      <name val="Times New Roman"/>
      <family val="1"/>
      <charset val="1"/>
    </font>
    <font>
      <b val="true"/>
      <sz val="10"/>
      <color rgb="FF0D0D0D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F2F2F2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B050"/>
      <rgbColor rgb="FFBFBFBF"/>
      <rgbColor rgb="FF808080"/>
      <rgbColor rgb="FF5B9BD5"/>
      <rgbColor rgb="FFCE181E"/>
      <rgbColor rgb="FFF2F2F2"/>
      <rgbColor rgb="FFCCFFFF"/>
      <rgbColor rgb="FF660066"/>
      <rgbColor rgb="FFFF8080"/>
      <rgbColor rgb="FF2E75B6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70AD47"/>
      <rgbColor rgb="FF003366"/>
      <rgbColor rgb="FF548235"/>
      <rgbColor rgb="FF0D0D0D"/>
      <rgbColor rgb="FF333300"/>
      <rgbColor rgb="FF9E480E"/>
      <rgbColor rgb="FFC55A11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4026106862793"/>
          <c:y val="0.036347750109218"/>
          <c:w val="0.831669183186401"/>
          <c:h val="0.79886413280908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81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Info!$AI$7:$AI$17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Info!$AK$7:$AK$17</c:f>
              <c:numCache>
                <c:formatCode>General</c:formatCode>
                <c:ptCount val="11"/>
                <c:pt idx="0">
                  <c:v>12246072819.8078</c:v>
                </c:pt>
                <c:pt idx="1">
                  <c:v>24416048138.4639</c:v>
                </c:pt>
                <c:pt idx="2">
                  <c:v>34153024392.9759</c:v>
                </c:pt>
                <c:pt idx="3">
                  <c:v>46285031492.7599</c:v>
                </c:pt>
                <c:pt idx="4">
                  <c:v>63892547832.4788</c:v>
                </c:pt>
                <c:pt idx="5">
                  <c:v>91532127148.0583</c:v>
                </c:pt>
                <c:pt idx="6">
                  <c:v>137049697922.479</c:v>
                </c:pt>
                <c:pt idx="7">
                  <c:v>216625505177.021</c:v>
                </c:pt>
                <c:pt idx="8">
                  <c:v>351403443197.374</c:v>
                </c:pt>
                <c:pt idx="9">
                  <c:v>590162457533.608</c:v>
                </c:pt>
                <c:pt idx="10">
                  <c:v>1139118074036.52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"Maximum Allowable Resistance"</c:f>
              <c:strCache>
                <c:ptCount val="1"/>
                <c:pt idx="0">
                  <c:v>Maximum Allowable Resistance</c:v>
                </c:pt>
              </c:strCache>
            </c:strRef>
          </c:tx>
          <c:spPr>
            <a:solidFill>
              <a:srgbClr val="ed7d31"/>
            </a:solidFill>
            <a:ln w="381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Info!$AI$7:$AI$18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Info!$AP$7:$AP$18</c:f>
              <c:numCache>
                <c:formatCode>General</c:formatCode>
                <c:ptCount val="12"/>
                <c:pt idx="0">
                  <c:v>861812314156.432</c:v>
                </c:pt>
                <c:pt idx="1">
                  <c:v>861812314156.432</c:v>
                </c:pt>
                <c:pt idx="2">
                  <c:v>861812314156.432</c:v>
                </c:pt>
                <c:pt idx="3">
                  <c:v>861812314156.432</c:v>
                </c:pt>
                <c:pt idx="4">
                  <c:v>861812314156.432</c:v>
                </c:pt>
                <c:pt idx="5">
                  <c:v>861812314156.432</c:v>
                </c:pt>
                <c:pt idx="6">
                  <c:v>861812314156.432</c:v>
                </c:pt>
                <c:pt idx="7">
                  <c:v>861812314156.432</c:v>
                </c:pt>
                <c:pt idx="8">
                  <c:v>861812314156.432</c:v>
                </c:pt>
                <c:pt idx="9">
                  <c:v>861812314156.432</c:v>
                </c:pt>
                <c:pt idx="10">
                  <c:v>861812314156.432</c:v>
                </c:pt>
                <c:pt idx="11">
                  <c:v>861812314156.432</c:v>
                </c:pt>
              </c:numCache>
            </c:numRef>
          </c:yVal>
          <c:smooth val="0"/>
        </c:ser>
        <c:axId val="85093897"/>
        <c:axId val="19069850"/>
      </c:scatterChart>
      <c:valAx>
        <c:axId val="850938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latin typeface="Times New Roman"/>
                  </a:rPr>
                  <a:t>Generation</a:t>
                </a:r>
              </a:p>
            </c:rich>
          </c:tx>
          <c:layout>
            <c:manualLayout>
              <c:xMode val="edge"/>
              <c:yMode val="edge"/>
              <c:x val="0.457405874044128"/>
              <c:y val="0.91192660550458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ffffff"/>
                </a:solidFill>
                <a:latin typeface="Times New Roman"/>
              </a:defRPr>
            </a:pPr>
          </a:p>
        </c:txPr>
        <c:crossAx val="19069850"/>
        <c:crosses val="autoZero"/>
        <c:crossBetween val="midCat"/>
      </c:valAx>
      <c:valAx>
        <c:axId val="19069850"/>
        <c:scaling>
          <c:logBase val="10"/>
          <c:orientation val="minMax"/>
          <c:min val="10000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3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300" spc="-1" strike="noStrike">
                    <a:solidFill>
                      <a:srgbClr val="000000"/>
                    </a:solidFill>
                    <a:latin typeface="Times New Roman"/>
                  </a:rPr>
                  <a:t>Cumulative periarterial resistance, Pa s m-3</a:t>
                </a:r>
              </a:p>
            </c:rich>
          </c:tx>
          <c:layout>
            <c:manualLayout>
              <c:xMode val="edge"/>
              <c:yMode val="edge"/>
              <c:x val="0.0108616238858312"/>
              <c:y val="0.05443425076452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5093897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76714194348426"/>
          <c:y val="0.0643889415324093"/>
          <c:w val="0.390889923504473"/>
          <c:h val="0.111625334222597"/>
        </c:manualLayout>
      </c:layout>
      <c:spPr>
        <a:noFill/>
        <a:ln>
          <a:noFill/>
        </a:ln>
      </c:spPr>
      <c:txPr>
        <a:bodyPr/>
        <a:lstStyle/>
        <a:p>
          <a:pPr>
            <a:defRPr b="1" sz="14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255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4093264248705"/>
          <c:y val="0.0437455663277371"/>
          <c:w val="0.8"/>
          <c:h val="0.8487822180184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Info!$C$35:$C$37</c:f>
              <c:strCache>
                <c:ptCount val="3"/>
                <c:pt idx="0">
                  <c:v>Periarterial tree</c:v>
                </c:pt>
                <c:pt idx="1">
                  <c:v>Paraarterial tree</c:v>
                </c:pt>
                <c:pt idx="2">
                  <c:v>Paravenous tree</c:v>
                </c:pt>
              </c:strCache>
            </c:strRef>
          </c:cat>
          <c:val>
            <c:numRef>
              <c:f>Info!$E$35:$E$37</c:f>
              <c:numCache>
                <c:formatCode>General</c:formatCode>
                <c:ptCount val="3"/>
                <c:pt idx="0">
                  <c:v>353015116.155292</c:v>
                </c:pt>
                <c:pt idx="1">
                  <c:v>1.02192103964534</c:v>
                </c:pt>
                <c:pt idx="2">
                  <c:v>0.0672476260553887</c:v>
                </c:pt>
              </c:numCache>
            </c:numRef>
          </c:val>
        </c:ser>
        <c:gapWidth val="219"/>
        <c:overlap val="-27"/>
        <c:axId val="10188795"/>
        <c:axId val="10436170"/>
      </c:barChart>
      <c:catAx>
        <c:axId val="101887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0436170"/>
        <c:crosses val="autoZero"/>
        <c:auto val="1"/>
        <c:lblAlgn val="ctr"/>
        <c:lblOffset val="100"/>
      </c:catAx>
      <c:valAx>
        <c:axId val="10436170"/>
        <c:scaling>
          <c:logBase val="10"/>
          <c:orientation val="minMax"/>
          <c:max val="10000000000"/>
          <c:min val="1E-00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latin typeface="Times New Roman"/>
                  </a:rPr>
                  <a:t> Resistance, mmHg/ml/min</a:t>
                </a:r>
              </a:p>
            </c:rich>
          </c:tx>
          <c:layout>
            <c:manualLayout>
              <c:xMode val="edge"/>
              <c:yMode val="edge"/>
              <c:x val="0.0195164075993092"/>
              <c:y val="0.231378576495625"/>
            </c:manualLayout>
          </c:layout>
          <c:overlay val="0"/>
          <c:spPr>
            <a:noFill/>
            <a:ln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0188795"/>
        <c:crosses val="autoZero"/>
        <c:majorUnit val="0.30102999566398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1004939209726"/>
          <c:y val="0.0306032195294534"/>
          <c:w val="0.832684270516717"/>
          <c:h val="0.8318591898107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Info!$AI$7:$AI$37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Info!$AL$7:$AL$37</c:f>
              <c:numCache>
                <c:formatCode>General</c:formatCode>
                <c:ptCount val="31"/>
                <c:pt idx="0">
                  <c:v>1.53088922924576</c:v>
                </c:pt>
                <c:pt idx="1">
                  <c:v>3.05226546223551</c:v>
                </c:pt>
                <c:pt idx="2">
                  <c:v>4.26949095915919</c:v>
                </c:pt>
                <c:pt idx="3">
                  <c:v>5.78612076133963</c:v>
                </c:pt>
                <c:pt idx="4">
                  <c:v>7.98724740127311</c:v>
                </c:pt>
                <c:pt idx="5">
                  <c:v>11.4424885138904</c:v>
                </c:pt>
                <c:pt idx="6">
                  <c:v>17.1326685304</c:v>
                </c:pt>
                <c:pt idx="7">
                  <c:v>27.0804900097456</c:v>
                </c:pt>
                <c:pt idx="8">
                  <c:v>43.9291644126592</c:v>
                </c:pt>
                <c:pt idx="9">
                  <c:v>73.7765782579748</c:v>
                </c:pt>
                <c:pt idx="10">
                  <c:v>142.40186352322</c:v>
                </c:pt>
                <c:pt idx="11">
                  <c:v>266.974934811787</c:v>
                </c:pt>
                <c:pt idx="12">
                  <c:v>495.115056219965</c:v>
                </c:pt>
                <c:pt idx="13">
                  <c:v>916.001532453211</c:v>
                </c:pt>
                <c:pt idx="14">
                  <c:v>1697.29334543745</c:v>
                </c:pt>
                <c:pt idx="15">
                  <c:v>3155.2821605035</c:v>
                </c:pt>
                <c:pt idx="16">
                  <c:v>5888.50552430228</c:v>
                </c:pt>
                <c:pt idx="17">
                  <c:v>11032.7715014965</c:v>
                </c:pt>
                <c:pt idx="18">
                  <c:v>18621.1590260021</c:v>
                </c:pt>
                <c:pt idx="19">
                  <c:v>34631.5075416618</c:v>
                </c:pt>
                <c:pt idx="20">
                  <c:v>62418.4214977753</c:v>
                </c:pt>
                <c:pt idx="21">
                  <c:v>116180.929377486</c:v>
                </c:pt>
                <c:pt idx="22">
                  <c:v>223795.713858335</c:v>
                </c:pt>
                <c:pt idx="23">
                  <c:v>439174.264206093</c:v>
                </c:pt>
                <c:pt idx="24">
                  <c:v>870177.067330973</c:v>
                </c:pt>
                <c:pt idx="25">
                  <c:v>1732596.34567357</c:v>
                </c:pt>
                <c:pt idx="26">
                  <c:v>3458083.38990451</c:v>
                </c:pt>
                <c:pt idx="27">
                  <c:v>6910164.03679754</c:v>
                </c:pt>
                <c:pt idx="28">
                  <c:v>15753098.9300381</c:v>
                </c:pt>
                <c:pt idx="29">
                  <c:v>29568657.6354509</c:v>
                </c:pt>
                <c:pt idx="30">
                  <c:v>90265033.9941027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"Maximum Allowable"</c:f>
              <c:strCache>
                <c:ptCount val="1"/>
                <c:pt idx="0">
                  <c:v>Maximum Allowable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Info!$AI$7:$AI$37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Info!$AQ$7:$AQ$37</c:f>
              <c:numCache>
                <c:formatCode>General</c:formatCode>
                <c:ptCount val="31"/>
                <c:pt idx="0">
                  <c:v>107.735696887204</c:v>
                </c:pt>
                <c:pt idx="1">
                  <c:v>107.735696887204</c:v>
                </c:pt>
                <c:pt idx="2">
                  <c:v>107.735696887204</c:v>
                </c:pt>
                <c:pt idx="3">
                  <c:v>107.735696887204</c:v>
                </c:pt>
                <c:pt idx="4">
                  <c:v>107.735696887204</c:v>
                </c:pt>
                <c:pt idx="5">
                  <c:v>107.735696887204</c:v>
                </c:pt>
                <c:pt idx="6">
                  <c:v>107.735696887204</c:v>
                </c:pt>
                <c:pt idx="7">
                  <c:v>107.735696887204</c:v>
                </c:pt>
                <c:pt idx="8">
                  <c:v>107.735696887204</c:v>
                </c:pt>
                <c:pt idx="9">
                  <c:v>107.735696887204</c:v>
                </c:pt>
                <c:pt idx="10">
                  <c:v>107.735696887204</c:v>
                </c:pt>
                <c:pt idx="11">
                  <c:v>107.735696887204</c:v>
                </c:pt>
                <c:pt idx="12">
                  <c:v>107.735696887204</c:v>
                </c:pt>
                <c:pt idx="13">
                  <c:v>107.735696887204</c:v>
                </c:pt>
                <c:pt idx="14">
                  <c:v>107.735696887204</c:v>
                </c:pt>
                <c:pt idx="15">
                  <c:v>107.735696887204</c:v>
                </c:pt>
                <c:pt idx="16">
                  <c:v>107.735696887204</c:v>
                </c:pt>
                <c:pt idx="17">
                  <c:v>107.735696887204</c:v>
                </c:pt>
                <c:pt idx="18">
                  <c:v>107.735696887204</c:v>
                </c:pt>
                <c:pt idx="19">
                  <c:v>107.735696887204</c:v>
                </c:pt>
                <c:pt idx="20">
                  <c:v>107.735696887204</c:v>
                </c:pt>
                <c:pt idx="21">
                  <c:v>107.735696887204</c:v>
                </c:pt>
                <c:pt idx="22">
                  <c:v>107.735696887204</c:v>
                </c:pt>
                <c:pt idx="23">
                  <c:v>107.735696887204</c:v>
                </c:pt>
                <c:pt idx="24">
                  <c:v>107.735696887204</c:v>
                </c:pt>
                <c:pt idx="25">
                  <c:v>107.735696887204</c:v>
                </c:pt>
                <c:pt idx="26">
                  <c:v>107.735696887204</c:v>
                </c:pt>
                <c:pt idx="27">
                  <c:v>107.735696887204</c:v>
                </c:pt>
                <c:pt idx="28">
                  <c:v>107.735696887204</c:v>
                </c:pt>
                <c:pt idx="29">
                  <c:v>107.735696887204</c:v>
                </c:pt>
                <c:pt idx="30">
                  <c:v>107.735696887204</c:v>
                </c:pt>
              </c:numCache>
            </c:numRef>
          </c:yVal>
          <c:smooth val="0"/>
        </c:ser>
        <c:axId val="70449229"/>
        <c:axId val="68119348"/>
      </c:scatterChart>
      <c:valAx>
        <c:axId val="70449229"/>
        <c:scaling>
          <c:orientation val="minMax"/>
          <c:max val="3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latin typeface="Times New Roman"/>
                  </a:rPr>
                  <a:t>Generations</a:t>
                </a:r>
              </a:p>
            </c:rich>
          </c:tx>
          <c:layout>
            <c:manualLayout>
              <c:xMode val="edge"/>
              <c:yMode val="edge"/>
              <c:x val="0.487936930091185"/>
              <c:y val="0.93242526092340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68119348"/>
        <c:crossesAt val="0.001"/>
        <c:crossBetween val="midCat"/>
      </c:valAx>
      <c:valAx>
        <c:axId val="68119348"/>
        <c:scaling>
          <c:logBase val="10"/>
          <c:orientation val="minMax"/>
          <c:max val="10000000000"/>
          <c:min val="0.0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3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300" spc="-1" strike="noStrike">
                    <a:solidFill>
                      <a:srgbClr val="000000"/>
                    </a:solidFill>
                    <a:latin typeface="Times New Roman"/>
                  </a:rPr>
                  <a:t>Cumulative periarterial resistance, mmHg/ml/min</a:t>
                </a:r>
              </a:p>
            </c:rich>
          </c:tx>
          <c:layout>
            <c:manualLayout>
              <c:xMode val="edge"/>
              <c:yMode val="edge"/>
              <c:x val="0.0102108662613982"/>
              <c:y val="0.104015566955599"/>
            </c:manualLayout>
          </c:layout>
          <c:overlay val="0"/>
          <c:spPr>
            <a:noFill/>
            <a:ln>
              <a:noFill/>
            </a:ln>
          </c:spPr>
        </c:title>
        <c:numFmt formatCode="0.E+00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0449229"/>
        <c:crosses val="autoZero"/>
        <c:crossBetween val="midCat"/>
        <c:majorUnit val="0.30102999566398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75713938005925"/>
          <c:y val="0.149560006420486"/>
          <c:w val="0.468236973590293"/>
          <c:h val="0.0709769938203466"/>
        </c:manualLayout>
      </c:layout>
      <c:spPr>
        <a:noFill/>
        <a:ln>
          <a:noFill/>
        </a:ln>
      </c:spPr>
      <c:txPr>
        <a:bodyPr/>
        <a:lstStyle/>
        <a:p>
          <a:pPr>
            <a:defRPr b="1" sz="15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Info!$BH$4:$BH$16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Info!$BK$4:$BK$16</c:f>
              <c:numCache>
                <c:formatCode>General</c:formatCode>
                <c:ptCount val="13"/>
                <c:pt idx="0">
                  <c:v>0.000215724335941224</c:v>
                </c:pt>
                <c:pt idx="1">
                  <c:v>0.000405807087958115</c:v>
                </c:pt>
                <c:pt idx="2">
                  <c:v>0.00057329608476819</c:v>
                </c:pt>
                <c:pt idx="3">
                  <c:v>0.000720876881840995</c:v>
                </c:pt>
                <c:pt idx="4">
                  <c:v>0.000850915822186086</c:v>
                </c:pt>
                <c:pt idx="5">
                  <c:v>0.000965497978818104</c:v>
                </c:pt>
                <c:pt idx="6">
                  <c:v>0.00106646058727679</c:v>
                </c:pt>
                <c:pt idx="7">
                  <c:v>0.00115542250426635</c:v>
                </c:pt>
                <c:pt idx="8">
                  <c:v>0.00123381016476045</c:v>
                </c:pt>
                <c:pt idx="9">
                  <c:v>0.00130288045377477</c:v>
                </c:pt>
                <c:pt idx="10">
                  <c:v>0.00136374085953827</c:v>
                </c:pt>
                <c:pt idx="11">
                  <c:v>0.00141736723120337</c:v>
                </c:pt>
                <c:pt idx="12">
                  <c:v>1.02191884776089</c:v>
                </c:pt>
              </c:numCache>
            </c:numRef>
          </c:yVal>
          <c:smooth val="0"/>
        </c:ser>
        <c:axId val="38018196"/>
        <c:axId val="11512873"/>
      </c:scatterChart>
      <c:valAx>
        <c:axId val="38018196"/>
        <c:scaling>
          <c:orientation val="minMax"/>
          <c:max val="12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7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700" spc="-1" strike="noStrike">
                    <a:solidFill>
                      <a:srgbClr val="000000"/>
                    </a:solidFill>
                    <a:latin typeface="Times New Roman"/>
                  </a:rPr>
                  <a:t>Generations</a:t>
                </a:r>
              </a:p>
            </c:rich>
          </c:tx>
          <c:layout>
            <c:manualLayout>
              <c:xMode val="edge"/>
              <c:yMode val="edge"/>
              <c:x val="0.483077242524917"/>
              <c:y val="0.91124437781109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1512873"/>
        <c:crossesAt val="1E-005"/>
        <c:crossBetween val="midCat"/>
      </c:valAx>
      <c:valAx>
        <c:axId val="11512873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Cumulative paraarterial resistance, mmHg/ml/min</a:t>
                </a:r>
              </a:p>
            </c:rich>
          </c:tx>
          <c:layout>
            <c:manualLayout>
              <c:xMode val="edge"/>
              <c:yMode val="edge"/>
              <c:x val="0.00731935215946844"/>
              <c:y val="0.101749125437281"/>
            </c:manualLayout>
          </c:layout>
          <c:overlay val="0"/>
          <c:spPr>
            <a:noFill/>
            <a:ln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80181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Info!$BO$4:$BO$13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Info!$BR$4:$BR$13</c:f>
              <c:numCache>
                <c:formatCode>General</c:formatCode>
                <c:ptCount val="10"/>
                <c:pt idx="0">
                  <c:v>0.0103388742487652</c:v>
                </c:pt>
                <c:pt idx="1">
                  <c:v>0.0196403835183808</c:v>
                </c:pt>
                <c:pt idx="2">
                  <c:v>0.0280086132318895</c:v>
                </c:pt>
                <c:pt idx="3">
                  <c:v>0.0355372052601532</c:v>
                </c:pt>
                <c:pt idx="4">
                  <c:v>0.0423104057898349</c:v>
                </c:pt>
                <c:pt idx="5">
                  <c:v>0.0484040080521243</c:v>
                </c:pt>
                <c:pt idx="6">
                  <c:v>0.0538862004614966</c:v>
                </c:pt>
                <c:pt idx="7">
                  <c:v>0.058818329655319</c:v>
                </c:pt>
                <c:pt idx="8">
                  <c:v>0.0632555869728418</c:v>
                </c:pt>
                <c:pt idx="9">
                  <c:v>0.0672476260553887</c:v>
                </c:pt>
              </c:numCache>
            </c:numRef>
          </c:yVal>
          <c:smooth val="0"/>
        </c:ser>
        <c:axId val="38098816"/>
        <c:axId val="11228009"/>
      </c:scatterChart>
      <c:valAx>
        <c:axId val="38098816"/>
        <c:scaling>
          <c:orientation val="minMax"/>
          <c:max val="9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6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600" spc="-1" strike="noStrike">
                    <a:solidFill>
                      <a:srgbClr val="000000"/>
                    </a:solidFill>
                    <a:latin typeface="Times New Roman"/>
                  </a:rPr>
                  <a:t>Generations</a:t>
                </a:r>
              </a:p>
            </c:rich>
          </c:tx>
          <c:layout>
            <c:manualLayout>
              <c:xMode val="edge"/>
              <c:yMode val="edge"/>
              <c:x val="0.483525621037314"/>
              <c:y val="0.91335535630014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1228009"/>
        <c:crossesAt val="4E-005"/>
        <c:crossBetween val="midCat"/>
      </c:valAx>
      <c:valAx>
        <c:axId val="11228009"/>
        <c:scaling>
          <c:logBase val="10"/>
          <c:orientation val="minMax"/>
          <c:max val="0.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5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500" spc="-1" strike="noStrike">
                    <a:solidFill>
                      <a:srgbClr val="000000"/>
                    </a:solidFill>
                    <a:latin typeface="Times New Roman"/>
                  </a:rPr>
                  <a:t>Cumulative paravenous resistance, mmHg/ml/min</a:t>
                </a:r>
              </a:p>
            </c:rich>
          </c:tx>
          <c:layout>
            <c:manualLayout>
              <c:xMode val="edge"/>
              <c:yMode val="edge"/>
              <c:x val="0.0115372622388525"/>
              <c:y val="0.0614440773949976"/>
            </c:manualLayout>
          </c:layout>
          <c:overlay val="0"/>
          <c:spPr>
            <a:noFill/>
            <a:ln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38098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"Perivascular"</c:f>
              <c:strCache>
                <c:ptCount val="1"/>
                <c:pt idx="0">
                  <c:v>Perivascular</c:v>
                </c:pt>
              </c:strCache>
            </c:strRef>
          </c:tx>
          <c:spPr>
            <a:solidFill>
              <a:srgbClr val="2e75b6"/>
            </a:solidFill>
            <a:ln w="25560">
              <a:solidFill>
                <a:srgbClr val="2e75b6"/>
              </a:solidFill>
              <a:round/>
            </a:ln>
          </c:spPr>
          <c:marker>
            <c:symbol val="none"/>
          </c:marker>
          <c:dPt>
            <c:idx val="2"/>
            <c:spPr>
              <a:solidFill>
                <a:srgbClr val="ff0000"/>
              </a:solidFill>
              <a:ln w="25560">
                <a:solidFill>
                  <a:srgbClr val="ff0000"/>
                </a:solidFill>
                <a:round/>
              </a:ln>
            </c:spPr>
          </c:dPt>
          <c:dLbls>
            <c:numFmt formatCode="0.00E+00" sourceLinked="1"/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'Final-Peri'!$AC$4:$AC$10</c:f>
              <c:numCache>
                <c:formatCode>General</c:formatCode>
                <c:ptCount val="7"/>
                <c:pt idx="0">
                  <c:v>6E-007</c:v>
                </c:pt>
                <c:pt idx="1">
                  <c:v>6E-006</c:v>
                </c:pt>
                <c:pt idx="2">
                  <c:v>2.1E-005</c:v>
                </c:pt>
                <c:pt idx="3">
                  <c:v>6E-005</c:v>
                </c:pt>
                <c:pt idx="4">
                  <c:v>0.0006</c:v>
                </c:pt>
                <c:pt idx="5">
                  <c:v>0.006</c:v>
                </c:pt>
                <c:pt idx="6">
                  <c:v>0.06</c:v>
                </c:pt>
              </c:numCache>
            </c:numRef>
          </c:xVal>
          <c:yVal>
            <c:numRef>
              <c:f>'Final-Peri'!$X$4:$X$10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"Luminal"</c:f>
              <c:strCache>
                <c:ptCount val="1"/>
                <c:pt idx="0">
                  <c:v>Luminal</c:v>
                </c:pt>
              </c:strCache>
            </c:strRef>
          </c:tx>
          <c:spPr>
            <a:solidFill>
              <a:srgbClr val="548235"/>
            </a:solidFill>
            <a:ln w="25560">
              <a:solidFill>
                <a:srgbClr val="548235"/>
              </a:solidFill>
              <a:round/>
            </a:ln>
          </c:spPr>
          <c:marker>
            <c:symbol val="none"/>
          </c:marker>
          <c:dPt>
            <c:idx val="4"/>
            <c:spPr>
              <a:solidFill>
                <a:srgbClr val="0d0d0d"/>
              </a:solidFill>
              <a:ln w="25560">
                <a:solidFill>
                  <a:srgbClr val="0d0d0d"/>
                </a:solidFill>
                <a:round/>
              </a:ln>
            </c:spPr>
          </c:dPt>
          <c:dLbls>
            <c:numFmt formatCode="0.00E+00" sourceLinked="1"/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'Final-Peri'!$AD$9:$AD$16</c:f>
              <c:numCache>
                <c:formatCode>General</c:formatCode>
                <c:ptCount val="8"/>
                <c:pt idx="0">
                  <c:v>0.06</c:v>
                </c:pt>
                <c:pt idx="1">
                  <c:v>0.6</c:v>
                </c:pt>
                <c:pt idx="2">
                  <c:v>6</c:v>
                </c:pt>
                <c:pt idx="3">
                  <c:v>60</c:v>
                </c:pt>
                <c:pt idx="4">
                  <c:v>3600</c:v>
                </c:pt>
                <c:pt idx="5">
                  <c:v>600</c:v>
                </c:pt>
                <c:pt idx="6">
                  <c:v>6000</c:v>
                </c:pt>
                <c:pt idx="7">
                  <c:v>60000</c:v>
                </c:pt>
              </c:numCache>
            </c:numRef>
          </c:xVal>
          <c:yVal>
            <c:numRef>
              <c:f>'Final-Peri'!$AA$9:$AA$16</c:f>
              <c:numCache>
                <c:formatCode>General</c:formatCode>
                <c:ptCount val="8"/>
                <c:pt idx="0">
                  <c:v>0.00133549517130854</c:v>
                </c:pt>
                <c:pt idx="1">
                  <c:v>0.0133549517130854</c:v>
                </c:pt>
                <c:pt idx="2">
                  <c:v>0.133549517130854</c:v>
                </c:pt>
                <c:pt idx="3">
                  <c:v>1.33549517130854</c:v>
                </c:pt>
                <c:pt idx="4">
                  <c:v>80.1297102785127</c:v>
                </c:pt>
                <c:pt idx="5">
                  <c:v>13.3549517130854</c:v>
                </c:pt>
                <c:pt idx="6">
                  <c:v>133.549517130855</c:v>
                </c:pt>
                <c:pt idx="7">
                  <c:v>1335.49517130854</c:v>
                </c:pt>
              </c:numCache>
            </c:numRef>
          </c:yVal>
          <c:smooth val="0"/>
        </c:ser>
        <c:axId val="79077239"/>
        <c:axId val="49915227"/>
      </c:scatterChart>
      <c:valAx>
        <c:axId val="79077239"/>
        <c:scaling>
          <c:logBase val="10"/>
          <c:orientation val="minMax"/>
          <c:max val="100000"/>
          <c:min val="1E-00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Flow Rate, ml/min</a:t>
                </a:r>
              </a:p>
            </c:rich>
          </c:tx>
          <c:layout>
            <c:manualLayout>
              <c:xMode val="edge"/>
              <c:yMode val="edge"/>
              <c:x val="0.425567752802463"/>
              <c:y val="0.91108057709294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9915227"/>
        <c:crossesAt val="0.0001"/>
        <c:crossBetween val="midCat"/>
        <c:majorUnit val="0.301029995663981"/>
      </c:valAx>
      <c:valAx>
        <c:axId val="49915227"/>
        <c:scaling>
          <c:logBase val="10"/>
          <c:orientation val="minMax"/>
          <c:max val="10000"/>
          <c:min val="0.0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Pressure, mmHg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79077239"/>
        <c:crossesAt val="1E-007"/>
        <c:crossBetween val="midCat"/>
        <c:majorUnit val="0.30102999566398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40651681477609"/>
          <c:y val="0.0448522916871136"/>
          <c:w val="0.413220260223048"/>
          <c:h val="0.0582057322340008"/>
        </c:manualLayout>
      </c:layout>
      <c:spPr>
        <a:noFill/>
        <a:ln>
          <a:noFill/>
        </a:ln>
      </c:spPr>
      <c:txPr>
        <a:bodyPr/>
        <a:lstStyle/>
        <a:p>
          <a:pPr>
            <a:defRPr b="1" sz="14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4951061395704"/>
          <c:y val="0.123296808003811"/>
          <c:w val="0.81708402186348"/>
          <c:h val="0.74292520247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"Required Resistance"</c:f>
              <c:strCache>
                <c:ptCount val="1"/>
                <c:pt idx="0">
                  <c:v>Required Resistance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'Final-Peri'!$Z$26:$Z$48</c:f>
              <c:numCache>
                <c:formatCode>General</c:formatCode>
                <c:ptCount val="23"/>
                <c:pt idx="0">
                  <c:v>861812314156.432</c:v>
                </c:pt>
                <c:pt idx="1">
                  <c:v>861812314156.432</c:v>
                </c:pt>
                <c:pt idx="2">
                  <c:v>861812314156.432</c:v>
                </c:pt>
                <c:pt idx="3">
                  <c:v>861812314156.432</c:v>
                </c:pt>
                <c:pt idx="4">
                  <c:v>861812314156.432</c:v>
                </c:pt>
                <c:pt idx="5">
                  <c:v>861812314156.432</c:v>
                </c:pt>
                <c:pt idx="6">
                  <c:v>861812314156.432</c:v>
                </c:pt>
                <c:pt idx="7">
                  <c:v>861812314156.432</c:v>
                </c:pt>
                <c:pt idx="8">
                  <c:v>861812314156.432</c:v>
                </c:pt>
                <c:pt idx="9">
                  <c:v>861812314156.432</c:v>
                </c:pt>
                <c:pt idx="10">
                  <c:v>861812314156.432</c:v>
                </c:pt>
                <c:pt idx="11">
                  <c:v>861812314156.432</c:v>
                </c:pt>
                <c:pt idx="12">
                  <c:v>861812314156.432</c:v>
                </c:pt>
                <c:pt idx="13">
                  <c:v>861812314156.432</c:v>
                </c:pt>
                <c:pt idx="14">
                  <c:v>861812314156.432</c:v>
                </c:pt>
                <c:pt idx="15">
                  <c:v>861812314156.432</c:v>
                </c:pt>
                <c:pt idx="16">
                  <c:v>861812314156.432</c:v>
                </c:pt>
                <c:pt idx="17">
                  <c:v>861812314156.432</c:v>
                </c:pt>
                <c:pt idx="18">
                  <c:v>861812314156.432</c:v>
                </c:pt>
                <c:pt idx="19">
                  <c:v>861812314156.432</c:v>
                </c:pt>
                <c:pt idx="20">
                  <c:v>861812314156.432</c:v>
                </c:pt>
                <c:pt idx="21">
                  <c:v>861812314156.432</c:v>
                </c:pt>
                <c:pt idx="22">
                  <c:v>861812314156.432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"Cum. MCA"</c:f>
              <c:strCache>
                <c:ptCount val="1"/>
                <c:pt idx="0">
                  <c:v>Cum. MCA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'Final-Peri'!$AC$26:$AC$48</c:f>
              <c:numCache>
                <c:formatCode>General</c:formatCode>
                <c:ptCount val="23"/>
                <c:pt idx="0">
                  <c:v>21095399487.2269</c:v>
                </c:pt>
                <c:pt idx="1">
                  <c:v>50744622022.2826</c:v>
                </c:pt>
                <c:pt idx="2">
                  <c:v>93680388330.9743</c:v>
                </c:pt>
                <c:pt idx="3">
                  <c:v>157399704739.327</c:v>
                </c:pt>
                <c:pt idx="4">
                  <c:v>253917921222.855</c:v>
                </c:pt>
                <c:pt idx="5">
                  <c:v>402674959625.495</c:v>
                </c:pt>
                <c:pt idx="6">
                  <c:v>635382476470.91</c:v>
                </c:pt>
                <c:pt idx="7">
                  <c:v>1004153605625.72</c:v>
                </c:pt>
                <c:pt idx="8">
                  <c:v>1595207422281.11</c:v>
                </c:pt>
                <c:pt idx="9">
                  <c:v>2552079261222.66</c:v>
                </c:pt>
                <c:pt idx="10">
                  <c:v>4115102998814.07</c:v>
                </c:pt>
                <c:pt idx="11">
                  <c:v>6688849863463.24</c:v>
                </c:pt>
                <c:pt idx="12">
                  <c:v>10957766052199.3</c:v>
                </c:pt>
                <c:pt idx="13">
                  <c:v>18085182033219.8</c:v>
                </c:pt>
                <c:pt idx="14">
                  <c:v>30056983861565.2</c:v>
                </c:pt>
                <c:pt idx="15">
                  <c:v>50277036623340.4</c:v>
                </c:pt>
                <c:pt idx="16">
                  <c:v>84601955649373.6</c:v>
                </c:pt>
                <c:pt idx="17">
                  <c:v>143144650859493</c:v>
                </c:pt>
                <c:pt idx="18">
                  <c:v>243426477437429</c:v>
                </c:pt>
                <c:pt idx="19">
                  <c:v>415900838654721</c:v>
                </c:pt>
                <c:pt idx="20">
                  <c:v>713656401813537</c:v>
                </c:pt>
                <c:pt idx="21">
                  <c:v>1229502796229740</c:v>
                </c:pt>
                <c:pt idx="22">
                  <c:v>2753757366897830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"Cum. PCA2"</c:f>
              <c:strCache>
                <c:ptCount val="1"/>
                <c:pt idx="0">
                  <c:v>Cum. PCA2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'Final-Peri'!$AB$26:$AB$47</c:f>
              <c:numCache>
                <c:formatCode>General</c:formatCode>
                <c:ptCount val="22"/>
                <c:pt idx="0">
                  <c:v>57435875158.815</c:v>
                </c:pt>
                <c:pt idx="1">
                  <c:v>135189627686.416</c:v>
                </c:pt>
                <c:pt idx="2">
                  <c:v>244439334867.343</c:v>
                </c:pt>
                <c:pt idx="3">
                  <c:v>402602397113.811</c:v>
                </c:pt>
                <c:pt idx="4">
                  <c:v>637265182409.412</c:v>
                </c:pt>
                <c:pt idx="5">
                  <c:v>992634234990.9</c:v>
                </c:pt>
                <c:pt idx="6">
                  <c:v>1540224333588.56</c:v>
                </c:pt>
                <c:pt idx="7">
                  <c:v>2396683651257.57</c:v>
                </c:pt>
                <c:pt idx="8">
                  <c:v>3753689059516.99</c:v>
                </c:pt>
                <c:pt idx="9">
                  <c:v>5928339284219.21</c:v>
                </c:pt>
                <c:pt idx="10">
                  <c:v>9448499585793.07</c:v>
                </c:pt>
                <c:pt idx="11">
                  <c:v>15197974683011.8</c:v>
                </c:pt>
                <c:pt idx="12">
                  <c:v>24664469628332.1</c:v>
                </c:pt>
                <c:pt idx="13">
                  <c:v>40364761036492.4</c:v>
                </c:pt>
                <c:pt idx="14">
                  <c:v>66576393533372.7</c:v>
                </c:pt>
                <c:pt idx="15">
                  <c:v>110601236791721</c:v>
                </c:pt>
                <c:pt idx="16">
                  <c:v>184954620269907</c:v>
                </c:pt>
                <c:pt idx="17">
                  <c:v>311169737704423</c:v>
                </c:pt>
                <c:pt idx="18">
                  <c:v>526428444053177</c:v>
                </c:pt>
                <c:pt idx="19">
                  <c:v>895150174184620</c:v>
                </c:pt>
                <c:pt idx="20">
                  <c:v>1529299423610400</c:v>
                </c:pt>
                <c:pt idx="21">
                  <c:v>4813579236041480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"Cum. ACA"</c:f>
              <c:strCache>
                <c:ptCount val="1"/>
                <c:pt idx="0">
                  <c:v>Cum. ACA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'Final-Peri'!$AD$26:$AD$47</c:f>
              <c:numCache>
                <c:formatCode>General</c:formatCode>
                <c:ptCount val="22"/>
                <c:pt idx="0">
                  <c:v>57435875158.815</c:v>
                </c:pt>
                <c:pt idx="1">
                  <c:v>135189627686.416</c:v>
                </c:pt>
                <c:pt idx="2">
                  <c:v>244439334867.343</c:v>
                </c:pt>
                <c:pt idx="3">
                  <c:v>402602397113.811</c:v>
                </c:pt>
                <c:pt idx="4">
                  <c:v>637265182409.412</c:v>
                </c:pt>
                <c:pt idx="5">
                  <c:v>992634234990.9</c:v>
                </c:pt>
                <c:pt idx="6">
                  <c:v>1540224333588.56</c:v>
                </c:pt>
                <c:pt idx="7">
                  <c:v>2396683651257.57</c:v>
                </c:pt>
                <c:pt idx="8">
                  <c:v>3753689059517</c:v>
                </c:pt>
                <c:pt idx="9">
                  <c:v>5928339284219.21</c:v>
                </c:pt>
                <c:pt idx="10">
                  <c:v>9448499585793.07</c:v>
                </c:pt>
                <c:pt idx="11">
                  <c:v>15197974683011.8</c:v>
                </c:pt>
                <c:pt idx="12">
                  <c:v>24664469628332.1</c:v>
                </c:pt>
                <c:pt idx="13">
                  <c:v>40364761036492.4</c:v>
                </c:pt>
                <c:pt idx="14">
                  <c:v>66576393533372.8</c:v>
                </c:pt>
                <c:pt idx="15">
                  <c:v>110601236791721</c:v>
                </c:pt>
                <c:pt idx="16">
                  <c:v>184954620269907</c:v>
                </c:pt>
                <c:pt idx="17">
                  <c:v>311169737704423</c:v>
                </c:pt>
                <c:pt idx="18">
                  <c:v>526428444053176</c:v>
                </c:pt>
                <c:pt idx="19">
                  <c:v>895150174184620</c:v>
                </c:pt>
                <c:pt idx="20">
                  <c:v>1529299423610400</c:v>
                </c:pt>
                <c:pt idx="21">
                  <c:v>3992509282933710</c:v>
                </c:pt>
              </c:numCache>
            </c:numRef>
          </c:yVal>
          <c:smooth val="0"/>
        </c:ser>
        <c:axId val="51624558"/>
        <c:axId val="90045314"/>
      </c:scatterChart>
      <c:valAx>
        <c:axId val="51624558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d0d0d"/>
                    </a:solidFill>
                    <a:latin typeface="Times New Roman"/>
                  </a:defRPr>
                </a:pPr>
                <a:r>
                  <a:rPr b="1" sz="1200" spc="-1" strike="noStrike">
                    <a:solidFill>
                      <a:srgbClr val="0d0d0d"/>
                    </a:solidFill>
                    <a:latin typeface="Times New Roman"/>
                  </a:rPr>
                  <a:t>Order #</a:t>
                </a:r>
              </a:p>
            </c:rich>
          </c:tx>
          <c:layout>
            <c:manualLayout>
              <c:xMode val="edge"/>
              <c:yMode val="edge"/>
              <c:x val="0.505592983348163"/>
              <c:y val="0.9318723201524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0045314"/>
        <c:crosses val="autoZero"/>
        <c:crossBetween val="midCat"/>
      </c:valAx>
      <c:valAx>
        <c:axId val="90045314"/>
        <c:scaling>
          <c:logBase val="10"/>
          <c:orientation val="minMax"/>
          <c:max val="1E+017"/>
          <c:min val="1000000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300" spc="-1" strike="noStrike">
                    <a:solidFill>
                      <a:srgbClr val="0d0d0d"/>
                    </a:solidFill>
                    <a:latin typeface="Times New Roman"/>
                  </a:defRPr>
                </a:pPr>
                <a:r>
                  <a:rPr b="1" sz="1300" spc="-1" strike="noStrike">
                    <a:solidFill>
                      <a:srgbClr val="0d0d0d"/>
                    </a:solidFill>
                    <a:latin typeface="Times New Roman"/>
                  </a:rPr>
                  <a:t>Resistance, Pa.s/m3</a:t>
                </a:r>
              </a:p>
            </c:rich>
          </c:tx>
          <c:layout>
            <c:manualLayout>
              <c:xMode val="edge"/>
              <c:yMode val="edge"/>
              <c:x val="0.00419473751112241"/>
              <c:y val="0.31491186279180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1624558"/>
        <c:crosses val="autoZero"/>
        <c:crossBetween val="midCat"/>
        <c:majorUnit val="0.30102999566398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04931994407017"/>
          <c:y val="0.0059075750357313"/>
          <c:w val="0.875929574779127"/>
          <c:h val="0.123022679626453"/>
        </c:manualLayout>
      </c:layout>
      <c:spPr>
        <a:noFill/>
        <a:ln>
          <a:noFill/>
        </a:ln>
      </c:spPr>
      <c:txPr>
        <a:bodyPr/>
        <a:lstStyle/>
        <a:p>
          <a:pPr>
            <a:defRPr b="1" sz="1100" spc="-1" strike="noStrike">
              <a:solidFill>
                <a:srgbClr val="0d0d0d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5677154582763"/>
          <c:y val="0.100671140939597"/>
          <c:w val="0.815047879616963"/>
          <c:h val="0.74496644295302"/>
        </c:manualLayout>
      </c:layout>
      <c:scatterChart>
        <c:scatterStyle val="lineMarker"/>
        <c:varyColors val="0"/>
        <c:ser>
          <c:idx val="0"/>
          <c:order val="0"/>
          <c:tx>
            <c:strRef>
              <c:f>"Peri_PCA2"</c:f>
              <c:strCache>
                <c:ptCount val="1"/>
                <c:pt idx="0">
                  <c:v>Peri_PCA2</c:v>
                </c:pt>
              </c:strCache>
            </c:strRef>
          </c:tx>
          <c:spPr>
            <a:solidFill>
              <a:srgbClr val="5b9bd5"/>
            </a:solidFill>
            <a:ln w="2556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'Final-Peri'!$F$49:$F$70</c:f>
              <c:numCache>
                <c:formatCode>General</c:formatCode>
                <c:ptCount val="22"/>
                <c:pt idx="0">
                  <c:v>1549876377213.39</c:v>
                </c:pt>
                <c:pt idx="1">
                  <c:v>5082797547118.46</c:v>
                </c:pt>
                <c:pt idx="2">
                  <c:v>11451897345835.9</c:v>
                </c:pt>
                <c:pt idx="3">
                  <c:v>23050486478119.8</c:v>
                </c:pt>
                <c:pt idx="4">
                  <c:v>44347994337497.8</c:v>
                </c:pt>
                <c:pt idx="5">
                  <c:v>83725999713127.1</c:v>
                </c:pt>
                <c:pt idx="6">
                  <c:v>156961147889003</c:v>
                </c:pt>
                <c:pt idx="7">
                  <c:v>293848583855922</c:v>
                </c:pt>
                <c:pt idx="8">
                  <c:v>550826280065384</c:v>
                </c:pt>
                <c:pt idx="9">
                  <c:v>929039499177296</c:v>
                </c:pt>
                <c:pt idx="10">
                  <c:v>1721604821634910</c:v>
                </c:pt>
                <c:pt idx="11">
                  <c:v>3077789876168060</c:v>
                </c:pt>
                <c:pt idx="12">
                  <c:v>5656611143109690</c:v>
                </c:pt>
                <c:pt idx="13">
                  <c:v>10819089691977600</c:v>
                </c:pt>
                <c:pt idx="14">
                  <c:v>21152070493173200</c:v>
                </c:pt>
                <c:pt idx="15">
                  <c:v>41831318908796000</c:v>
                </c:pt>
                <c:pt idx="16">
                  <c:v>83211942644308000</c:v>
                </c:pt>
                <c:pt idx="17">
                  <c:v>1.66009956753905E+017</c:v>
                </c:pt>
                <c:pt idx="18">
                  <c:v>3.31663924954814E+017</c:v>
                </c:pt>
                <c:pt idx="19">
                  <c:v>7.56014438469194E+017</c:v>
                </c:pt>
                <c:pt idx="20">
                  <c:v>1.41902395925948E+018</c:v>
                </c:pt>
                <c:pt idx="21">
                  <c:v>5.39792345755289E+018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"Para_PCA2"</c:f>
              <c:strCache>
                <c:ptCount val="1"/>
                <c:pt idx="0">
                  <c:v>Para_PCA2</c:v>
                </c:pt>
              </c:strCache>
            </c:strRef>
          </c:tx>
          <c:spPr>
            <a:solidFill>
              <a:srgbClr val="2e75b6"/>
            </a:solidFill>
            <a:ln w="25560">
              <a:solidFill>
                <a:srgbClr val="2e75b6"/>
              </a:solidFill>
              <a:round/>
            </a:ln>
          </c:spPr>
          <c:marker>
            <c:symbol val="triangle"/>
            <c:size val="6"/>
            <c:spPr>
              <a:solidFill>
                <a:srgbClr val="2e75b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'Final-Peri'!$Q$48:$Q$69</c:f>
              <c:numCache>
                <c:formatCode>General</c:formatCode>
                <c:ptCount val="22"/>
                <c:pt idx="0">
                  <c:v>16107660990338</c:v>
                </c:pt>
                <c:pt idx="1">
                  <c:v>16125084747210</c:v>
                </c:pt>
                <c:pt idx="2">
                  <c:v>16142508504082</c:v>
                </c:pt>
                <c:pt idx="3">
                  <c:v>16159932260954</c:v>
                </c:pt>
                <c:pt idx="4">
                  <c:v>16177356017826.1</c:v>
                </c:pt>
                <c:pt idx="5">
                  <c:v>16194779774698.1</c:v>
                </c:pt>
                <c:pt idx="6">
                  <c:v>16212203531570.1</c:v>
                </c:pt>
                <c:pt idx="7">
                  <c:v>16229627288442.1</c:v>
                </c:pt>
                <c:pt idx="8">
                  <c:v>16247051045314.1</c:v>
                </c:pt>
                <c:pt idx="9">
                  <c:v>16264474802186.1</c:v>
                </c:pt>
                <c:pt idx="10">
                  <c:v>16281898559058.2</c:v>
                </c:pt>
                <c:pt idx="11">
                  <c:v>16299322315930.2</c:v>
                </c:pt>
                <c:pt idx="12">
                  <c:v>16316746072802.2</c:v>
                </c:pt>
                <c:pt idx="13">
                  <c:v>16334169829674.2</c:v>
                </c:pt>
                <c:pt idx="14">
                  <c:v>16351593586546.2</c:v>
                </c:pt>
                <c:pt idx="15">
                  <c:v>16369017343418.2</c:v>
                </c:pt>
                <c:pt idx="16">
                  <c:v>16386441100290.3</c:v>
                </c:pt>
                <c:pt idx="17">
                  <c:v>16403864857162.3</c:v>
                </c:pt>
                <c:pt idx="18">
                  <c:v>16421288614034.3</c:v>
                </c:pt>
                <c:pt idx="19">
                  <c:v>16438712370906.3</c:v>
                </c:pt>
                <c:pt idx="20">
                  <c:v>16456136127778.3</c:v>
                </c:pt>
                <c:pt idx="21">
                  <c:v>16473559884650.4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"Peri_MCA"</c:f>
              <c:strCache>
                <c:ptCount val="1"/>
                <c:pt idx="0">
                  <c:v>Peri_MCA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'Final-Peri'!$A$49:$A$71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'Final-Peri'!$G$49:$G$71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"Para_MCA"</c:f>
              <c:strCache>
                <c:ptCount val="1"/>
                <c:pt idx="0">
                  <c:v>Para_MCA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'Final-Peri'!$A$49:$A$71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'Final-Peri'!$R$48:$R$70</c:f>
              <c:numCache>
                <c:formatCode>General</c:formatCode>
                <c:ptCount val="23"/>
                <c:pt idx="0">
                  <c:v>8062042590219.8</c:v>
                </c:pt>
                <c:pt idx="1">
                  <c:v>8067205184848.54</c:v>
                </c:pt>
                <c:pt idx="2">
                  <c:v>8072367779477.29</c:v>
                </c:pt>
                <c:pt idx="3">
                  <c:v>8077530374106.03</c:v>
                </c:pt>
                <c:pt idx="4">
                  <c:v>8082692968734.78</c:v>
                </c:pt>
                <c:pt idx="5">
                  <c:v>8087855563363.53</c:v>
                </c:pt>
                <c:pt idx="6">
                  <c:v>8093018157992.27</c:v>
                </c:pt>
                <c:pt idx="7">
                  <c:v>8098180752621.02</c:v>
                </c:pt>
                <c:pt idx="8">
                  <c:v>8103343347249.76</c:v>
                </c:pt>
                <c:pt idx="9">
                  <c:v>8108505941878.51</c:v>
                </c:pt>
                <c:pt idx="10">
                  <c:v>8113668536507.26</c:v>
                </c:pt>
                <c:pt idx="11">
                  <c:v>8118831131136</c:v>
                </c:pt>
                <c:pt idx="12">
                  <c:v>8123993725764.75</c:v>
                </c:pt>
                <c:pt idx="13">
                  <c:v>8129156320393.5</c:v>
                </c:pt>
                <c:pt idx="14">
                  <c:v>8134318915022.24</c:v>
                </c:pt>
                <c:pt idx="15">
                  <c:v>8139481509650.99</c:v>
                </c:pt>
                <c:pt idx="16">
                  <c:v>8144644104279.73</c:v>
                </c:pt>
                <c:pt idx="17">
                  <c:v>8149806698908.48</c:v>
                </c:pt>
                <c:pt idx="18">
                  <c:v>8154969293537.22</c:v>
                </c:pt>
                <c:pt idx="19">
                  <c:v>8160131888165.97</c:v>
                </c:pt>
                <c:pt idx="20">
                  <c:v>8165294482794.72</c:v>
                </c:pt>
                <c:pt idx="21">
                  <c:v>8170457077423.46</c:v>
                </c:pt>
                <c:pt idx="22">
                  <c:v>8175619672052.21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"Peri_ACA"</c:f>
              <c:strCache>
                <c:ptCount val="1"/>
                <c:pt idx="0">
                  <c:v>Peri_ACA</c:v>
                </c:pt>
              </c:strCache>
            </c:strRef>
          </c:tx>
          <c:spPr>
            <a:solidFill>
              <a:srgbClr val="00b050"/>
            </a:solidFill>
            <a:ln w="255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'Final-Peri'!$H$49:$H$70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"Para_ACA"</c:f>
              <c:strCache>
                <c:ptCount val="1"/>
                <c:pt idx="0">
                  <c:v>Para_ACA</c:v>
                </c:pt>
              </c:strCache>
            </c:strRef>
          </c:tx>
          <c:spPr>
            <a:solidFill>
              <a:srgbClr val="a9d18e"/>
            </a:solidFill>
            <a:ln w="25560">
              <a:solidFill>
                <a:srgbClr val="a9d18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'Final-Peri'!$A$50:$A$71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'Final-Peri'!$S$48:$S$69</c:f>
              <c:numCache>
                <c:formatCode>General</c:formatCode>
                <c:ptCount val="22"/>
                <c:pt idx="0">
                  <c:v>16107660990338</c:v>
                </c:pt>
                <c:pt idx="1">
                  <c:v>16125084747210</c:v>
                </c:pt>
                <c:pt idx="2">
                  <c:v>16142508504082</c:v>
                </c:pt>
                <c:pt idx="3">
                  <c:v>16159932260954</c:v>
                </c:pt>
                <c:pt idx="4">
                  <c:v>16177356017826.1</c:v>
                </c:pt>
                <c:pt idx="5">
                  <c:v>16194779774698.1</c:v>
                </c:pt>
                <c:pt idx="6">
                  <c:v>16212203531570.1</c:v>
                </c:pt>
                <c:pt idx="7">
                  <c:v>16229627288442.1</c:v>
                </c:pt>
                <c:pt idx="8">
                  <c:v>16247051045314.1</c:v>
                </c:pt>
                <c:pt idx="9">
                  <c:v>16264474802186.1</c:v>
                </c:pt>
                <c:pt idx="10">
                  <c:v>16281898559058.2</c:v>
                </c:pt>
                <c:pt idx="11">
                  <c:v>16299322315930.2</c:v>
                </c:pt>
                <c:pt idx="12">
                  <c:v>16316746072802.2</c:v>
                </c:pt>
                <c:pt idx="13">
                  <c:v>16334169829674.2</c:v>
                </c:pt>
                <c:pt idx="14">
                  <c:v>16351593586546.2</c:v>
                </c:pt>
                <c:pt idx="15">
                  <c:v>16369017343418.2</c:v>
                </c:pt>
                <c:pt idx="16">
                  <c:v>16386441100290.3</c:v>
                </c:pt>
                <c:pt idx="17">
                  <c:v>16403864857162.3</c:v>
                </c:pt>
                <c:pt idx="18">
                  <c:v>16421288614034.3</c:v>
                </c:pt>
                <c:pt idx="19">
                  <c:v>16438712370906.3</c:v>
                </c:pt>
                <c:pt idx="20">
                  <c:v>16456136127778.3</c:v>
                </c:pt>
                <c:pt idx="21">
                  <c:v>16473559884650.4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"Peri_Max"</c:f>
              <c:strCache>
                <c:ptCount val="1"/>
                <c:pt idx="0">
                  <c:v>Peri_Max</c:v>
                </c:pt>
              </c:strCache>
            </c:strRef>
          </c:tx>
          <c:spPr>
            <a:solidFill>
              <a:srgbClr val="bfbfbf"/>
            </a:solidFill>
            <a:ln w="2844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'Final-Peri'!$A$49:$A$70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'Final-Peri'!$Z$26:$Z$47</c:f>
              <c:numCache>
                <c:formatCode>General</c:formatCode>
                <c:ptCount val="22"/>
                <c:pt idx="0">
                  <c:v>861812314156.432</c:v>
                </c:pt>
                <c:pt idx="1">
                  <c:v>861812314156.432</c:v>
                </c:pt>
                <c:pt idx="2">
                  <c:v>861812314156.432</c:v>
                </c:pt>
                <c:pt idx="3">
                  <c:v>861812314156.432</c:v>
                </c:pt>
                <c:pt idx="4">
                  <c:v>861812314156.432</c:v>
                </c:pt>
                <c:pt idx="5">
                  <c:v>861812314156.432</c:v>
                </c:pt>
                <c:pt idx="6">
                  <c:v>861812314156.432</c:v>
                </c:pt>
                <c:pt idx="7">
                  <c:v>861812314156.432</c:v>
                </c:pt>
                <c:pt idx="8">
                  <c:v>861812314156.432</c:v>
                </c:pt>
                <c:pt idx="9">
                  <c:v>861812314156.432</c:v>
                </c:pt>
                <c:pt idx="10">
                  <c:v>861812314156.432</c:v>
                </c:pt>
                <c:pt idx="11">
                  <c:v>861812314156.432</c:v>
                </c:pt>
                <c:pt idx="12">
                  <c:v>861812314156.432</c:v>
                </c:pt>
                <c:pt idx="13">
                  <c:v>861812314156.432</c:v>
                </c:pt>
                <c:pt idx="14">
                  <c:v>861812314156.432</c:v>
                </c:pt>
                <c:pt idx="15">
                  <c:v>861812314156.432</c:v>
                </c:pt>
                <c:pt idx="16">
                  <c:v>861812314156.432</c:v>
                </c:pt>
                <c:pt idx="17">
                  <c:v>861812314156.432</c:v>
                </c:pt>
                <c:pt idx="18">
                  <c:v>861812314156.432</c:v>
                </c:pt>
                <c:pt idx="19">
                  <c:v>861812314156.432</c:v>
                </c:pt>
                <c:pt idx="20">
                  <c:v>861812314156.432</c:v>
                </c:pt>
                <c:pt idx="21">
                  <c:v>861812314156.432</c:v>
                </c:pt>
              </c:numCache>
            </c:numRef>
          </c:yVal>
          <c:smooth val="0"/>
        </c:ser>
        <c:axId val="2367989"/>
        <c:axId val="81032227"/>
      </c:scatterChart>
      <c:valAx>
        <c:axId val="2367989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Order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in"/>
        <c:tickLblPos val="nextTo"/>
        <c:spPr>
          <a:ln w="1584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1032227"/>
        <c:crossesAt val="1000000000"/>
        <c:crossBetween val="midCat"/>
      </c:valAx>
      <c:valAx>
        <c:axId val="81032227"/>
        <c:scaling>
          <c:logBase val="10"/>
          <c:orientation val="minMax"/>
          <c:max val="1E+020"/>
          <c:min val="100000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Times New Roman"/>
                  </a:rPr>
                  <a:t>Cumulative Resistance , Pa.s/m3</a:t>
                </a:r>
              </a:p>
            </c:rich>
          </c:tx>
          <c:layout>
            <c:manualLayout>
              <c:xMode val="edge"/>
              <c:yMode val="edge"/>
              <c:x val="0.0138850889192886"/>
              <c:y val="0.10620511009066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1584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8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236798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96169630642955"/>
          <c:y val="0.0327328388084305"/>
          <c:w val="0.48259114850537"/>
          <c:h val="0.259656146961846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655108323169"/>
          <c:y val="0.131157211680267"/>
          <c:w val="0.809200209095661"/>
          <c:h val="0.702389145610068"/>
        </c:manualLayout>
      </c:layout>
      <c:scatterChart>
        <c:scatterStyle val="line"/>
        <c:varyColors val="0"/>
        <c:ser>
          <c:idx val="0"/>
          <c:order val="0"/>
          <c:tx>
            <c:strRef>
              <c:f>"Perivascular"</c:f>
              <c:strCache>
                <c:ptCount val="1"/>
                <c:pt idx="0">
                  <c:v>Perivascular</c:v>
                </c:pt>
              </c:strCache>
            </c:strRef>
          </c:tx>
          <c:spPr>
            <a:solidFill>
              <a:srgbClr val="2e75b6"/>
            </a:solidFill>
            <a:ln w="38160">
              <a:solidFill>
                <a:srgbClr val="2e75b6"/>
              </a:solidFill>
              <a:round/>
            </a:ln>
          </c:spPr>
          <c:marker>
            <c:symbol val="none"/>
          </c:marker>
          <c:dPt>
            <c:idx val="2"/>
            <c:spPr>
              <a:solidFill>
                <a:srgbClr val="ff0000"/>
              </a:solidFill>
              <a:ln w="38160">
                <a:solidFill>
                  <a:srgbClr val="ff0000"/>
                </a:solidFill>
                <a:round/>
              </a:ln>
            </c:spPr>
          </c:dPt>
          <c:dLbls>
            <c:numFmt formatCode="0.00E+00" sourceLinked="1"/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'Final-Para'!$AR$3:$AR$15</c:f>
              <c:numCache>
                <c:formatCode>General</c:formatCode>
                <c:ptCount val="13"/>
                <c:pt idx="0">
                  <c:v>6E-007</c:v>
                </c:pt>
                <c:pt idx="1">
                  <c:v>6E-006</c:v>
                </c:pt>
                <c:pt idx="2">
                  <c:v>2.1E-005</c:v>
                </c:pt>
                <c:pt idx="3">
                  <c:v>6E-005</c:v>
                </c:pt>
                <c:pt idx="4">
                  <c:v>0.0006</c:v>
                </c:pt>
                <c:pt idx="5">
                  <c:v>0.006</c:v>
                </c:pt>
                <c:pt idx="6">
                  <c:v>0.06</c:v>
                </c:pt>
                <c:pt idx="7">
                  <c:v>0.6</c:v>
                </c:pt>
                <c:pt idx="8">
                  <c:v>6</c:v>
                </c:pt>
                <c:pt idx="9">
                  <c:v>60</c:v>
                </c:pt>
                <c:pt idx="10">
                  <c:v>600</c:v>
                </c:pt>
                <c:pt idx="11">
                  <c:v>6000</c:v>
                </c:pt>
                <c:pt idx="12">
                  <c:v>60000</c:v>
                </c:pt>
              </c:numCache>
            </c:numRef>
          </c:xVal>
          <c:yVal>
            <c:numRef>
              <c:f>'Final-Para'!$AQ$3:$AQ$15</c:f>
              <c:numCache>
                <c:formatCode>General</c:formatCode>
                <c:ptCount val="13"/>
                <c:pt idx="0">
                  <c:v>0.405664011349769</c:v>
                </c:pt>
                <c:pt idx="1">
                  <c:v>4.05664011349769</c:v>
                </c:pt>
                <c:pt idx="2">
                  <c:v>14.1982403972419</c:v>
                </c:pt>
                <c:pt idx="3">
                  <c:v>40.5664011349769</c:v>
                </c:pt>
                <c:pt idx="4">
                  <c:v>405.664011349769</c:v>
                </c:pt>
                <c:pt idx="5">
                  <c:v>4056.64011349769</c:v>
                </c:pt>
                <c:pt idx="6">
                  <c:v>40566.4011349769</c:v>
                </c:pt>
                <c:pt idx="7">
                  <c:v>405664.011349769</c:v>
                </c:pt>
                <c:pt idx="8">
                  <c:v>4056640.11349769</c:v>
                </c:pt>
                <c:pt idx="9">
                  <c:v>40566401.1349769</c:v>
                </c:pt>
                <c:pt idx="10">
                  <c:v>405664011.349769</c:v>
                </c:pt>
                <c:pt idx="11">
                  <c:v>4056640113.49769</c:v>
                </c:pt>
                <c:pt idx="12">
                  <c:v>40566401134.9769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"Paravascular"</c:f>
              <c:strCache>
                <c:ptCount val="1"/>
                <c:pt idx="0">
                  <c:v>Paravascular</c:v>
                </c:pt>
              </c:strCache>
            </c:strRef>
          </c:tx>
          <c:spPr>
            <a:solidFill>
              <a:srgbClr val="c55a11"/>
            </a:solidFill>
            <a:ln w="38160">
              <a:solidFill>
                <a:srgbClr val="c55a11"/>
              </a:solidFill>
              <a:round/>
            </a:ln>
          </c:spPr>
          <c:marker>
            <c:symbol val="none"/>
          </c:marker>
          <c:dPt>
            <c:idx val="2"/>
            <c:spPr>
              <a:solidFill>
                <a:srgbClr val="c55a11"/>
              </a:solidFill>
              <a:ln w="38160">
                <a:solidFill>
                  <a:srgbClr val="c55a11"/>
                </a:solidFill>
                <a:round/>
              </a:ln>
            </c:spPr>
          </c:dPt>
          <c:dLbls>
            <c:numFmt formatCode="0.00E+00" sourceLinked="1"/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'Final-Para'!$AC$4:$AC$12</c:f>
              <c:numCache>
                <c:formatCode>General</c:formatCode>
                <c:ptCount val="9"/>
                <c:pt idx="0">
                  <c:v>6E-007</c:v>
                </c:pt>
                <c:pt idx="1">
                  <c:v>6E-006</c:v>
                </c:pt>
                <c:pt idx="2">
                  <c:v>2.1E-005</c:v>
                </c:pt>
                <c:pt idx="3">
                  <c:v>6E-005</c:v>
                </c:pt>
                <c:pt idx="4">
                  <c:v>0.0006</c:v>
                </c:pt>
                <c:pt idx="5">
                  <c:v>0.006</c:v>
                </c:pt>
                <c:pt idx="6">
                  <c:v>0.06</c:v>
                </c:pt>
                <c:pt idx="7">
                  <c:v>0.6</c:v>
                </c:pt>
                <c:pt idx="8">
                  <c:v>6</c:v>
                </c:pt>
              </c:numCache>
            </c:numRef>
          </c:xVal>
          <c:yVal>
            <c:numRef>
              <c:f>'Final-Para'!$X$4:$X$12</c:f>
              <c:numCache>
                <c:formatCode>General</c:formatCode>
                <c:ptCount val="9"/>
                <c:pt idx="0">
                  <c:v>0.0120300212304607</c:v>
                </c:pt>
                <c:pt idx="1">
                  <c:v>0.120300212304607</c:v>
                </c:pt>
                <c:pt idx="2">
                  <c:v>0.421050743066125</c:v>
                </c:pt>
                <c:pt idx="3">
                  <c:v>1.20300212304607</c:v>
                </c:pt>
                <c:pt idx="4">
                  <c:v>12.0300212304607</c:v>
                </c:pt>
                <c:pt idx="5">
                  <c:v>120.300212304607</c:v>
                </c:pt>
                <c:pt idx="6">
                  <c:v>1203.00212304607</c:v>
                </c:pt>
                <c:pt idx="7">
                  <c:v>12030.0212304607</c:v>
                </c:pt>
                <c:pt idx="8">
                  <c:v>120300.212304607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"Luminal"</c:f>
              <c:strCache>
                <c:ptCount val="1"/>
                <c:pt idx="0">
                  <c:v>Luminal</c:v>
                </c:pt>
              </c:strCache>
            </c:strRef>
          </c:tx>
          <c:spPr>
            <a:solidFill>
              <a:srgbClr val="548235"/>
            </a:solidFill>
            <a:ln w="38160">
              <a:solidFill>
                <a:srgbClr val="548235"/>
              </a:solidFill>
              <a:round/>
            </a:ln>
          </c:spPr>
          <c:marker>
            <c:symbol val="none"/>
          </c:marker>
          <c:dPt>
            <c:idx val="4"/>
            <c:spPr>
              <a:solidFill>
                <a:srgbClr val="0d0d0d"/>
              </a:solidFill>
              <a:ln w="38160">
                <a:solidFill>
                  <a:srgbClr val="0d0d0d"/>
                </a:solidFill>
                <a:round/>
              </a:ln>
            </c:spPr>
          </c:dPt>
          <c:dLbls>
            <c:numFmt formatCode="0.00E+00" sourceLinked="1"/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'Final-Para'!$AD$9:$AD$16</c:f>
              <c:numCache>
                <c:formatCode>General</c:formatCode>
                <c:ptCount val="8"/>
                <c:pt idx="0">
                  <c:v>0.06</c:v>
                </c:pt>
                <c:pt idx="1">
                  <c:v>0.6</c:v>
                </c:pt>
                <c:pt idx="2">
                  <c:v>6</c:v>
                </c:pt>
                <c:pt idx="3">
                  <c:v>60</c:v>
                </c:pt>
                <c:pt idx="4">
                  <c:v>3600</c:v>
                </c:pt>
                <c:pt idx="5">
                  <c:v>600</c:v>
                </c:pt>
                <c:pt idx="6">
                  <c:v>6000</c:v>
                </c:pt>
                <c:pt idx="7">
                  <c:v>60000</c:v>
                </c:pt>
              </c:numCache>
            </c:numRef>
          </c:xVal>
          <c:yVal>
            <c:numRef>
              <c:f>'Final-Para'!$AA$9:$AA$16</c:f>
              <c:numCache>
                <c:formatCode>General</c:formatCode>
                <c:ptCount val="8"/>
                <c:pt idx="0">
                  <c:v>0.00133549517130854</c:v>
                </c:pt>
                <c:pt idx="1">
                  <c:v>0.0133549517130854</c:v>
                </c:pt>
                <c:pt idx="2">
                  <c:v>0.133549517130854</c:v>
                </c:pt>
                <c:pt idx="3">
                  <c:v>1.33549517130854</c:v>
                </c:pt>
                <c:pt idx="4">
                  <c:v>80.1297102785127</c:v>
                </c:pt>
                <c:pt idx="5">
                  <c:v>13.3549517130854</c:v>
                </c:pt>
                <c:pt idx="6">
                  <c:v>133.549517130855</c:v>
                </c:pt>
                <c:pt idx="7">
                  <c:v>1335.49517130854</c:v>
                </c:pt>
              </c:numCache>
            </c:numRef>
          </c:yVal>
          <c:smooth val="0"/>
        </c:ser>
        <c:axId val="51191284"/>
        <c:axId val="40095699"/>
      </c:scatterChart>
      <c:valAx>
        <c:axId val="51191284"/>
        <c:scaling>
          <c:logBase val="10"/>
          <c:orientation val="minMax"/>
          <c:max val="100000"/>
          <c:min val="1E-007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Flow Rate, ml/min</a:t>
                </a:r>
              </a:p>
            </c:rich>
          </c:tx>
          <c:layout>
            <c:manualLayout>
              <c:xMode val="edge"/>
              <c:yMode val="edge"/>
              <c:x val="0.421385839577162"/>
              <c:y val="0.9111198505555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0095699"/>
        <c:crossesAt val="0.0001"/>
        <c:crossBetween val="midCat"/>
        <c:majorUnit val="0.301029995663981"/>
      </c:valAx>
      <c:valAx>
        <c:axId val="40095699"/>
        <c:scaling>
          <c:logBase val="10"/>
          <c:orientation val="minMax"/>
          <c:max val="100000"/>
          <c:min val="0.0001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Times New Roman"/>
                  </a:rPr>
                  <a:t>Pressure, mmHg</a:t>
                </a:r>
              </a:p>
            </c:rich>
          </c:tx>
          <c:layout>
            <c:manualLayout>
              <c:xMode val="edge"/>
              <c:yMode val="edge"/>
              <c:x val="0.0145786141604228"/>
              <c:y val="0.28060171074623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51191284"/>
        <c:crossesAt val="1E-007"/>
        <c:crossBetween val="midCat"/>
        <c:majorUnit val="0.301029995663981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63675437068014"/>
          <c:y val="0.0277258873267132"/>
          <c:w val="0.694644516728624"/>
          <c:h val="0.0729596853490659"/>
        </c:manualLayout>
      </c:layout>
      <c:spPr>
        <a:noFill/>
        <a:ln>
          <a:noFill/>
        </a:ln>
      </c:spPr>
      <c:txPr>
        <a:bodyPr/>
        <a:lstStyle/>
        <a:p>
          <a:pPr>
            <a:defRPr b="1" sz="14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4941213854465"/>
          <c:y val="0.123296808003811"/>
          <c:w val="0.817095646647601"/>
          <c:h val="0.74292520247737"/>
        </c:manualLayout>
      </c:layout>
      <c:scatterChart>
        <c:scatterStyle val="lineMarker"/>
        <c:varyColors val="0"/>
        <c:ser>
          <c:idx val="0"/>
          <c:order val="0"/>
          <c:tx>
            <c:strRef>
              <c:f>"Required Resistance"</c:f>
              <c:strCache>
                <c:ptCount val="1"/>
                <c:pt idx="0">
                  <c:v>Required Resistance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'Final-Para'!$Z$26:$Z$48</c:f>
              <c:numCache>
                <c:formatCode>General</c:formatCode>
                <c:ptCount val="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"Para-MCA"</c:f>
              <c:strCache>
                <c:ptCount val="1"/>
                <c:pt idx="0">
                  <c:v>Para-MCA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'Final-Para'!$AC$26:$AC$48</c:f>
              <c:numCache>
                <c:formatCode>General</c:formatCode>
                <c:ptCount val="23"/>
                <c:pt idx="0">
                  <c:v>29799254768.5173</c:v>
                </c:pt>
                <c:pt idx="1">
                  <c:v>63618338184.9362</c:v>
                </c:pt>
                <c:pt idx="2">
                  <c:v>101999512882.468</c:v>
                </c:pt>
                <c:pt idx="3">
                  <c:v>145558191070.867</c:v>
                </c:pt>
                <c:pt idx="4">
                  <c:v>194992802191.369</c:v>
                </c:pt>
                <c:pt idx="5">
                  <c:v>251095991688.2</c:v>
                </c:pt>
                <c:pt idx="6">
                  <c:v>314767330460.237</c:v>
                </c:pt>
                <c:pt idx="7">
                  <c:v>387027738778.957</c:v>
                </c:pt>
                <c:pt idx="8">
                  <c:v>469035855948.957</c:v>
                </c:pt>
                <c:pt idx="9">
                  <c:v>562106618185.797</c:v>
                </c:pt>
                <c:pt idx="10">
                  <c:v>667732342592.932</c:v>
                </c:pt>
                <c:pt idx="11">
                  <c:v>787606655302.877</c:v>
                </c:pt>
                <c:pt idx="12">
                  <c:v>923651647451.695</c:v>
                </c:pt>
                <c:pt idx="13">
                  <c:v>1078048694411.67</c:v>
                </c:pt>
                <c:pt idx="14">
                  <c:v>1253273432444.53</c:v>
                </c:pt>
                <c:pt idx="15">
                  <c:v>1452135453598.64</c:v>
                </c:pt>
                <c:pt idx="16">
                  <c:v>1677823355326.77</c:v>
                </c:pt>
                <c:pt idx="17">
                  <c:v>1933955867160.04</c:v>
                </c:pt>
                <c:pt idx="18">
                  <c:v>2224639874214.41</c:v>
                </c:pt>
                <c:pt idx="19">
                  <c:v>2554536267891.22</c:v>
                </c:pt>
                <c:pt idx="20">
                  <c:v>2928934679636.71</c:v>
                </c:pt>
                <c:pt idx="21">
                  <c:v>3353838296057.76</c:v>
                </c:pt>
                <c:pt idx="22">
                  <c:v>3836060115338.4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"Para-PCA2"</c:f>
              <c:strCache>
                <c:ptCount val="1"/>
                <c:pt idx="0">
                  <c:v>Para-PCA2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'Final-Para'!$AB$26:$AB$47</c:f>
              <c:numCache>
                <c:formatCode>General</c:formatCode>
                <c:ptCount val="22"/>
                <c:pt idx="0">
                  <c:v>114139406530.414</c:v>
                </c:pt>
                <c:pt idx="1">
                  <c:v>243675871134.582</c:v>
                </c:pt>
                <c:pt idx="2">
                  <c:v>390686410020.429</c:v>
                </c:pt>
                <c:pt idx="3">
                  <c:v>557528222552.123</c:v>
                </c:pt>
                <c:pt idx="4">
                  <c:v>746876487103.93</c:v>
                </c:pt>
                <c:pt idx="5">
                  <c:v>961767255459.555</c:v>
                </c:pt>
                <c:pt idx="6">
                  <c:v>1205646133535.23</c:v>
                </c:pt>
                <c:pt idx="7">
                  <c:v>1482423528983.98</c:v>
                </c:pt>
                <c:pt idx="8">
                  <c:v>1796537351533.32</c:v>
                </c:pt>
                <c:pt idx="9">
                  <c:v>2153024171407.4</c:v>
                </c:pt>
                <c:pt idx="10">
                  <c:v>2557599976803.47</c:v>
                </c:pt>
                <c:pt idx="11">
                  <c:v>3016751825305.72</c:v>
                </c:pt>
                <c:pt idx="12">
                  <c:v>3537841858795.63</c:v>
                </c:pt>
                <c:pt idx="13">
                  <c:v>4129225349656.54</c:v>
                </c:pt>
                <c:pt idx="14">
                  <c:v>4800384671051.66</c:v>
                </c:pt>
                <c:pt idx="15">
                  <c:v>5562081339384.09</c:v>
                </c:pt>
                <c:pt idx="16">
                  <c:v>6426528566821.39</c:v>
                </c:pt>
                <c:pt idx="17">
                  <c:v>7407587090629.87</c:v>
                </c:pt>
                <c:pt idx="18">
                  <c:v>8520987419289.12</c:v>
                </c:pt>
                <c:pt idx="19">
                  <c:v>9784582058930.14</c:v>
                </c:pt>
                <c:pt idx="20">
                  <c:v>11218631764351.2</c:v>
                </c:pt>
                <c:pt idx="21">
                  <c:v>12846130404423.4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"Para-ACA"</c:f>
              <c:strCache>
                <c:ptCount val="1"/>
                <c:pt idx="0">
                  <c:v>Para-ACA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'Final-Para'!$AD$26:$AD$47</c:f>
              <c:numCache>
                <c:formatCode>General</c:formatCode>
                <c:ptCount val="22"/>
                <c:pt idx="0">
                  <c:v>114139233642.36</c:v>
                </c:pt>
                <c:pt idx="1">
                  <c:v>243675502036.402</c:v>
                </c:pt>
                <c:pt idx="2">
                  <c:v>390685818243.975</c:v>
                </c:pt>
                <c:pt idx="3">
                  <c:v>557527378058.774</c:v>
                </c:pt>
                <c:pt idx="4">
                  <c:v>746875355802.948</c:v>
                </c:pt>
                <c:pt idx="5">
                  <c:v>961765798661.465</c:v>
                </c:pt>
                <c:pt idx="6">
                  <c:v>1205644307331.47</c:v>
                </c:pt>
                <c:pt idx="7">
                  <c:v>1482421283542.84</c:v>
                </c:pt>
                <c:pt idx="8">
                  <c:v>1796534630300.96</c:v>
                </c:pt>
                <c:pt idx="9">
                  <c:v>2153020910201.03</c:v>
                </c:pt>
                <c:pt idx="10">
                  <c:v>2557596102782.24</c:v>
                </c:pt>
                <c:pt idx="11">
                  <c:v>3016747255802.79</c:v>
                </c:pt>
                <c:pt idx="12">
                  <c:v>3537836499992.61</c:v>
                </c:pt>
                <c:pt idx="13">
                  <c:v>4129219095079.28</c:v>
                </c:pt>
                <c:pt idx="14">
                  <c:v>4800377399862.94</c:v>
                </c:pt>
                <c:pt idx="15">
                  <c:v>5562072914446.11</c:v>
                </c:pt>
                <c:pt idx="16">
                  <c:v>6426518832496.91</c:v>
                </c:pt>
                <c:pt idx="17">
                  <c:v>7407575870286.63</c:v>
                </c:pt>
                <c:pt idx="18">
                  <c:v>8520974512467.72</c:v>
                </c:pt>
                <c:pt idx="19">
                  <c:v>9784567238129.81</c:v>
                </c:pt>
                <c:pt idx="20">
                  <c:v>11218614771382</c:v>
                </c:pt>
                <c:pt idx="21">
                  <c:v>12846110946266.4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"Peri-PCA2"</c:f>
              <c:strCache>
                <c:ptCount val="1"/>
                <c:pt idx="0">
                  <c:v>Peri-PCA2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'Final-Para'!$AP$26:$AP$47</c:f>
              <c:numCache>
                <c:formatCode>General</c:formatCode>
                <c:ptCount val="22"/>
                <c:pt idx="0">
                  <c:v>16107660990338</c:v>
                </c:pt>
                <c:pt idx="1">
                  <c:v>20119573601679.5</c:v>
                </c:pt>
                <c:pt idx="2">
                  <c:v>22492449298727.8</c:v>
                </c:pt>
                <c:pt idx="3">
                  <c:v>24493167739834.3</c:v>
                </c:pt>
                <c:pt idx="4">
                  <c:v>26542107667461</c:v>
                </c:pt>
                <c:pt idx="5">
                  <c:v>28914983364509.4</c:v>
                </c:pt>
                <c:pt idx="6">
                  <c:v>31906211386237.1</c:v>
                </c:pt>
                <c:pt idx="7">
                  <c:v>35918123997578.6</c:v>
                </c:pt>
                <c:pt idx="8">
                  <c:v>41559596373671</c:v>
                </c:pt>
                <c:pt idx="9">
                  <c:v>49793615752710.3</c:v>
                </c:pt>
                <c:pt idx="10">
                  <c:v>62178785815947.3</c:v>
                </c:pt>
                <c:pt idx="11">
                  <c:v>81276039146084.4</c:v>
                </c:pt>
                <c:pt idx="12">
                  <c:v>111342403502154</c:v>
                </c:pt>
                <c:pt idx="13">
                  <c:v>159524257558660</c:v>
                </c:pt>
                <c:pt idx="14">
                  <c:v>237923451129198</c:v>
                </c:pt>
                <c:pt idx="15">
                  <c:v>367196040574721</c:v>
                </c:pt>
                <c:pt idx="16">
                  <c:v>582854667438303</c:v>
                </c:pt>
                <c:pt idx="17">
                  <c:v>946361635242897</c:v>
                </c:pt>
                <c:pt idx="18">
                  <c:v>1564746592815670</c:v>
                </c:pt>
                <c:pt idx="19">
                  <c:v>2625453233289440</c:v>
                </c:pt>
                <c:pt idx="20">
                  <c:v>4458493883288380</c:v>
                </c:pt>
                <c:pt idx="21">
                  <c:v>14026245859339300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"Peri-MCA"</c:f>
              <c:strCache>
                <c:ptCount val="1"/>
                <c:pt idx="0">
                  <c:v>Peri-MCA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'Final-Para'!$AQ$26:$AQ$48</c:f>
              <c:numCache>
                <c:formatCode>General</c:formatCode>
                <c:ptCount val="23"/>
                <c:pt idx="0">
                  <c:v>8062042590219.8</c:v>
                </c:pt>
                <c:pt idx="1">
                  <c:v>10071237009080.6</c:v>
                </c:pt>
                <c:pt idx="2">
                  <c:v>11259951856885.5</c:v>
                </c:pt>
                <c:pt idx="3">
                  <c:v>12262341800730.5</c:v>
                </c:pt>
                <c:pt idx="4">
                  <c:v>13288875204912.3</c:v>
                </c:pt>
                <c:pt idx="5">
                  <c:v>14477590052717.2</c:v>
                </c:pt>
                <c:pt idx="6">
                  <c:v>15975863677314.4</c:v>
                </c:pt>
                <c:pt idx="7">
                  <c:v>17985058096175.2</c:v>
                </c:pt>
                <c:pt idx="8">
                  <c:v>20809863211143.8</c:v>
                </c:pt>
                <c:pt idx="9">
                  <c:v>24932114287650.3</c:v>
                </c:pt>
                <c:pt idx="10">
                  <c:v>31131587445263.9</c:v>
                </c:pt>
                <c:pt idx="11">
                  <c:v>40689416623898.6</c:v>
                </c:pt>
                <c:pt idx="12">
                  <c:v>55735063987679.9</c:v>
                </c:pt>
                <c:pt idx="13">
                  <c:v>79843074550035</c:v>
                </c:pt>
                <c:pt idx="14">
                  <c:v>119066321442163</c:v>
                </c:pt>
                <c:pt idx="15">
                  <c:v>183735645051077</c:v>
                </c:pt>
                <c:pt idx="16">
                  <c:v>291611441812551</c:v>
                </c:pt>
                <c:pt idx="17">
                  <c:v>473430789928712</c:v>
                </c:pt>
                <c:pt idx="18">
                  <c:v>782717165464664</c:v>
                </c:pt>
                <c:pt idx="19">
                  <c:v>1313205068246110</c:v>
                </c:pt>
                <c:pt idx="20">
                  <c:v>2229919292242010</c:v>
                </c:pt>
                <c:pt idx="21">
                  <c:v>3824825140148500</c:v>
                </c:pt>
                <c:pt idx="22">
                  <c:v>8571251582903230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"Peri-ACA"</c:f>
              <c:strCache>
                <c:ptCount val="1"/>
                <c:pt idx="0">
                  <c:v>Peri-ACA</c:v>
                </c:pt>
              </c:strCache>
            </c:strRef>
          </c:tx>
          <c:spPr>
            <a:solidFill>
              <a:srgbClr val="997300"/>
            </a:solidFill>
            <a:ln w="1908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'Final-Para'!$V$26:$V$47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'Final-Para'!$AR$26:$AR$47</c:f>
              <c:numCache>
                <c:formatCode>General</c:formatCode>
                <c:ptCount val="22"/>
                <c:pt idx="0">
                  <c:v>16107660990338</c:v>
                </c:pt>
                <c:pt idx="1">
                  <c:v>20119573601679.5</c:v>
                </c:pt>
                <c:pt idx="2">
                  <c:v>22492449298727.8</c:v>
                </c:pt>
                <c:pt idx="3">
                  <c:v>24493167739834.3</c:v>
                </c:pt>
                <c:pt idx="4">
                  <c:v>26542107667461</c:v>
                </c:pt>
                <c:pt idx="5">
                  <c:v>28914983364509.4</c:v>
                </c:pt>
                <c:pt idx="6">
                  <c:v>31906211386237.1</c:v>
                </c:pt>
                <c:pt idx="7">
                  <c:v>35918123997578.6</c:v>
                </c:pt>
                <c:pt idx="8">
                  <c:v>41559596373671</c:v>
                </c:pt>
                <c:pt idx="9">
                  <c:v>49793615752710.3</c:v>
                </c:pt>
                <c:pt idx="10">
                  <c:v>62178785815947.3</c:v>
                </c:pt>
                <c:pt idx="11">
                  <c:v>81276039146084.4</c:v>
                </c:pt>
                <c:pt idx="12">
                  <c:v>111342403502154</c:v>
                </c:pt>
                <c:pt idx="13">
                  <c:v>159524257558660</c:v>
                </c:pt>
                <c:pt idx="14">
                  <c:v>237923451129198</c:v>
                </c:pt>
                <c:pt idx="15">
                  <c:v>367196040574721</c:v>
                </c:pt>
                <c:pt idx="16">
                  <c:v>582854667438303</c:v>
                </c:pt>
                <c:pt idx="17">
                  <c:v>946361635242897</c:v>
                </c:pt>
                <c:pt idx="18">
                  <c:v>1564746592815670</c:v>
                </c:pt>
                <c:pt idx="19">
                  <c:v>2625453233289440</c:v>
                </c:pt>
                <c:pt idx="20">
                  <c:v>4458493883288380</c:v>
                </c:pt>
                <c:pt idx="21">
                  <c:v>11634307865326600</c:v>
                </c:pt>
              </c:numCache>
            </c:numRef>
          </c:yVal>
          <c:smooth val="0"/>
        </c:ser>
        <c:axId val="15573764"/>
        <c:axId val="91711352"/>
      </c:scatterChart>
      <c:valAx>
        <c:axId val="15573764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d0d0d"/>
                    </a:solidFill>
                    <a:latin typeface="Times New Roman"/>
                  </a:defRPr>
                </a:pPr>
                <a:r>
                  <a:rPr b="1" sz="1200" spc="-1" strike="noStrike">
                    <a:solidFill>
                      <a:srgbClr val="0d0d0d"/>
                    </a:solidFill>
                    <a:latin typeface="Times New Roman"/>
                  </a:rPr>
                  <a:t>Order #</a:t>
                </a:r>
              </a:p>
            </c:rich>
          </c:tx>
          <c:layout>
            <c:manualLayout>
              <c:xMode val="edge"/>
              <c:yMode val="edge"/>
              <c:x val="0.505687956784239"/>
              <c:y val="0.93187232015245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91711352"/>
        <c:crosses val="autoZero"/>
        <c:crossBetween val="midCat"/>
      </c:valAx>
      <c:valAx>
        <c:axId val="91711352"/>
        <c:scaling>
          <c:logBase val="10"/>
          <c:orientation val="minMax"/>
          <c:min val="10000000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300" spc="-1" strike="noStrike">
                    <a:solidFill>
                      <a:srgbClr val="0d0d0d"/>
                    </a:solidFill>
                    <a:latin typeface="Times New Roman"/>
                  </a:defRPr>
                </a:pPr>
                <a:r>
                  <a:rPr b="1" sz="1300" spc="-1" strike="noStrike">
                    <a:solidFill>
                      <a:srgbClr val="0d0d0d"/>
                    </a:solidFill>
                    <a:latin typeface="Times New Roman"/>
                  </a:rPr>
                  <a:t>Resistance, Pa.s/m3</a:t>
                </a:r>
              </a:p>
            </c:rich>
          </c:tx>
          <c:layout>
            <c:manualLayout>
              <c:xMode val="edge"/>
              <c:yMode val="edge"/>
              <c:x val="0.00877025738798856"/>
              <c:y val="0.31491186279180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d0d0d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15573764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209659993644741"/>
          <c:y val="0.0059075750357313"/>
          <c:w val="0.778060251684251"/>
          <c:h val="0.240708976558033"/>
        </c:manualLayout>
      </c:layout>
      <c:spPr>
        <a:noFill/>
        <a:ln>
          <a:noFill/>
        </a:ln>
      </c:spPr>
      <c:txPr>
        <a:bodyPr/>
        <a:lstStyle/>
        <a:p>
          <a:pPr>
            <a:defRPr b="1" sz="1000" spc="-1" strike="noStrike">
              <a:solidFill>
                <a:srgbClr val="0d0d0d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43</xdr:col>
      <xdr:colOff>299520</xdr:colOff>
      <xdr:row>2</xdr:row>
      <xdr:rowOff>179280</xdr:rowOff>
    </xdr:from>
    <xdr:to>
      <xdr:col>55</xdr:col>
      <xdr:colOff>352800</xdr:colOff>
      <xdr:row>25</xdr:row>
      <xdr:rowOff>44640</xdr:rowOff>
    </xdr:to>
    <xdr:graphicFrame>
      <xdr:nvGraphicFramePr>
        <xdr:cNvPr id="0" name="Chart 1"/>
        <xdr:cNvGraphicFramePr/>
      </xdr:nvGraphicFramePr>
      <xdr:xfrm>
        <a:off x="38351160" y="538560"/>
        <a:ext cx="7391160" cy="411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207720</xdr:colOff>
      <xdr:row>36</xdr:row>
      <xdr:rowOff>112320</xdr:rowOff>
    </xdr:from>
    <xdr:to>
      <xdr:col>12</xdr:col>
      <xdr:colOff>232560</xdr:colOff>
      <xdr:row>53</xdr:row>
      <xdr:rowOff>35280</xdr:rowOff>
    </xdr:to>
    <xdr:graphicFrame>
      <xdr:nvGraphicFramePr>
        <xdr:cNvPr id="1" name="Chart 2"/>
        <xdr:cNvGraphicFramePr/>
      </xdr:nvGraphicFramePr>
      <xdr:xfrm>
        <a:off x="5104800" y="6737760"/>
        <a:ext cx="6252840" cy="304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605160</xdr:colOff>
      <xdr:row>27</xdr:row>
      <xdr:rowOff>0</xdr:rowOff>
    </xdr:from>
    <xdr:to>
      <xdr:col>56</xdr:col>
      <xdr:colOff>235440</xdr:colOff>
      <xdr:row>49</xdr:row>
      <xdr:rowOff>32400</xdr:rowOff>
    </xdr:to>
    <xdr:graphicFrame>
      <xdr:nvGraphicFramePr>
        <xdr:cNvPr id="2" name="Chart 3"/>
        <xdr:cNvGraphicFramePr/>
      </xdr:nvGraphicFramePr>
      <xdr:xfrm>
        <a:off x="38656800" y="4973040"/>
        <a:ext cx="7579800" cy="406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57</xdr:col>
      <xdr:colOff>112320</xdr:colOff>
      <xdr:row>17</xdr:row>
      <xdr:rowOff>7560</xdr:rowOff>
    </xdr:from>
    <xdr:to>
      <xdr:col>68</xdr:col>
      <xdr:colOff>111240</xdr:colOff>
      <xdr:row>36</xdr:row>
      <xdr:rowOff>124200</xdr:rowOff>
    </xdr:to>
    <xdr:graphicFrame>
      <xdr:nvGraphicFramePr>
        <xdr:cNvPr id="3" name="Chart 5"/>
        <xdr:cNvGraphicFramePr/>
      </xdr:nvGraphicFramePr>
      <xdr:xfrm>
        <a:off x="46725120" y="3148200"/>
        <a:ext cx="6934680" cy="36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70</xdr:col>
      <xdr:colOff>590040</xdr:colOff>
      <xdr:row>3</xdr:row>
      <xdr:rowOff>164520</xdr:rowOff>
    </xdr:from>
    <xdr:to>
      <xdr:col>82</xdr:col>
      <xdr:colOff>179280</xdr:colOff>
      <xdr:row>24</xdr:row>
      <xdr:rowOff>105480</xdr:rowOff>
    </xdr:to>
    <xdr:graphicFrame>
      <xdr:nvGraphicFramePr>
        <xdr:cNvPr id="4" name="Chart 6"/>
        <xdr:cNvGraphicFramePr/>
      </xdr:nvGraphicFramePr>
      <xdr:xfrm>
        <a:off x="55361880" y="720720"/>
        <a:ext cx="6927120" cy="381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481680</xdr:colOff>
      <xdr:row>1</xdr:row>
      <xdr:rowOff>18000</xdr:rowOff>
    </xdr:from>
    <xdr:to>
      <xdr:col>40</xdr:col>
      <xdr:colOff>456480</xdr:colOff>
      <xdr:row>20</xdr:row>
      <xdr:rowOff>151920</xdr:rowOff>
    </xdr:to>
    <xdr:graphicFrame>
      <xdr:nvGraphicFramePr>
        <xdr:cNvPr id="5" name="Chart 1"/>
        <xdr:cNvGraphicFramePr/>
      </xdr:nvGraphicFramePr>
      <xdr:xfrm>
        <a:off x="25388640" y="201960"/>
        <a:ext cx="6197760" cy="36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7560</xdr:colOff>
      <xdr:row>22</xdr:row>
      <xdr:rowOff>76320</xdr:rowOff>
    </xdr:from>
    <xdr:to>
      <xdr:col>40</xdr:col>
      <xdr:colOff>70920</xdr:colOff>
      <xdr:row>42</xdr:row>
      <xdr:rowOff>151920</xdr:rowOff>
    </xdr:to>
    <xdr:graphicFrame>
      <xdr:nvGraphicFramePr>
        <xdr:cNvPr id="6" name="Chart 2"/>
        <xdr:cNvGraphicFramePr/>
      </xdr:nvGraphicFramePr>
      <xdr:xfrm>
        <a:off x="25536960" y="4162320"/>
        <a:ext cx="5663880" cy="377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418320</xdr:colOff>
      <xdr:row>43</xdr:row>
      <xdr:rowOff>48600</xdr:rowOff>
    </xdr:from>
    <xdr:to>
      <xdr:col>14</xdr:col>
      <xdr:colOff>814680</xdr:colOff>
      <xdr:row>59</xdr:row>
      <xdr:rowOff>159120</xdr:rowOff>
    </xdr:to>
    <xdr:graphicFrame>
      <xdr:nvGraphicFramePr>
        <xdr:cNvPr id="7" name="Chart 5"/>
        <xdr:cNvGraphicFramePr/>
      </xdr:nvGraphicFramePr>
      <xdr:xfrm>
        <a:off x="7664760" y="8020800"/>
        <a:ext cx="5262840" cy="30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481680</xdr:colOff>
      <xdr:row>1</xdr:row>
      <xdr:rowOff>18000</xdr:rowOff>
    </xdr:from>
    <xdr:to>
      <xdr:col>40</xdr:col>
      <xdr:colOff>456480</xdr:colOff>
      <xdr:row>20</xdr:row>
      <xdr:rowOff>151920</xdr:rowOff>
    </xdr:to>
    <xdr:graphicFrame>
      <xdr:nvGraphicFramePr>
        <xdr:cNvPr id="8" name="Chart 1"/>
        <xdr:cNvGraphicFramePr/>
      </xdr:nvGraphicFramePr>
      <xdr:xfrm>
        <a:off x="25269480" y="201960"/>
        <a:ext cx="619776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7560</xdr:colOff>
      <xdr:row>22</xdr:row>
      <xdr:rowOff>76320</xdr:rowOff>
    </xdr:from>
    <xdr:to>
      <xdr:col>40</xdr:col>
      <xdr:colOff>70920</xdr:colOff>
      <xdr:row>42</xdr:row>
      <xdr:rowOff>151920</xdr:rowOff>
    </xdr:to>
    <xdr:graphicFrame>
      <xdr:nvGraphicFramePr>
        <xdr:cNvPr id="9" name="Chart 2"/>
        <xdr:cNvGraphicFramePr/>
      </xdr:nvGraphicFramePr>
      <xdr:xfrm>
        <a:off x="25417440" y="4155840"/>
        <a:ext cx="5664240" cy="377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>
    <row r="1" customFormat="false" ht="14.5" hidden="false" customHeight="false" outlineLevel="0" collapsed="false">
      <c r="A1" s="0" t="s">
        <v>0</v>
      </c>
    </row>
    <row r="2" customFormat="false" ht="409.5" hidden="false" customHeight="false" outlineLevel="0" collapsed="false">
      <c r="B2" s="0" t="s">
        <v>1</v>
      </c>
      <c r="C2" s="1" t="s">
        <v>2</v>
      </c>
    </row>
    <row r="3" customFormat="false" ht="14.5" hidden="false" customHeight="false" outlineLevel="0" collapsed="false">
      <c r="B3" s="0" t="s">
        <v>3</v>
      </c>
      <c r="C3" s="0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32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L32" activeCellId="0" sqref="L32"/>
    </sheetView>
  </sheetViews>
  <sheetFormatPr defaultRowHeight="14.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83"/>
    <col collapsed="false" customWidth="true" hidden="false" outlineLevel="0" max="5" min="5" style="0" width="9.54"/>
    <col collapsed="false" customWidth="true" hidden="false" outlineLevel="0" max="8" min="6" style="0" width="8.67"/>
    <col collapsed="false" customWidth="true" hidden="false" outlineLevel="0" max="9" min="9" style="0" width="12.9"/>
    <col collapsed="false" customWidth="true" hidden="false" outlineLevel="0" max="10" min="10" style="0" width="10.82"/>
    <col collapsed="false" customWidth="true" hidden="false" outlineLevel="0" max="11" min="11" style="0" width="8.67"/>
    <col collapsed="false" customWidth="true" hidden="false" outlineLevel="0" max="12" min="12" style="0" width="8.91"/>
    <col collapsed="false" customWidth="true" hidden="false" outlineLevel="0" max="13" min="13" style="0" width="11.99"/>
    <col collapsed="false" customWidth="true" hidden="false" outlineLevel="0" max="14" min="14" style="0" width="9.63"/>
    <col collapsed="false" customWidth="true" hidden="false" outlineLevel="0" max="16" min="15" style="0" width="8.67"/>
    <col collapsed="false" customWidth="true" hidden="false" outlineLevel="0" max="17" min="17" style="0" width="10"/>
    <col collapsed="false" customWidth="true" hidden="false" outlineLevel="0" max="19" min="18" style="0" width="8.67"/>
    <col collapsed="false" customWidth="true" hidden="false" outlineLevel="0" max="20" min="20" style="0" width="6.36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B1" s="0" t="s">
        <v>139</v>
      </c>
      <c r="C1" s="0" t="n">
        <v>0.001</v>
      </c>
      <c r="E1" s="38" t="s">
        <v>140</v>
      </c>
      <c r="F1" s="66" t="n">
        <f aca="false">F2*7*10^-7</f>
        <v>0.0006951</v>
      </c>
      <c r="G1" s="0" t="s">
        <v>101</v>
      </c>
      <c r="H1" s="0" t="n">
        <f aca="false">1.2/1000</f>
        <v>0.0012</v>
      </c>
      <c r="J1" s="0" t="s">
        <v>164</v>
      </c>
      <c r="K1" s="0" t="n">
        <v>1.26</v>
      </c>
      <c r="M1" s="0" t="s">
        <v>165</v>
      </c>
      <c r="N1" s="0" t="n">
        <f aca="false">2*(0.5^(16/3.67))*C1</f>
        <v>9.74176488991768E-005</v>
      </c>
    </row>
    <row r="2" customFormat="false" ht="15" hidden="false" customHeight="false" outlineLevel="0" collapsed="false">
      <c r="B2" s="0" t="s">
        <v>142</v>
      </c>
      <c r="C2" s="0" t="n">
        <f aca="false">'Final-Peri'!I11</f>
        <v>29</v>
      </c>
      <c r="E2" s="60" t="s">
        <v>143</v>
      </c>
      <c r="F2" s="67" t="n">
        <v>993</v>
      </c>
      <c r="J2" s="0" t="s">
        <v>166</v>
      </c>
      <c r="K2" s="0" t="n">
        <v>0.66519</v>
      </c>
    </row>
    <row r="3" customFormat="false" ht="14.5" hidden="false" customHeight="false" outlineLevel="0" collapsed="false">
      <c r="B3" s="0" t="s">
        <v>144</v>
      </c>
      <c r="C3" s="0" t="s">
        <v>158</v>
      </c>
      <c r="D3" s="0" t="s">
        <v>168</v>
      </c>
      <c r="E3" s="0" t="s">
        <v>159</v>
      </c>
      <c r="J3" s="0" t="s">
        <v>129</v>
      </c>
      <c r="L3" s="0" t="s">
        <v>85</v>
      </c>
      <c r="T3" s="0" t="s">
        <v>68</v>
      </c>
    </row>
    <row r="4" customFormat="false" ht="14.5" hidden="false" customHeight="false" outlineLevel="0" collapsed="false">
      <c r="B4" s="0" t="n">
        <v>0</v>
      </c>
      <c r="C4" s="0" t="n">
        <f aca="false">(($K$2^(-4)-1)-(($K$2^(-2)-1)^2/(LN(($K$2^(-1))))))^-1</f>
        <v>4.686199377695</v>
      </c>
      <c r="D4" s="0" t="n">
        <f aca="false">2*C1</f>
        <v>0.002</v>
      </c>
      <c r="E4" s="0" t="n">
        <f aca="false">(160*$F$1)/(3.1415*(0.5)^(0.817438692098092*B4)*$C$1^3)</f>
        <v>35402196.4029922</v>
      </c>
      <c r="J4" s="0" t="n">
        <f aca="false">E4*C4</f>
        <v>165901750.752738</v>
      </c>
      <c r="L4" s="0" t="n">
        <f aca="false">J4/(2^B4)</f>
        <v>165901750.752738</v>
      </c>
      <c r="T4" s="0" t="n">
        <f aca="false">SUM(R4:R25)</f>
        <v>0</v>
      </c>
    </row>
    <row r="5" customFormat="false" ht="14.5" hidden="false" customHeight="false" outlineLevel="0" collapsed="false">
      <c r="B5" s="0" t="n">
        <v>1</v>
      </c>
      <c r="C5" s="0" t="n">
        <f aca="false">(($K$2^(-4)-1)-(($K$2^(-2)-1)^2/(LN(($K$2^(-1))))))^-1</f>
        <v>4.686199377695</v>
      </c>
      <c r="E5" s="0" t="n">
        <f aca="false">(160*$F$1)/(3.1415*(0.5)^(0.817438692098092*B5)*$C$1^3)</f>
        <v>62388389.2409499</v>
      </c>
      <c r="J5" s="0" t="n">
        <f aca="false">E5*C5</f>
        <v>292364430.836333</v>
      </c>
      <c r="L5" s="0" t="n">
        <f aca="false">J5/(2^B5)</f>
        <v>146182215.418166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(($K$2^(-4)-1)-(($K$2^(-2)-1)^2/(LN(($K$2^(-1))))))^-1</f>
        <v>4.686199377695</v>
      </c>
      <c r="E6" s="0" t="n">
        <f aca="false">(160*$F$1)/(3.1415*(0.5)^(0.817438692098092*B6)*$C$1^3)</f>
        <v>109945469.704001</v>
      </c>
      <c r="J6" s="0" t="n">
        <f aca="false">E6*C6</f>
        <v>515226391.707274</v>
      </c>
      <c r="L6" s="0" t="n">
        <f aca="false">J6/(2^B6)</f>
        <v>128806597.926819</v>
      </c>
      <c r="N6" s="69" t="n">
        <f aca="false">(SUM(L20:L32))</f>
        <v>98086207256.0524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(($K$2^(-4)-1)-(($K$2^(-2)-1)^2/(LN(($K$2^(-1))))))^-1</f>
        <v>4.686199377695</v>
      </c>
      <c r="E7" s="0" t="n">
        <f aca="false">(160*$F$1)/(3.1415*(0.5)^(0.817438692098092*B7)*$C$1^3)</f>
        <v>193754101.612536</v>
      </c>
      <c r="J7" s="0" t="n">
        <f aca="false">E7*C7</f>
        <v>907970350.402518</v>
      </c>
      <c r="L7" s="0" t="n">
        <f aca="false">J7/(2^B7)</f>
        <v>113496293.800315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(($K$2^(-4)-1)-(($K$2^(-2)-1)^2/(LN(($K$2^(-1))))))^-1</f>
        <v>4.686199377695</v>
      </c>
      <c r="E8" s="0" t="n">
        <f aca="false">(160*$F$1)/(3.1415*(0.5)^(0.817438692098092*B8)*$C$1^3)</f>
        <v>341447919.525461</v>
      </c>
      <c r="J8" s="0" t="n">
        <f aca="false">E8*C8</f>
        <v>1600093027.99547</v>
      </c>
      <c r="L8" s="0" t="n">
        <f aca="false">J8/(2^B8)</f>
        <v>100005814.249717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(($K$2^(-4)-1)-(($K$2^(-2)-1)^2/(LN(($K$2^(-1))))))^-1</f>
        <v>4.686199377695</v>
      </c>
      <c r="E9" s="0" t="n">
        <f aca="false">(160*$F$1)/(3.1415*(0.5)^(0.817438692098092*B9)*$C$1^3)</f>
        <v>601724973.964229</v>
      </c>
      <c r="J9" s="0" t="n">
        <f aca="false">E9*C9</f>
        <v>2819803198.53471</v>
      </c>
      <c r="L9" s="0" t="n">
        <f aca="false">J9/(2^B9)</f>
        <v>88118849.9542096</v>
      </c>
      <c r="N9" s="0" t="s">
        <v>170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(($K$2^(-4)-1)-(($K$2^(-2)-1)^2/(LN(($K$2^(-1))))))^-1</f>
        <v>4.686199377695</v>
      </c>
      <c r="E10" s="0" t="n">
        <f aca="false">(160*$F$1)/(3.1415*(0.5)^(0.817438692098092*B10)*$C$1^3)</f>
        <v>1060404599.31768</v>
      </c>
      <c r="J10" s="0" t="n">
        <f aca="false">E10*C10</f>
        <v>4969267373.42743</v>
      </c>
      <c r="L10" s="0" t="n">
        <f aca="false">J10/(2^B10)</f>
        <v>77644802.7098036</v>
      </c>
      <c r="N10" s="0" t="n">
        <f aca="false">(SUM(L21:L31))</f>
        <v>122018133.053984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(($K$2^(-4)-1)-(($K$2^(-2)-1)^2/(LN(($K$2^(-1))))))^-1</f>
        <v>4.686199377695</v>
      </c>
      <c r="E11" s="0" t="n">
        <f aca="false">(160*$F$1)/(3.1415*(0.5)^(0.817438692098092*B11)*$C$1^3)</f>
        <v>1868724023.27934</v>
      </c>
      <c r="J11" s="0" t="n">
        <f aca="false">E11*C11</f>
        <v>8757213354.97535</v>
      </c>
      <c r="L11" s="0" t="n">
        <f aca="false">J11/(2^B11)</f>
        <v>68415729.3357449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(($K$2^(-4)-1)-(($K$2^(-2)-1)^2/(LN(($K$2^(-1))))))^-1</f>
        <v>4.686199377695</v>
      </c>
      <c r="E12" s="0" t="n">
        <f aca="false">(160*$F$1)/(3.1415*(0.5)^(0.817438692098092*B12)*$C$1^3)</f>
        <v>3293204761.1151</v>
      </c>
      <c r="J12" s="0" t="n">
        <f aca="false">E12*C12</f>
        <v>15432614102.1598</v>
      </c>
      <c r="L12" s="0" t="n">
        <f aca="false">J12/(2^B12)</f>
        <v>60283648.8365616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(($K$2^(-4)-1)-(($K$2^(-2)-1)^2/(LN(($K$2^(-1))))))^-1</f>
        <v>4.686199377695</v>
      </c>
      <c r="E13" s="0" t="n">
        <f aca="false">(160*$F$1)/(3.1415*(0.5)^(0.817438692098092*B13)*$C$1^3)</f>
        <v>5803530892.48533</v>
      </c>
      <c r="J13" s="0" t="n">
        <f aca="false">E13*C13</f>
        <v>27196502856.7984</v>
      </c>
      <c r="L13" s="0" t="n">
        <f aca="false">J13/(2^B13)</f>
        <v>53118169.6421844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(($K$2^(-4)-1)-(($K$2^(-2)-1)^2/(LN(($K$2^(-1))))))^-1</f>
        <v>4.686199377695</v>
      </c>
      <c r="E14" s="0" t="n">
        <f aca="false">(160*$F$1)/(3.1415*(0.5)^(0.817438692098092*B14)*$C$1^3)</f>
        <v>10227414710.9598</v>
      </c>
      <c r="J14" s="0" t="n">
        <f aca="false">E14*C14</f>
        <v>47927704453.9287</v>
      </c>
      <c r="L14" s="0" t="n">
        <f aca="false">J14/(2^B14)</f>
        <v>46804398.8807897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(($K$2^(-4)-1)-(($K$2^(-2)-1)^2/(LN(($K$2^(-1))))))^-1</f>
        <v>4.686199377695</v>
      </c>
      <c r="E15" s="0" t="n">
        <f aca="false">(160*$F$1)/(3.1415*(0.5)^(0.817438692098092*B15)*$C$1^3)</f>
        <v>18023512514.6656</v>
      </c>
      <c r="J15" s="0" t="n">
        <f aca="false">E15*C15</f>
        <v>84461773130.104</v>
      </c>
      <c r="L15" s="0" t="n">
        <f aca="false">J15/(2^B15)</f>
        <v>41241100.1611836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(($K$2^(-4)-1)-(($K$2^(-2)-1)^2/(LN(($K$2^(-1))))))^-1</f>
        <v>4.686199377695</v>
      </c>
      <c r="E16" s="0" t="n">
        <f aca="false">(160*$F$1)/(3.1415*(0.5)^(0.817438692098092*B16)*$C$1^3)</f>
        <v>31762377154.6291</v>
      </c>
      <c r="J16" s="0" t="n">
        <f aca="false">E16*C16</f>
        <v>148844832056.137</v>
      </c>
      <c r="L16" s="0" t="n">
        <f aca="false">J16/(2^B16)</f>
        <v>36339070.3262053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(($K$2^(-4)-1)-(($K$2^(-2)-1)^2/(LN(($K$2^(-1))))))^-1</f>
        <v>4.686199377695</v>
      </c>
      <c r="E17" s="0" t="n">
        <f aca="false">(160*$F$1)/(3.1415*(0.5)^(0.817438692098092*B17)*$C$1^3)</f>
        <v>55974028463.7642</v>
      </c>
      <c r="J17" s="0" t="n">
        <f aca="false">E17*C17</f>
        <v>262305457353.974</v>
      </c>
      <c r="L17" s="0" t="n">
        <f aca="false">J17/(2^B17)</f>
        <v>32019709.149655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(($K$2^(-4)-1)-(($K$2^(-2)-1)^2/(LN(($K$2^(-1))))))^-1</f>
        <v>4.686199377695</v>
      </c>
      <c r="E18" s="0" t="n">
        <f aca="false">(160*$F$1)/(3.1415*(0.5)^(0.817438692098092*B18)*$C$1^3)</f>
        <v>98641605041.3804</v>
      </c>
      <c r="J18" s="0" t="n">
        <f aca="false">E18*C18</f>
        <v>462254228159.752</v>
      </c>
      <c r="L18" s="0" t="n">
        <f aca="false">J18/(2^B18)</f>
        <v>28213759.0429536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(($K$2^(-4)-1)-(($K$2^(-2)-1)^2/(LN(($K$2^(-1))))))^-1</f>
        <v>4.686199377695</v>
      </c>
      <c r="E19" s="0" t="n">
        <f aca="false">(160*$F$1)/(3.1415*(0.5)^(0.817438692098092*B19)*$C$1^3)</f>
        <v>173833588758.734</v>
      </c>
      <c r="J19" s="0" t="n">
        <f aca="false">E19*C19</f>
        <v>814618855463.669</v>
      </c>
      <c r="L19" s="0" t="n">
        <f aca="false">J19/(2^B19)</f>
        <v>24860194.5637106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(($K$2^(-4)-1)-(($K$2^(-2)-1)^2/(LN(($K$2^(-1))))))^-1</f>
        <v>4.686199377695</v>
      </c>
      <c r="D20" s="0" t="n">
        <f aca="false">(0.5^(B20/3.67))*$D$4</f>
        <v>9.74176488991768E-005</v>
      </c>
      <c r="E20" s="0" t="n">
        <f aca="false">(160*$F$1)/(3.1415*(0.5)^(0.817438692098092*B20)*$C$1^3)</f>
        <v>306342506978.31</v>
      </c>
      <c r="J20" s="0" t="n">
        <f aca="false">E20*C20</f>
        <v>1435582065563.28</v>
      </c>
      <c r="L20" s="0" t="n">
        <f aca="false">J20/(2^B20)</f>
        <v>21905243.9203381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(($K$2^(-4)-1)-(($K$2^(-2)-1)^2/(LN(($K$2^(-1))))))^-1</f>
        <v>4.686199377695</v>
      </c>
      <c r="D21" s="0" t="n">
        <f aca="false">(0.5^(B21/3.67))*$D$4</f>
        <v>8.06516249759521E-005</v>
      </c>
      <c r="E21" s="0" t="n">
        <f aca="false">(160*$F$1)/(3.1415*(0.5)^(0.817438692098092*B21)*$C$1^3)</f>
        <v>539859599355.136</v>
      </c>
      <c r="J21" s="0" t="n">
        <f aca="false">E21*C21</f>
        <v>2529889718540.71</v>
      </c>
      <c r="L21" s="0" t="n">
        <f aca="false">J21/(2^B21)</f>
        <v>19301526.7833001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(($K$2^(-4)-1)-(($K$2^(-2)-1)^2/(LN(($K$2^(-1))))))^-1</f>
        <v>4.686199377695</v>
      </c>
      <c r="D22" s="0" t="n">
        <f aca="false">(0.5^(B22/3.67))*$D$4</f>
        <v>6.67711106228164E-005</v>
      </c>
      <c r="E22" s="0" t="n">
        <f aca="false">(160*$F$1)/(3.1415*(0.5)^(0.817438692098092*B22)*$C$1^3)</f>
        <v>951380824981.379</v>
      </c>
      <c r="J22" s="0" t="n">
        <f aca="false">E22*C22</f>
        <v>4458360229978.69</v>
      </c>
      <c r="L22" s="0" t="n">
        <f aca="false">J22/(2^B22)</f>
        <v>17007294.578471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(($K$2^(-4)-1)-(($K$2^(-2)-1)^2/(LN(($K$2^(-1))))))^-1</f>
        <v>4.686199377695</v>
      </c>
      <c r="D23" s="0" t="n">
        <f aca="false">(0.5^(B23/3.67))*$D$4</f>
        <v>5.52794964160206E-005</v>
      </c>
      <c r="E23" s="0" t="n">
        <f aca="false">(160*$F$1)/(3.1415*(0.5)^(0.817438692098092*B23)*$C$1^3)</f>
        <v>1676594201943.29</v>
      </c>
      <c r="J23" s="0" t="n">
        <f aca="false">E23*C23</f>
        <v>7856854705793.69</v>
      </c>
      <c r="L23" s="0" t="n">
        <f aca="false">J23/(2^B23)</f>
        <v>14985761.081302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(($K$2^(-4)-1)-(($K$2^(-2)-1)^2/(LN(($K$2^(-1))))))^-1</f>
        <v>4.686199377695</v>
      </c>
      <c r="D24" s="0" t="n">
        <f aca="false">(0.5^(B24/3.67))*$D$4</f>
        <v>4.5765641690025E-005</v>
      </c>
      <c r="E24" s="0" t="n">
        <f aca="false">(160*$F$1)/(3.1415*(0.5)^(0.817438692098092*B24)*$C$1^3)</f>
        <v>2954619269360.28</v>
      </c>
      <c r="J24" s="0" t="n">
        <f aca="false">E24*C24</f>
        <v>13845934981401.8</v>
      </c>
      <c r="L24" s="0" t="n">
        <f aca="false">J24/(2^B24)</f>
        <v>13204512.5783937</v>
      </c>
    </row>
    <row r="25" customFormat="false" ht="14.5" hidden="false" customHeight="false" outlineLevel="0" collapsed="false">
      <c r="B25" s="0" t="n">
        <f aca="false">B24+1</f>
        <v>21</v>
      </c>
      <c r="C25" s="0" t="n">
        <f aca="false">(($K$2^(-4)-1)-(($K$2^(-2)-1)^2/(LN(($K$2^(-1))))))^-1</f>
        <v>4.686199377695</v>
      </c>
      <c r="D25" s="0" t="n">
        <f aca="false">(0.5^(B25/3.67))*$D$4</f>
        <v>3.78891649724354E-005</v>
      </c>
      <c r="E25" s="0" t="n">
        <f aca="false">(160*$F$1)/(3.1415*(0.5)^(0.817438692098092*B25)*$C$1^3)</f>
        <v>5206850302092.57</v>
      </c>
      <c r="J25" s="0" t="n">
        <f aca="false">E25*C25</f>
        <v>24400338645417.2</v>
      </c>
      <c r="L25" s="0" t="n">
        <f aca="false">J25/(2^B25)</f>
        <v>11634988.1388746</v>
      </c>
    </row>
    <row r="26" customFormat="false" ht="14.5" hidden="false" customHeight="false" outlineLevel="0" collapsed="false">
      <c r="B26" s="0" t="n">
        <v>22</v>
      </c>
      <c r="C26" s="0" t="n">
        <f aca="false">(($K$2^(-4)-1)-(($K$2^(-2)-1)^2/(LN(($K$2^(-1))))))^-1</f>
        <v>4.686199377695</v>
      </c>
      <c r="D26" s="0" t="n">
        <f aca="false">(0.5^(B26/3.67))*$D$4</f>
        <v>3.13682660025135E-005</v>
      </c>
      <c r="E26" s="0" t="n">
        <f aca="false">(160*$F$1)/(3.1415*(0.5)^(0.817438692098092*B26)*$C$1^3)</f>
        <v>9175899700360.18</v>
      </c>
      <c r="J26" s="0" t="n">
        <f aca="false">E26*C26</f>
        <v>43000095465619.6</v>
      </c>
      <c r="L26" s="0" t="n">
        <f aca="false">J26/(2^B26)</f>
        <v>10252021.6621446</v>
      </c>
    </row>
    <row r="27" customFormat="false" ht="14.5" hidden="false" customHeight="false" outlineLevel="0" collapsed="false">
      <c r="B27" s="0" t="n">
        <v>23</v>
      </c>
      <c r="C27" s="0" t="n">
        <f aca="false">(($K$2^(-4)-1)-(($K$2^(-2)-1)^2/(LN(($K$2^(-1))))))^-1</f>
        <v>4.686199377695</v>
      </c>
      <c r="D27" s="0" t="n">
        <f aca="false">(0.5^(B27/3.67))*$D$4</f>
        <v>2.59696436361235E-005</v>
      </c>
      <c r="E27" s="0" t="n">
        <f aca="false">(160*$F$1)/(3.1415*(0.5)^(0.817438692098092*B27)*$C$1^3)</f>
        <v>16170454387219.9</v>
      </c>
      <c r="J27" s="0" t="n">
        <f aca="false">E27*C27</f>
        <v>75777973286435.4</v>
      </c>
      <c r="L27" s="0" t="n">
        <f aca="false">J27/(2^B27)</f>
        <v>9033438.35907405</v>
      </c>
    </row>
    <row r="28" customFormat="false" ht="14.5" hidden="false" customHeight="false" outlineLevel="0" collapsed="false">
      <c r="B28" s="0" t="n">
        <v>24</v>
      </c>
      <c r="C28" s="0" t="n">
        <f aca="false">(($K$2^(-4)-1)-(($K$2^(-2)-1)^2/(LN(($K$2^(-1))))))^-1</f>
        <v>4.686199377695</v>
      </c>
      <c r="D28" s="0" t="n">
        <f aca="false">(0.5^(B28/3.67))*$D$4</f>
        <v>2.15001489254526E-005</v>
      </c>
      <c r="E28" s="0" t="n">
        <f aca="false">(160*$F$1)/(3.1415*(0.5)^(0.817438692098092*B28)*$C$1^3)</f>
        <v>28496780002826</v>
      </c>
      <c r="J28" s="0" t="n">
        <f aca="false">E28*C28</f>
        <v>133541592715554</v>
      </c>
      <c r="L28" s="0" t="n">
        <f aca="false">J28/(2^B28)</f>
        <v>7959699.19655051</v>
      </c>
    </row>
    <row r="29" customFormat="false" ht="14.5" hidden="false" customHeight="false" outlineLevel="0" collapsed="false">
      <c r="B29" s="0" t="n">
        <v>25</v>
      </c>
      <c r="C29" s="0" t="n">
        <f aca="false">(($K$2^(-4)-1)-(($K$2^(-2)-1)^2/(LN(($K$2^(-1))))))^-1</f>
        <v>4.686199377695</v>
      </c>
      <c r="D29" s="0" t="n">
        <f aca="false">(0.5^(B29/3.67))*$D$4</f>
        <v>1.77998747419717E-005</v>
      </c>
      <c r="E29" s="0" t="n">
        <f aca="false">(160*$F$1)/(3.1415*(0.5)^(0.817438692098092*B29)*$C$1^3)</f>
        <v>50219149758170.3</v>
      </c>
      <c r="J29" s="0" t="n">
        <f aca="false">E29*C29</f>
        <v>235336948345109</v>
      </c>
      <c r="L29" s="0" t="n">
        <f aca="false">J29/(2^B29)</f>
        <v>7013587.60431735</v>
      </c>
    </row>
    <row r="30" customFormat="false" ht="14.5" hidden="false" customHeight="false" outlineLevel="0" collapsed="false">
      <c r="B30" s="0" t="n">
        <v>26</v>
      </c>
      <c r="C30" s="0" t="n">
        <f aca="false">(($K$2^(-4)-1)-(($K$2^(-2)-1)^2/(LN(($K$2^(-1))))))^-1</f>
        <v>4.686199377695</v>
      </c>
      <c r="D30" s="0" t="n">
        <f aca="false">(0.5^(B30/3.67))*$D$4</f>
        <v>1.47364347069616E-005</v>
      </c>
      <c r="E30" s="0" t="n">
        <f aca="false">(160*$F$1)/(3.1415*(0.5)^(0.817438692098092*B30)*$C$1^3)</f>
        <v>88499928840502.1</v>
      </c>
      <c r="J30" s="0" t="n">
        <f aca="false">E30*C30</f>
        <v>414728311458413</v>
      </c>
      <c r="L30" s="0" t="n">
        <f aca="false">J30/(2^B30)</f>
        <v>6179933.42069406</v>
      </c>
    </row>
    <row r="31" customFormat="false" ht="14.5" hidden="false" customHeight="false" outlineLevel="0" collapsed="false">
      <c r="B31" s="0" t="n">
        <v>27</v>
      </c>
      <c r="C31" s="0" t="n">
        <f aca="false">(($K$2^(-4)-1)-(($K$2^(-2)-1)^2/(LN(($K$2^(-1))))))^-1</f>
        <v>4.686199377695</v>
      </c>
      <c r="D31" s="0" t="n">
        <f aca="false">(0.5^(B31/3.67))*$D$4</f>
        <v>1.22002267443195E-005</v>
      </c>
      <c r="E31" s="0" t="n">
        <f aca="false">(160*$F$1)/(3.1415*(0.5)^(0.817438692098092*B31)*$C$1^3)</f>
        <v>155961171037143</v>
      </c>
      <c r="J31" s="0" t="n">
        <f aca="false">E31*C31</f>
        <v>730865142658844</v>
      </c>
      <c r="L31" s="0" t="n">
        <f aca="false">J31/(2^B31)</f>
        <v>5445369.65086195</v>
      </c>
    </row>
    <row r="32" customFormat="false" ht="14.5" hidden="false" customHeight="false" outlineLevel="0" collapsed="false">
      <c r="B32" s="0" t="n">
        <v>28</v>
      </c>
      <c r="D32" s="0" t="n">
        <f aca="false">'ACA2-Peri'!J1</f>
        <v>12.2002267443195</v>
      </c>
      <c r="L32" s="0" t="n">
        <f aca="false">'ACA2-Peri'!FQ38</f>
        <v>97942283879.0781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6" activeCellId="0" sqref="E6"/>
    </sheetView>
  </sheetViews>
  <sheetFormatPr defaultRowHeight="14.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3.09"/>
    <col collapsed="false" customWidth="true" hidden="false" outlineLevel="0" max="6" min="6" style="0" width="13.36"/>
    <col collapsed="false" customWidth="true" hidden="false" outlineLevel="0" max="7" min="7" style="0" width="8.67"/>
    <col collapsed="false" customWidth="true" hidden="false" outlineLevel="0" max="8" min="8" style="0" width="9.82"/>
    <col collapsed="false" customWidth="true" hidden="false" outlineLevel="0" max="9" min="9" style="0" width="8.67"/>
    <col collapsed="false" customWidth="true" hidden="false" outlineLevel="0" max="10" min="10" style="0" width="9.54"/>
    <col collapsed="false" customWidth="true" hidden="false" outlineLevel="0" max="12" min="11" style="0" width="8.67"/>
    <col collapsed="false" customWidth="true" hidden="false" outlineLevel="0" max="13" min="13" style="0" width="8.18"/>
    <col collapsed="false" customWidth="true" hidden="false" outlineLevel="0" max="16" min="14" style="0" width="8.67"/>
    <col collapsed="false" customWidth="true" hidden="false" outlineLevel="0" max="17" min="17" style="0" width="11.64"/>
    <col collapsed="false" customWidth="true" hidden="false" outlineLevel="0" max="1025" min="18" style="0" width="8.67"/>
  </cols>
  <sheetData>
    <row r="1" customFormat="false" ht="14.5" hidden="false" customHeight="false" outlineLevel="0" collapsed="false">
      <c r="B1" s="0" t="s">
        <v>174</v>
      </c>
      <c r="C1" s="0" t="n">
        <f aca="false">20/1000000</f>
        <v>2E-005</v>
      </c>
      <c r="E1" s="38" t="s">
        <v>140</v>
      </c>
      <c r="F1" s="66" t="n">
        <f aca="false">F2*7*10^-7</f>
        <v>0.0006951</v>
      </c>
      <c r="J1" s="0" t="s">
        <v>164</v>
      </c>
      <c r="K1" s="0" t="n">
        <v>0.13</v>
      </c>
      <c r="L1" s="0" t="s">
        <v>17</v>
      </c>
      <c r="M1" s="0" t="n">
        <f aca="false">'Final-Peri'!B34</f>
        <v>3221225472</v>
      </c>
      <c r="O1" s="0" t="s">
        <v>175</v>
      </c>
      <c r="P1" s="0" t="n">
        <f aca="false">130/1000000</f>
        <v>0.00013</v>
      </c>
      <c r="Q1" s="0" t="n">
        <f aca="false">(20*10^-6)/(0.5^(10/3.54))</f>
        <v>0.000141708928769256</v>
      </c>
    </row>
    <row r="2" customFormat="false" ht="15" hidden="false" customHeight="false" outlineLevel="0" collapsed="false">
      <c r="E2" s="60" t="s">
        <v>143</v>
      </c>
      <c r="F2" s="67" t="n">
        <v>993</v>
      </c>
      <c r="J2" s="0" t="s">
        <v>166</v>
      </c>
      <c r="K2" s="0" t="n">
        <v>0.940720868383597</v>
      </c>
      <c r="M2" s="0" t="n">
        <f aca="false">LN(M1)/LN(2)</f>
        <v>31.5849625007212</v>
      </c>
      <c r="O2" s="0" t="s">
        <v>144</v>
      </c>
      <c r="P2" s="0" t="n">
        <f aca="false">3.54*((LN(2/13))/(LN(0.5)))</f>
        <v>9.55955660221947</v>
      </c>
    </row>
    <row r="4" customFormat="false" ht="14.5" hidden="false" customHeight="false" outlineLevel="0" collapsed="false">
      <c r="C4" s="0" t="s">
        <v>144</v>
      </c>
      <c r="D4" s="0" t="s">
        <v>158</v>
      </c>
      <c r="E4" s="0" t="s">
        <v>137</v>
      </c>
      <c r="F4" s="0" t="s">
        <v>159</v>
      </c>
      <c r="H4" s="0" t="s">
        <v>129</v>
      </c>
      <c r="I4" s="0" t="s">
        <v>106</v>
      </c>
      <c r="J4" s="0" t="s">
        <v>85</v>
      </c>
      <c r="K4" s="0" t="s">
        <v>106</v>
      </c>
      <c r="Q4" s="32"/>
      <c r="R4" s="32"/>
      <c r="S4" s="32"/>
      <c r="T4" s="32"/>
      <c r="U4" s="32"/>
      <c r="V4" s="32"/>
      <c r="W4" s="32"/>
    </row>
    <row r="5" customFormat="false" ht="13.8" hidden="false" customHeight="false" outlineLevel="0" collapsed="false">
      <c r="A5" s="0" t="s">
        <v>176</v>
      </c>
      <c r="B5" s="0" t="n">
        <v>36</v>
      </c>
      <c r="C5" s="0" t="n">
        <v>0</v>
      </c>
      <c r="D5" s="0" t="n">
        <f aca="false">(($K$2^(-4)-1)-(($K$2^(-2)-1)^2/(LN(($K$2^(-1))))))^-1</f>
        <v>2905.61970442</v>
      </c>
      <c r="E5" s="0" t="n">
        <f aca="false">0.5*C1</f>
        <v>1E-005</v>
      </c>
      <c r="F5" s="0" t="n">
        <f aca="false">(160*$F$1)/(3.1415*E5^3)</f>
        <v>35402196402992.2</v>
      </c>
      <c r="H5" s="0" t="n">
        <f aca="false">F5*D5</f>
        <v>1.02865319448281E+017</v>
      </c>
      <c r="J5" s="0" t="n">
        <f aca="false">H5/($M$1*0.5^C5)</f>
        <v>31933598.0490722</v>
      </c>
      <c r="M5" s="0" t="s">
        <v>85</v>
      </c>
    </row>
    <row r="6" customFormat="false" ht="13.8" hidden="false" customHeight="false" outlineLevel="0" collapsed="false">
      <c r="B6" s="0" t="n">
        <v>35</v>
      </c>
      <c r="C6" s="0" t="n">
        <v>1</v>
      </c>
      <c r="D6" s="0" t="n">
        <f aca="false">(($K$2^(-4)-1)-(($K$2^(-2)-1)^2/(LN(($K$2^(-1))))))^-1</f>
        <v>2905.61970442</v>
      </c>
      <c r="E6" s="0" t="n">
        <f aca="false">0.5*(20*10^-6)/(0.5^(1/3.54))</f>
        <v>1.21628884007484E-005</v>
      </c>
      <c r="F6" s="0" t="n">
        <f aca="false">(160*$F$1)/(3.1415*E6^3)</f>
        <v>19675240121313.5</v>
      </c>
      <c r="H6" s="0" t="n">
        <f aca="false">F6*D6</f>
        <v>57168765385683400</v>
      </c>
      <c r="J6" s="0" t="n">
        <f aca="false">H6/($M$1*0.5^C6)</f>
        <v>35495041.1777219</v>
      </c>
      <c r="M6" s="0" t="n">
        <f aca="false">SUM(J5:J14)</f>
        <v>537935279.640858</v>
      </c>
    </row>
    <row r="7" customFormat="false" ht="13.8" hidden="false" customHeight="false" outlineLevel="0" collapsed="false">
      <c r="B7" s="0" t="n">
        <v>34</v>
      </c>
      <c r="C7" s="0" t="n">
        <v>2</v>
      </c>
      <c r="D7" s="0" t="n">
        <f aca="false">(($K$2^(-4)-1)-(($K$2^(-2)-1)^2/(LN(($K$2^(-1))))))^-1</f>
        <v>2905.61970442</v>
      </c>
      <c r="E7" s="0" t="n">
        <f aca="false">0.5*(20*10^-6)/(0.5^(2/3.54))</f>
        <v>1.47935854249059E-005</v>
      </c>
      <c r="F7" s="0" t="n">
        <f aca="false">(160*$F$1)/(3.1415*E7^3)</f>
        <v>10934775611793</v>
      </c>
      <c r="H7" s="0" t="n">
        <f aca="false">F7*D7</f>
        <v>31772299481036900</v>
      </c>
      <c r="J7" s="0" t="n">
        <f aca="false">H7/($M$1*0.5^C7)</f>
        <v>39453679.6721777</v>
      </c>
    </row>
    <row r="8" customFormat="false" ht="13.8" hidden="false" customHeight="false" outlineLevel="0" collapsed="false">
      <c r="B8" s="0" t="n">
        <v>33</v>
      </c>
      <c r="C8" s="0" t="n">
        <v>3</v>
      </c>
      <c r="D8" s="0" t="n">
        <f aca="false">(($K$2^(-4)-1)-(($K$2^(-2)-1)^2/(LN(($K$2^(-1))))))^-1</f>
        <v>2905.61970442</v>
      </c>
      <c r="E8" s="0" t="n">
        <f aca="false">0.5*(20*10^-6)/(0.5^(3/3.54))</f>
        <v>1.79932728570069E-005</v>
      </c>
      <c r="F8" s="0" t="n">
        <f aca="false">(160*$F$1)/(3.1415*E8^3)</f>
        <v>6077146552876.73</v>
      </c>
      <c r="H8" s="0" t="n">
        <f aca="false">F8*D8</f>
        <v>17657876770686700</v>
      </c>
      <c r="J8" s="0" t="n">
        <f aca="false">H8/($M$1*0.5^C8)</f>
        <v>43853811.3501834</v>
      </c>
    </row>
    <row r="9" customFormat="false" ht="13.8" hidden="false" customHeight="false" outlineLevel="0" collapsed="false">
      <c r="B9" s="0" t="n">
        <v>32</v>
      </c>
      <c r="C9" s="0" t="n">
        <v>4</v>
      </c>
      <c r="D9" s="0" t="n">
        <f aca="false">(($K$2^(-4)-1)-(($K$2^(-2)-1)^2/(LN(($K$2^(-1))))))^-1</f>
        <v>2905.61970442</v>
      </c>
      <c r="E9" s="0" t="n">
        <f aca="false">0.5*(20*10^-6)/(0.5^(4/3.54))</f>
        <v>2.18850169723989E-005</v>
      </c>
      <c r="F9" s="0" t="n">
        <f aca="false">(160*$F$1)/(3.1415*E9^3)</f>
        <v>3377454786114.8</v>
      </c>
      <c r="H9" s="0" t="n">
        <f aca="false">F9*D9</f>
        <v>9813599177322790</v>
      </c>
      <c r="J9" s="0" t="n">
        <f aca="false">H9/($M$1*0.5^C9)</f>
        <v>48744674.4110325</v>
      </c>
    </row>
    <row r="10" customFormat="false" ht="13.8" hidden="false" customHeight="false" outlineLevel="0" collapsed="false">
      <c r="B10" s="0" t="n">
        <v>31</v>
      </c>
      <c r="C10" s="0" t="n">
        <v>5</v>
      </c>
      <c r="D10" s="0" t="n">
        <f aca="false">(($K$2^(-4)-1)-(($K$2^(-2)-1)^2/(LN(($K$2^(-1))))))^-1</f>
        <v>2905.61970442</v>
      </c>
      <c r="E10" s="0" t="n">
        <f aca="false">0.5*(20*10^-6)/(0.5^(5/3.54))</f>
        <v>2.66185019083772E-005</v>
      </c>
      <c r="F10" s="0" t="n">
        <f aca="false">(160*$F$1)/(3.1415*E10^3)</f>
        <v>1877065285985.24</v>
      </c>
      <c r="H10" s="0" t="n">
        <f aca="false">F10*D10</f>
        <v>5454037881441460</v>
      </c>
      <c r="J10" s="0" t="n">
        <f aca="false">H10/($M$1*0.5^C10)</f>
        <v>54180998.4191404</v>
      </c>
    </row>
    <row r="11" customFormat="false" ht="13.8" hidden="false" customHeight="false" outlineLevel="0" collapsed="false">
      <c r="B11" s="0" t="n">
        <v>30</v>
      </c>
      <c r="C11" s="0" t="n">
        <v>6</v>
      </c>
      <c r="D11" s="0" t="n">
        <f aca="false">(($K$2^(-4)-1)-(($K$2^(-2)-1)^2/(LN(($K$2^(-1))))))^-1</f>
        <v>2905.61970442</v>
      </c>
      <c r="E11" s="0" t="n">
        <f aca="false">0.5*(20*10^-6)/(0.5^(6/3.54))</f>
        <v>3.237578681067E-005</v>
      </c>
      <c r="F11" s="0" t="n">
        <f aca="false">(160*$F$1)/(3.1415*E11^3)</f>
        <v>1043203924545.77</v>
      </c>
      <c r="H11" s="0" t="n">
        <f aca="false">F11*D11</f>
        <v>3031153878888450</v>
      </c>
      <c r="J11" s="0" t="n">
        <f aca="false">H11/($M$1*0.5^C11)</f>
        <v>60223616.7368979</v>
      </c>
    </row>
    <row r="12" customFormat="false" ht="13.8" hidden="false" customHeight="false" outlineLevel="0" collapsed="false">
      <c r="B12" s="0" t="n">
        <v>29</v>
      </c>
      <c r="C12" s="0" t="n">
        <v>7</v>
      </c>
      <c r="D12" s="0" t="n">
        <f aca="false">(($K$2^(-4)-1)-(($K$2^(-2)-1)^2/(LN(($K$2^(-1))))))^-1</f>
        <v>2905.61970442</v>
      </c>
      <c r="E12" s="0" t="n">
        <f aca="false">0.5*(20*10^-6)/(0.5^(7/3.54))</f>
        <v>3.937830818646E-005</v>
      </c>
      <c r="F12" s="0" t="n">
        <f aca="false">(160*$F$1)/(3.1415*E12^3)</f>
        <v>579774415047.303</v>
      </c>
      <c r="H12" s="0" t="n">
        <f aca="false">F12*D12</f>
        <v>1684603964480020</v>
      </c>
      <c r="J12" s="0" t="n">
        <f aca="false">H12/($M$1*0.5^C12)</f>
        <v>66940147.260031</v>
      </c>
    </row>
    <row r="13" customFormat="false" ht="13.8" hidden="false" customHeight="false" outlineLevel="0" collapsed="false">
      <c r="B13" s="0" t="n">
        <v>28</v>
      </c>
      <c r="C13" s="0" t="n">
        <v>8</v>
      </c>
      <c r="D13" s="0" t="n">
        <f aca="false">(($K$2^(-4)-1)-(($K$2^(-2)-1)^2/(LN(($K$2^(-1))))))^-1</f>
        <v>2905.61970442</v>
      </c>
      <c r="E13" s="0" t="n">
        <f aca="false">0.5*(20*10^-6)/(0.5^(8/3.54))</f>
        <v>4.78953967882189E-005</v>
      </c>
      <c r="F13" s="0" t="n">
        <f aca="false">(160*$F$1)/(3.1415*E13^3)</f>
        <v>322217319580.929</v>
      </c>
      <c r="H13" s="0" t="n">
        <f aca="false">F13*D13</f>
        <v>936240992879742</v>
      </c>
      <c r="J13" s="0" t="n">
        <f aca="false">H13/($M$1*0.5^C13)</f>
        <v>74405749.0730081</v>
      </c>
    </row>
    <row r="14" customFormat="false" ht="13.8" hidden="false" customHeight="false" outlineLevel="0" collapsed="false">
      <c r="B14" s="0" t="n">
        <v>27</v>
      </c>
      <c r="C14" s="0" t="n">
        <v>9</v>
      </c>
      <c r="D14" s="0" t="n">
        <f aca="false">(($K$2^(-4)-1)-(($K$2^(-2)-1)^2/(LN(($K$2^(-1))))))^-1</f>
        <v>2905.61970442</v>
      </c>
      <c r="E14" s="0" t="n">
        <f aca="false">0.5*(20*10^-6)/(0.5^(9/3.54))</f>
        <v>5.82546366044668E-005</v>
      </c>
      <c r="F14" s="0" t="n">
        <f aca="false">(160*$F$1)/(3.1415*E14^3)</f>
        <v>179076548297.578</v>
      </c>
      <c r="H14" s="0" t="n">
        <f aca="false">F14*D14</f>
        <v>520328347332963</v>
      </c>
      <c r="J14" s="0" t="n">
        <f aca="false">H14/($M$1*0.5^C14)</f>
        <v>82703963.4915928</v>
      </c>
    </row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38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P9" activeCellId="0" sqref="P9"/>
    </sheetView>
  </sheetViews>
  <sheetFormatPr defaultRowHeight="14.5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8.67"/>
    <col collapsed="false" customWidth="true" hidden="false" outlineLevel="0" max="3" min="3" style="0" width="31.54"/>
    <col collapsed="false" customWidth="true" hidden="false" outlineLevel="0" max="4" min="4" style="0" width="12.56"/>
    <col collapsed="false" customWidth="true" hidden="false" outlineLevel="0" max="5" min="5" style="0" width="10.46"/>
    <col collapsed="false" customWidth="true" hidden="false" outlineLevel="0" max="6" min="6" style="0" width="10.91"/>
    <col collapsed="false" customWidth="true" hidden="false" outlineLevel="0" max="8" min="7" style="0" width="8.67"/>
    <col collapsed="false" customWidth="true" hidden="false" outlineLevel="0" max="9" min="9" style="0" width="29.56"/>
    <col collapsed="false" customWidth="true" hidden="false" outlineLevel="0" max="10" min="10" style="0" width="10.99"/>
    <col collapsed="false" customWidth="true" hidden="false" outlineLevel="0" max="11" min="11" style="0" width="10.82"/>
    <col collapsed="false" customWidth="true" hidden="false" outlineLevel="0" max="13" min="12" style="0" width="8.67"/>
    <col collapsed="false" customWidth="true" hidden="false" outlineLevel="0" max="14" min="14" style="0" width="7.91"/>
    <col collapsed="false" customWidth="true" hidden="false" outlineLevel="0" max="15" min="15" style="0" width="29.44"/>
    <col collapsed="false" customWidth="true" hidden="false" outlineLevel="0" max="16" min="16" style="0" width="9.46"/>
    <col collapsed="false" customWidth="true" hidden="false" outlineLevel="0" max="20" min="17" style="0" width="8.67"/>
    <col collapsed="false" customWidth="true" hidden="false" outlineLevel="0" max="21" min="21" style="0" width="14.36"/>
    <col collapsed="false" customWidth="true" hidden="false" outlineLevel="0" max="22" min="22" style="0" width="16.54"/>
    <col collapsed="false" customWidth="true" hidden="false" outlineLevel="0" max="23" min="23" style="0" width="13.09"/>
    <col collapsed="false" customWidth="true" hidden="false" outlineLevel="0" max="24" min="24" style="0" width="19.83"/>
    <col collapsed="false" customWidth="true" hidden="false" outlineLevel="0" max="25" min="25" style="0" width="12.44"/>
    <col collapsed="false" customWidth="true" hidden="false" outlineLevel="0" max="27" min="26" style="0" width="12.9"/>
    <col collapsed="false" customWidth="true" hidden="false" outlineLevel="0" max="28" min="28" style="0" width="16.82"/>
    <col collapsed="false" customWidth="true" hidden="false" outlineLevel="0" max="29" min="29" style="0" width="12.83"/>
    <col collapsed="false" customWidth="true" hidden="false" outlineLevel="0" max="30" min="30" style="0" width="14.45"/>
    <col collapsed="false" customWidth="true" hidden="false" outlineLevel="0" max="31" min="31" style="0" width="13.02"/>
    <col collapsed="false" customWidth="true" hidden="false" outlineLevel="0" max="32" min="32" style="0" width="19"/>
    <col collapsed="false" customWidth="true" hidden="false" outlineLevel="0" max="33" min="33" style="0" width="12.18"/>
    <col collapsed="false" customWidth="true" hidden="false" outlineLevel="0" max="34" min="34" style="0" width="11.38"/>
    <col collapsed="false" customWidth="true" hidden="false" outlineLevel="0" max="35" min="35" style="0" width="9.09"/>
    <col collapsed="false" customWidth="true" hidden="false" outlineLevel="0" max="36" min="36" style="0" width="9.18"/>
    <col collapsed="false" customWidth="true" hidden="false" outlineLevel="0" max="37" min="37" style="0" width="11.91"/>
    <col collapsed="false" customWidth="true" hidden="false" outlineLevel="0" max="38" min="38" style="0" width="8.67"/>
    <col collapsed="false" customWidth="true" hidden="false" outlineLevel="0" max="39" min="39" style="0" width="10.54"/>
    <col collapsed="false" customWidth="true" hidden="false" outlineLevel="0" max="40" min="40" style="0" width="14.36"/>
    <col collapsed="false" customWidth="true" hidden="false" outlineLevel="0" max="60" min="41" style="0" width="8.67"/>
    <col collapsed="false" customWidth="true" hidden="false" outlineLevel="0" max="61" min="61" style="0" width="11.64"/>
    <col collapsed="false" customWidth="true" hidden="false" outlineLevel="0" max="1025" min="62" style="0" width="8.67"/>
  </cols>
  <sheetData>
    <row r="1" customFormat="false" ht="14.5" hidden="false" customHeight="false" outlineLevel="0" collapsed="false">
      <c r="C1" s="0" t="s">
        <v>5</v>
      </c>
    </row>
    <row r="2" customFormat="false" ht="13.8" hidden="false" customHeight="false" outlineLevel="0" collapsed="false">
      <c r="B2" s="2"/>
      <c r="C2" s="3" t="s">
        <v>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customFormat="false" ht="15.5" hidden="false" customHeight="false" outlineLevel="0" collapsed="false">
      <c r="A3" s="5"/>
      <c r="G3" s="5"/>
      <c r="M3" s="5"/>
      <c r="S3" s="6"/>
      <c r="T3" s="7"/>
      <c r="BE3" s="0" t="s">
        <v>7</v>
      </c>
      <c r="BF3" s="0" t="s">
        <v>8</v>
      </c>
      <c r="BJ3" s="0" t="s">
        <v>9</v>
      </c>
      <c r="BQ3" s="0" t="s">
        <v>10</v>
      </c>
    </row>
    <row r="4" customFormat="false" ht="15" hidden="false" customHeight="false" outlineLevel="0" collapsed="false">
      <c r="A4" s="5"/>
      <c r="B4" s="8"/>
      <c r="C4" s="9" t="s">
        <v>11</v>
      </c>
      <c r="G4" s="5"/>
      <c r="I4" s="9" t="s">
        <v>12</v>
      </c>
      <c r="M4" s="5"/>
      <c r="O4" s="9" t="s">
        <v>13</v>
      </c>
      <c r="S4" s="5"/>
      <c r="T4" s="7"/>
      <c r="V4" s="9" t="s">
        <v>11</v>
      </c>
      <c r="BE4" s="0" t="n">
        <f aca="false">3000*(0.5)^(21/3.67)</f>
        <v>56.8337474586531</v>
      </c>
      <c r="BF4" s="0" t="n">
        <f aca="false">2000*(0.5)^(21/3.67)</f>
        <v>37.8891649724354</v>
      </c>
      <c r="BH4" s="0" t="n">
        <v>0</v>
      </c>
      <c r="BI4" s="0" t="n">
        <f aca="false">((2/'PCA2-Para'!L20)+(2/'MCA-Para'!L22)+(2/'ACA2-Para'!L20))^-1</f>
        <v>1725647.99364515</v>
      </c>
      <c r="BJ4" s="0" t="n">
        <f aca="false">BI4</f>
        <v>1725647.99364515</v>
      </c>
      <c r="BK4" s="0" t="n">
        <f aca="false">BJ4*0.000000000125010626</f>
        <v>0.000215724335941224</v>
      </c>
      <c r="BO4" s="0" t="n">
        <v>0</v>
      </c>
      <c r="BP4" s="0" t="n">
        <f aca="false">Venous!J14</f>
        <v>82703963.4915928</v>
      </c>
      <c r="BQ4" s="0" t="n">
        <f aca="false">BP4</f>
        <v>82703963.4915928</v>
      </c>
      <c r="BR4" s="0" t="n">
        <f aca="false">BQ4*0.000000000125010626</f>
        <v>0.0103388742487652</v>
      </c>
    </row>
    <row r="5" customFormat="false" ht="14.5" hidden="false" customHeight="false" outlineLevel="0" collapsed="false">
      <c r="A5" s="5"/>
      <c r="B5" s="8"/>
      <c r="G5" s="5"/>
      <c r="M5" s="5"/>
      <c r="S5" s="5"/>
      <c r="T5" s="7"/>
      <c r="W5" s="0" t="s">
        <v>8</v>
      </c>
      <c r="X5" s="0" t="s">
        <v>14</v>
      </c>
      <c r="AA5" s="0" t="s">
        <v>7</v>
      </c>
      <c r="AB5" s="0" t="s">
        <v>14</v>
      </c>
      <c r="AE5" s="0" t="s">
        <v>15</v>
      </c>
      <c r="AF5" s="0" t="s">
        <v>14</v>
      </c>
      <c r="BH5" s="0" t="n">
        <f aca="false">1+BH4</f>
        <v>1</v>
      </c>
      <c r="BI5" s="0" t="n">
        <f aca="false">((2/'PCA2-Para'!L21)+(2/'MCA-Para'!L23)+(2/'ACA2-Para'!L21))^-1</f>
        <v>1520532.75868638</v>
      </c>
      <c r="BJ5" s="0" t="n">
        <f aca="false">BJ4+BI5</f>
        <v>3246180.75233153</v>
      </c>
      <c r="BK5" s="0" t="n">
        <f aca="false">BJ5*0.000000000125010626</f>
        <v>0.000405807087958115</v>
      </c>
      <c r="BO5" s="0" t="n">
        <v>1</v>
      </c>
      <c r="BP5" s="0" t="n">
        <f aca="false">Venous!J13</f>
        <v>74405749.0730081</v>
      </c>
      <c r="BQ5" s="0" t="n">
        <f aca="false">BP5+BQ4</f>
        <v>157109712.564601</v>
      </c>
      <c r="BR5" s="0" t="n">
        <f aca="false">BQ5*0.000000000125010626</f>
        <v>0.0196403835183808</v>
      </c>
    </row>
    <row r="6" customFormat="false" ht="14.5" hidden="false" customHeight="false" outlineLevel="0" collapsed="false">
      <c r="A6" s="5"/>
      <c r="B6" s="10"/>
      <c r="C6" s="11" t="s">
        <v>16</v>
      </c>
      <c r="D6" s="11"/>
      <c r="E6" s="11" t="n">
        <f aca="false">'Final-Peri'!H24</f>
        <v>1.70199703946369E+018</v>
      </c>
      <c r="F6" s="12" t="s">
        <v>14</v>
      </c>
      <c r="G6" s="5"/>
      <c r="M6" s="5"/>
      <c r="S6" s="5"/>
      <c r="T6" s="7"/>
      <c r="V6" s="0" t="s">
        <v>17</v>
      </c>
      <c r="W6" s="0" t="s">
        <v>18</v>
      </c>
      <c r="X6" s="0" t="s">
        <v>19</v>
      </c>
      <c r="Y6" s="0" t="s">
        <v>20</v>
      </c>
      <c r="AA6" s="0" t="s">
        <v>18</v>
      </c>
      <c r="AB6" s="0" t="s">
        <v>19</v>
      </c>
      <c r="AC6" s="0" t="s">
        <v>20</v>
      </c>
      <c r="AE6" s="0" t="s">
        <v>18</v>
      </c>
      <c r="AF6" s="0" t="s">
        <v>19</v>
      </c>
      <c r="AG6" s="0" t="s">
        <v>20</v>
      </c>
      <c r="AI6" s="0" t="s">
        <v>17</v>
      </c>
      <c r="AJ6" s="0" t="s">
        <v>21</v>
      </c>
      <c r="AK6" s="0" t="s">
        <v>22</v>
      </c>
      <c r="AN6" s="0" t="s">
        <v>23</v>
      </c>
      <c r="BH6" s="0" t="n">
        <f aca="false">1+BH5</f>
        <v>2</v>
      </c>
      <c r="BI6" s="0" t="n">
        <f aca="false">((2/'PCA2-Para'!L22)+(2/'MCA-Para'!L24)+(2/'ACA2-Para'!L22))^-1</f>
        <v>1339798.08092533</v>
      </c>
      <c r="BJ6" s="0" t="n">
        <f aca="false">BJ5+BI6</f>
        <v>4585978.83325686</v>
      </c>
      <c r="BK6" s="0" t="n">
        <f aca="false">BJ6*0.000000000125010626</f>
        <v>0.00057329608476819</v>
      </c>
      <c r="BO6" s="0" t="n">
        <v>2</v>
      </c>
      <c r="BP6" s="0" t="n">
        <f aca="false">Venous!J12</f>
        <v>66940147.260031</v>
      </c>
      <c r="BQ6" s="0" t="n">
        <f aca="false">BP6+BQ5</f>
        <v>224049859.824632</v>
      </c>
      <c r="BR6" s="0" t="n">
        <f aca="false">BQ6*0.000000000125010626</f>
        <v>0.0280086132318895</v>
      </c>
    </row>
    <row r="7" customFormat="false" ht="14.5" hidden="false" customHeight="false" outlineLevel="0" collapsed="false">
      <c r="A7" s="5"/>
      <c r="B7" s="8"/>
      <c r="G7" s="5"/>
      <c r="M7" s="5"/>
      <c r="S7" s="5"/>
      <c r="T7" s="7"/>
      <c r="U7" s="0" t="s">
        <v>24</v>
      </c>
      <c r="V7" s="0" t="n">
        <v>0</v>
      </c>
      <c r="AA7" s="0" t="n">
        <f aca="false">'MCA-Peri'!GC43</f>
        <v>24492145639.6156</v>
      </c>
      <c r="AB7" s="0" t="n">
        <f aca="false">0.5*AA7</f>
        <v>12246072819.8078</v>
      </c>
      <c r="AC7" s="0" t="n">
        <f aca="false">AB7</f>
        <v>12246072819.8078</v>
      </c>
      <c r="AI7" s="0" t="n">
        <v>0</v>
      </c>
      <c r="AJ7" s="0" t="n">
        <f aca="false">AB7</f>
        <v>12246072819.8078</v>
      </c>
      <c r="AK7" s="0" t="n">
        <f aca="false">AJ7</f>
        <v>12246072819.8078</v>
      </c>
      <c r="AL7" s="0" t="n">
        <f aca="false">AK7*0.000000000125010626</f>
        <v>1.53088922924576</v>
      </c>
      <c r="AN7" s="0" t="n">
        <v>30</v>
      </c>
      <c r="AP7" s="0" t="n">
        <v>861812314156.432</v>
      </c>
      <c r="AQ7" s="0" t="n">
        <f aca="false">AP7*0.000000000125010626</f>
        <v>107.735696887204</v>
      </c>
      <c r="BH7" s="0" t="n">
        <f aca="false">1+BH6</f>
        <v>3</v>
      </c>
      <c r="BI7" s="0" t="n">
        <f aca="false">((2/'PCA2-Para'!L23)+(2/'MCA-Para'!L25)+(2/'ACA2-Para'!L23))^-1</f>
        <v>1180546.02072631</v>
      </c>
      <c r="BJ7" s="0" t="n">
        <f aca="false">BJ6+BI7</f>
        <v>5766524.85398317</v>
      </c>
      <c r="BK7" s="0" t="n">
        <f aca="false">BJ7*0.000000000125010626</f>
        <v>0.000720876881840995</v>
      </c>
      <c r="BO7" s="0" t="n">
        <v>3</v>
      </c>
      <c r="BP7" s="0" t="n">
        <f aca="false">Venous!J11</f>
        <v>60223616.7368979</v>
      </c>
      <c r="BQ7" s="0" t="n">
        <f aca="false">BP7+BQ6</f>
        <v>284273476.56153</v>
      </c>
      <c r="BR7" s="0" t="n">
        <f aca="false">BQ7*0.000000000125010626</f>
        <v>0.0355372052601532</v>
      </c>
    </row>
    <row r="8" customFormat="false" ht="14.5" hidden="false" customHeight="false" outlineLevel="0" collapsed="false">
      <c r="A8" s="5"/>
      <c r="B8" s="8"/>
      <c r="G8" s="5"/>
      <c r="M8" s="5"/>
      <c r="S8" s="5"/>
      <c r="T8" s="7"/>
      <c r="V8" s="0" t="n">
        <v>1</v>
      </c>
      <c r="AA8" s="0" t="n">
        <f aca="false">'MCA-Peri'!FW43</f>
        <v>24339950637.3122</v>
      </c>
      <c r="AB8" s="0" t="n">
        <f aca="false">0.5*AA8</f>
        <v>12169975318.6561</v>
      </c>
      <c r="AC8" s="0" t="n">
        <f aca="false">AB8</f>
        <v>12169975318.6561</v>
      </c>
      <c r="AI8" s="0" t="n">
        <f aca="false">AI7+1</f>
        <v>1</v>
      </c>
      <c r="AJ8" s="0" t="n">
        <f aca="false">AB8</f>
        <v>12169975318.6561</v>
      </c>
      <c r="AK8" s="0" t="n">
        <f aca="false">AJ8+AK7</f>
        <v>24416048138.4639</v>
      </c>
      <c r="AL8" s="0" t="n">
        <f aca="false">AK8*0.000000000125010626</f>
        <v>3.05226546223551</v>
      </c>
      <c r="AN8" s="0" t="n">
        <f aca="false">AN7-1</f>
        <v>29</v>
      </c>
      <c r="AP8" s="0" t="n">
        <v>861812314156.432</v>
      </c>
      <c r="AQ8" s="0" t="n">
        <f aca="false">AP8*0.000000000125010626</f>
        <v>107.735696887204</v>
      </c>
      <c r="BH8" s="0" t="n">
        <f aca="false">1+BH7</f>
        <v>4</v>
      </c>
      <c r="BI8" s="0" t="n">
        <f aca="false">((2/'PCA2-Para'!L24)+(2/'MCA-Para'!L26)+(2/'ACA2-Para'!L24))^-1</f>
        <v>1040223.09547583</v>
      </c>
      <c r="BJ8" s="0" t="n">
        <f aca="false">BJ7+BI8</f>
        <v>6806747.949459</v>
      </c>
      <c r="BK8" s="0" t="n">
        <f aca="false">BJ8*0.000000000125010626</f>
        <v>0.000850915822186086</v>
      </c>
      <c r="BO8" s="0" t="n">
        <v>4</v>
      </c>
      <c r="BP8" s="0" t="n">
        <f aca="false">Venous!J10</f>
        <v>54180998.4191404</v>
      </c>
      <c r="BQ8" s="0" t="n">
        <f aca="false">BP8+BQ7</f>
        <v>338454474.98067</v>
      </c>
      <c r="BR8" s="0" t="n">
        <f aca="false">BQ8*0.000000000125010626</f>
        <v>0.0423104057898349</v>
      </c>
    </row>
    <row r="9" customFormat="false" ht="14.5" hidden="false" customHeight="false" outlineLevel="0" collapsed="false">
      <c r="A9" s="5"/>
      <c r="B9" s="10"/>
      <c r="C9" s="13" t="s">
        <v>25</v>
      </c>
      <c r="D9" s="13" t="s">
        <v>18</v>
      </c>
      <c r="E9" s="13" t="s">
        <v>19</v>
      </c>
      <c r="F9" s="14"/>
      <c r="G9" s="5"/>
      <c r="I9" s="15" t="s">
        <v>26</v>
      </c>
      <c r="J9" s="13" t="s">
        <v>18</v>
      </c>
      <c r="K9" s="13" t="s">
        <v>19</v>
      </c>
      <c r="L9" s="14"/>
      <c r="M9" s="5"/>
      <c r="O9" s="0" t="s">
        <v>27</v>
      </c>
      <c r="P9" s="0" t="n">
        <f aca="false">Venous!M6</f>
        <v>537935279.640858</v>
      </c>
      <c r="Q9" s="0" t="s">
        <v>14</v>
      </c>
      <c r="S9" s="5"/>
      <c r="T9" s="7"/>
      <c r="V9" s="0" t="n">
        <f aca="false">V8+1</f>
        <v>2</v>
      </c>
      <c r="W9" s="0" t="n">
        <f aca="false">'PCA2-Peri'!FQ38</f>
        <v>97942283879.0781</v>
      </c>
      <c r="X9" s="0" t="n">
        <f aca="false">0.5*W9</f>
        <v>48971141939.539</v>
      </c>
      <c r="Y9" s="0" t="n">
        <f aca="false">X9</f>
        <v>48971141939.539</v>
      </c>
      <c r="AA9" s="0" t="n">
        <f aca="false">'MCA-Peri'!FQ43</f>
        <v>32330595248.3963</v>
      </c>
      <c r="AB9" s="0" t="n">
        <f aca="false">0.5*AA9</f>
        <v>16165297624.1982</v>
      </c>
      <c r="AC9" s="0" t="n">
        <f aca="false">AB9+AC8</f>
        <v>28335272942.8542</v>
      </c>
      <c r="AE9" s="0" t="n">
        <f aca="false">'ACA2-Peri'!FQ38</f>
        <v>97942283879.0781</v>
      </c>
      <c r="AF9" s="0" t="n">
        <f aca="false">0.5*AE9</f>
        <v>48971141939.539</v>
      </c>
      <c r="AG9" s="0" t="n">
        <f aca="false">AF9</f>
        <v>48971141939.539</v>
      </c>
      <c r="AI9" s="0" t="n">
        <f aca="false">AI8+1</f>
        <v>2</v>
      </c>
      <c r="AJ9" s="0" t="n">
        <f aca="false">((1/X9)+(1/AB9)+(1/AF9))^-1</f>
        <v>9736976254.51199</v>
      </c>
      <c r="AK9" s="0" t="n">
        <f aca="false">AJ9+AK8</f>
        <v>34153024392.9759</v>
      </c>
      <c r="AL9" s="0" t="n">
        <f aca="false">AK9*0.000000000125010626</f>
        <v>4.26949095915919</v>
      </c>
      <c r="AN9" s="0" t="n">
        <f aca="false">AN8-1</f>
        <v>28</v>
      </c>
      <c r="AP9" s="0" t="n">
        <v>861812314156.432</v>
      </c>
      <c r="AQ9" s="0" t="n">
        <f aca="false">AP9*0.000000000125010626</f>
        <v>107.735696887204</v>
      </c>
      <c r="BH9" s="0" t="n">
        <f aca="false">1+BH8</f>
        <v>5</v>
      </c>
      <c r="BI9" s="0" t="n">
        <f aca="false">((2/'PCA2-Para'!L25)+(2/'MCA-Para'!L27)+(2/'ACA2-Para'!L25))^-1</f>
        <v>916579.336479906</v>
      </c>
      <c r="BJ9" s="0" t="n">
        <f aca="false">BJ8+BI9</f>
        <v>7723327.28593891</v>
      </c>
      <c r="BK9" s="0" t="n">
        <f aca="false">BJ9*0.000000000125010626</f>
        <v>0.000965497978818104</v>
      </c>
      <c r="BO9" s="0" t="n">
        <v>5</v>
      </c>
      <c r="BP9" s="0" t="n">
        <f aca="false">Venous!J9</f>
        <v>48744674.4110325</v>
      </c>
      <c r="BQ9" s="0" t="n">
        <f aca="false">BP9+BQ8</f>
        <v>387199149.391703</v>
      </c>
      <c r="BR9" s="0" t="n">
        <f aca="false">BQ9*0.000000000125010626</f>
        <v>0.0484040080521243</v>
      </c>
    </row>
    <row r="10" customFormat="false" ht="14.5" hidden="false" customHeight="false" outlineLevel="0" collapsed="false">
      <c r="A10" s="5"/>
      <c r="B10" s="10"/>
      <c r="C10" s="8" t="s">
        <v>8</v>
      </c>
      <c r="D10" s="8" t="n">
        <f aca="false">'PCA2-Peri'!N9</f>
        <v>5.39792573619798E+018</v>
      </c>
      <c r="E10" s="8" t="n">
        <f aca="false">0.5*D10</f>
        <v>2.69896286809899E+018</v>
      </c>
      <c r="F10" s="16" t="s">
        <v>14</v>
      </c>
      <c r="G10" s="5"/>
      <c r="I10" s="17" t="s">
        <v>8</v>
      </c>
      <c r="J10" s="8" t="n">
        <f aca="false">'PCA2-Para'!N6</f>
        <v>98086207474.0548</v>
      </c>
      <c r="K10" s="8" t="n">
        <f aca="false">0.5*J10</f>
        <v>49043103737.0274</v>
      </c>
      <c r="L10" s="16" t="s">
        <v>14</v>
      </c>
      <c r="M10" s="5"/>
      <c r="S10" s="5"/>
      <c r="T10" s="7"/>
      <c r="V10" s="0" t="n">
        <f aca="false">V9+1</f>
        <v>3</v>
      </c>
      <c r="W10" s="0" t="n">
        <f aca="false">'PCA2-Peri'!FK38</f>
        <v>97316836881.978</v>
      </c>
      <c r="X10" s="0" t="n">
        <f aca="false">0.5*W10</f>
        <v>48658418440.989</v>
      </c>
      <c r="Y10" s="0" t="n">
        <f aca="false">X10</f>
        <v>48658418440.989</v>
      </c>
      <c r="AA10" s="0" t="n">
        <f aca="false">'MCA-Peri'!FK43</f>
        <v>48398335302.4859</v>
      </c>
      <c r="AB10" s="0" t="n">
        <f aca="false">AA10*0.5</f>
        <v>24199167651.2429</v>
      </c>
      <c r="AC10" s="0" t="n">
        <f aca="false">AB10+AC9</f>
        <v>52534440594.0972</v>
      </c>
      <c r="AE10" s="0" t="n">
        <f aca="false">'ACA2-Peri'!FK38</f>
        <v>97316836881.978</v>
      </c>
      <c r="AF10" s="0" t="n">
        <f aca="false">0.5*AE10</f>
        <v>48658418440.989</v>
      </c>
      <c r="AG10" s="0" t="n">
        <f aca="false">AF10</f>
        <v>48658418440.989</v>
      </c>
      <c r="AI10" s="0" t="n">
        <f aca="false">AI9+1</f>
        <v>3</v>
      </c>
      <c r="AJ10" s="0" t="n">
        <f aca="false">((1/X10)+(1/AB10)+(1/AF10))^-1</f>
        <v>12132007099.784</v>
      </c>
      <c r="AK10" s="0" t="n">
        <f aca="false">AJ10+AK9</f>
        <v>46285031492.7599</v>
      </c>
      <c r="AL10" s="0" t="n">
        <f aca="false">AK10*0.000000000125010626</f>
        <v>5.78612076133963</v>
      </c>
      <c r="AN10" s="0" t="n">
        <f aca="false">AN9-1</f>
        <v>27</v>
      </c>
      <c r="AP10" s="0" t="n">
        <v>861812314156.432</v>
      </c>
      <c r="AQ10" s="0" t="n">
        <f aca="false">AP10*0.000000000125010626</f>
        <v>107.735696887204</v>
      </c>
      <c r="BH10" s="0" t="n">
        <f aca="false">1+BH9</f>
        <v>6</v>
      </c>
      <c r="BI10" s="0" t="n">
        <f aca="false">((2/'PCA2-Para'!L26)+(2/'MCA-Para'!L28)+(2/'ACA2-Para'!L26))^-1</f>
        <v>807632.212470394</v>
      </c>
      <c r="BJ10" s="0" t="n">
        <f aca="false">BJ9+BI10</f>
        <v>8530959.4984093</v>
      </c>
      <c r="BK10" s="0" t="n">
        <f aca="false">BJ10*0.000000000125010626</f>
        <v>0.00106646058727679</v>
      </c>
      <c r="BO10" s="0" t="n">
        <v>6</v>
      </c>
      <c r="BP10" s="0" t="n">
        <f aca="false">Venous!J8</f>
        <v>43853811.3501834</v>
      </c>
      <c r="BQ10" s="0" t="n">
        <f aca="false">BP10+BQ9</f>
        <v>431052960.741886</v>
      </c>
      <c r="BR10" s="0" t="n">
        <f aca="false">BQ10*0.000000000125010626</f>
        <v>0.0538862004614966</v>
      </c>
    </row>
    <row r="11" customFormat="false" ht="14.5" hidden="false" customHeight="false" outlineLevel="0" collapsed="false">
      <c r="A11" s="5"/>
      <c r="B11" s="10"/>
      <c r="C11" s="8" t="s">
        <v>7</v>
      </c>
      <c r="D11" s="8" t="n">
        <f aca="false">'MCA-Peri'!N9</f>
        <v>3.00164389921598E+019</v>
      </c>
      <c r="E11" s="8" t="n">
        <f aca="false">0.5*D11</f>
        <v>1.50082194960799E+019</v>
      </c>
      <c r="F11" s="16" t="s">
        <v>14</v>
      </c>
      <c r="G11" s="5"/>
      <c r="I11" s="17" t="s">
        <v>7</v>
      </c>
      <c r="J11" s="8" t="n">
        <f aca="false">'MCA-Para'!N6</f>
        <v>24525254586.0966</v>
      </c>
      <c r="K11" s="8" t="n">
        <f aca="false">0.5*J11</f>
        <v>12262627293.0483</v>
      </c>
      <c r="L11" s="16" t="s">
        <v>14</v>
      </c>
      <c r="M11" s="5"/>
      <c r="O11" s="0" t="s">
        <v>28</v>
      </c>
      <c r="P11" s="0" t="n">
        <f aca="false">Venous!J5</f>
        <v>31933598.0490722</v>
      </c>
      <c r="S11" s="5"/>
      <c r="T11" s="7"/>
      <c r="V11" s="0" t="n">
        <f aca="false">V10+1</f>
        <v>4</v>
      </c>
      <c r="W11" s="0" t="n">
        <f aca="false">'PCA2-Peri'!FE38</f>
        <v>129251799781.75</v>
      </c>
      <c r="X11" s="0" t="n">
        <f aca="false">0.5*W11</f>
        <v>64625899890.8748</v>
      </c>
      <c r="Y11" s="0" t="n">
        <f aca="false">X11+Y10</f>
        <v>113284318331.864</v>
      </c>
      <c r="AA11" s="0" t="n">
        <f aca="false">'MCA-Peri'!FE43</f>
        <v>77379669230.2303</v>
      </c>
      <c r="AB11" s="0" t="n">
        <f aca="false">AA11*0.5</f>
        <v>38689834615.1152</v>
      </c>
      <c r="AC11" s="0" t="n">
        <f aca="false">AB11+AC10</f>
        <v>91224275209.2123</v>
      </c>
      <c r="AE11" s="0" t="n">
        <f aca="false">'ACA2-Peri'!FE38</f>
        <v>129251799781.75</v>
      </c>
      <c r="AF11" s="0" t="n">
        <f aca="false">0.5*AE11</f>
        <v>64625899890.8748</v>
      </c>
      <c r="AG11" s="0" t="n">
        <f aca="false">AF11+AG10</f>
        <v>113284318331.864</v>
      </c>
      <c r="AI11" s="0" t="n">
        <f aca="false">AI10+1</f>
        <v>4</v>
      </c>
      <c r="AJ11" s="0" t="n">
        <f aca="false">((1/X11)+(1/AB11)+(1/AF11))^-1</f>
        <v>17607516339.7189</v>
      </c>
      <c r="AK11" s="0" t="n">
        <f aca="false">AK10+AJ11</f>
        <v>63892547832.4788</v>
      </c>
      <c r="AL11" s="0" t="n">
        <f aca="false">AK11*0.000000000125010626</f>
        <v>7.98724740127311</v>
      </c>
      <c r="AN11" s="0" t="n">
        <f aca="false">AN10-1</f>
        <v>26</v>
      </c>
      <c r="AP11" s="0" t="n">
        <v>861812314156.432</v>
      </c>
      <c r="AQ11" s="0" t="n">
        <f aca="false">AP11*0.000000000125010626</f>
        <v>107.735696887204</v>
      </c>
      <c r="BH11" s="0" t="n">
        <f aca="false">1+BH10</f>
        <v>7</v>
      </c>
      <c r="BI11" s="0" t="n">
        <f aca="false">((2/'PCA2-Para'!L27)+(2/'MCA-Para'!L29)+(2/'ACA2-Para'!L27))^-1</f>
        <v>711634.841261908</v>
      </c>
      <c r="BJ11" s="0" t="n">
        <f aca="false">BJ10+BI11</f>
        <v>9242594.33967121</v>
      </c>
      <c r="BK11" s="0" t="n">
        <f aca="false">BJ11*0.000000000125010626</f>
        <v>0.00115542250426635</v>
      </c>
      <c r="BO11" s="0" t="n">
        <v>7</v>
      </c>
      <c r="BP11" s="0" t="n">
        <f aca="false">Venous!J7</f>
        <v>39453679.6721777</v>
      </c>
      <c r="BQ11" s="0" t="n">
        <f aca="false">BP11+BQ10</f>
        <v>470506640.414064</v>
      </c>
      <c r="BR11" s="0" t="n">
        <f aca="false">BQ11*0.000000000125010626</f>
        <v>0.058818329655319</v>
      </c>
    </row>
    <row r="12" customFormat="false" ht="14.5" hidden="false" customHeight="false" outlineLevel="0" collapsed="false">
      <c r="A12" s="5"/>
      <c r="B12" s="10"/>
      <c r="C12" s="8" t="s">
        <v>15</v>
      </c>
      <c r="D12" s="8" t="n">
        <f aca="false">'ACA2-Peri'!N9</f>
        <v>4.40320081051693E+018</v>
      </c>
      <c r="E12" s="8" t="n">
        <f aca="false">0.5*D12</f>
        <v>2.20160040525846E+018</v>
      </c>
      <c r="F12" s="16" t="s">
        <v>14</v>
      </c>
      <c r="G12" s="5"/>
      <c r="I12" s="17" t="s">
        <v>15</v>
      </c>
      <c r="J12" s="8" t="n">
        <f aca="false">'ACA2-Para'!N6</f>
        <v>98086207256.0524</v>
      </c>
      <c r="K12" s="8" t="n">
        <f aca="false">0.5*J12</f>
        <v>49043103628.0262</v>
      </c>
      <c r="L12" s="16" t="s">
        <v>14</v>
      </c>
      <c r="M12" s="5"/>
      <c r="S12" s="5"/>
      <c r="T12" s="7"/>
      <c r="V12" s="0" t="n">
        <f aca="false">V11+1</f>
        <v>5</v>
      </c>
      <c r="W12" s="0" t="n">
        <f aca="false">'PCA2-Peri'!EY38</f>
        <v>193476962491.971</v>
      </c>
      <c r="X12" s="0" t="n">
        <f aca="false">0.5*W12</f>
        <v>96738481245.9856</v>
      </c>
      <c r="Y12" s="0" t="n">
        <f aca="false">X12+Y11</f>
        <v>210022799577.849</v>
      </c>
      <c r="AA12" s="0" t="n">
        <f aca="false">'MCA-Peri'!EY43</f>
        <v>128984785887.984</v>
      </c>
      <c r="AB12" s="0" t="n">
        <f aca="false">AA12*0.5</f>
        <v>64492392943.9918</v>
      </c>
      <c r="AC12" s="0" t="n">
        <f aca="false">AB12+AC11</f>
        <v>155716668153.204</v>
      </c>
      <c r="AE12" s="0" t="n">
        <f aca="false">'ACA2-Peri'!EY38</f>
        <v>193476962491.971</v>
      </c>
      <c r="AF12" s="0" t="n">
        <f aca="false">0.5*AE12</f>
        <v>96738481245.9856</v>
      </c>
      <c r="AG12" s="0" t="n">
        <f aca="false">AF12+AG11</f>
        <v>210022799577.849</v>
      </c>
      <c r="AI12" s="0" t="n">
        <f aca="false">AI11+1</f>
        <v>5</v>
      </c>
      <c r="AJ12" s="0" t="n">
        <f aca="false">((1/X12)+(1/AB12)+(1/AF12))^-1</f>
        <v>27639579315.5795</v>
      </c>
      <c r="AK12" s="0" t="n">
        <f aca="false">AK11+AJ12</f>
        <v>91532127148.0583</v>
      </c>
      <c r="AL12" s="0" t="n">
        <f aca="false">AK12*0.000000000125010626</f>
        <v>11.4424885138904</v>
      </c>
      <c r="AN12" s="0" t="n">
        <f aca="false">AN11-1</f>
        <v>25</v>
      </c>
      <c r="AP12" s="0" t="n">
        <v>861812314156.432</v>
      </c>
      <c r="AQ12" s="0" t="n">
        <f aca="false">AP12*0.000000000125010626</f>
        <v>107.735696887204</v>
      </c>
      <c r="BH12" s="0" t="n">
        <f aca="false">1+BH11</f>
        <v>8</v>
      </c>
      <c r="BI12" s="0" t="n">
        <f aca="false">((2/'PCA2-Para'!L28)+(2/'MCA-Para'!L30)+(2/'ACA2-Para'!L28))^-1</f>
        <v>627047.979858067</v>
      </c>
      <c r="BJ12" s="0" t="n">
        <f aca="false">BJ11+BI12</f>
        <v>9869642.31952928</v>
      </c>
      <c r="BK12" s="0" t="n">
        <f aca="false">BJ12*0.000000000125010626</f>
        <v>0.00123381016476045</v>
      </c>
      <c r="BO12" s="0" t="n">
        <v>8</v>
      </c>
      <c r="BP12" s="0" t="n">
        <f aca="false">Venous!J6</f>
        <v>35495041.1777219</v>
      </c>
      <c r="BQ12" s="0" t="n">
        <f aca="false">BP12+BQ11</f>
        <v>506001681.591786</v>
      </c>
      <c r="BR12" s="0" t="n">
        <f aca="false">BQ12*0.000000000125010626</f>
        <v>0.0632555869728418</v>
      </c>
    </row>
    <row r="13" customFormat="false" ht="14.5" hidden="false" customHeight="false" outlineLevel="0" collapsed="false">
      <c r="A13" s="5"/>
      <c r="B13" s="10"/>
      <c r="C13" s="8"/>
      <c r="D13" s="8"/>
      <c r="E13" s="8"/>
      <c r="F13" s="16"/>
      <c r="G13" s="5"/>
      <c r="I13" s="17"/>
      <c r="J13" s="8"/>
      <c r="K13" s="8"/>
      <c r="L13" s="16"/>
      <c r="M13" s="5"/>
      <c r="S13" s="5"/>
      <c r="T13" s="7"/>
      <c r="V13" s="0" t="n">
        <f aca="false">V12+1</f>
        <v>6</v>
      </c>
      <c r="W13" s="0" t="n">
        <f aca="false">'PCA2-Peri'!ES38</f>
        <v>309326280539.757</v>
      </c>
      <c r="X13" s="0" t="n">
        <f aca="false">0.5*W13</f>
        <v>154663140269.879</v>
      </c>
      <c r="Y13" s="0" t="n">
        <f aca="false">X13+Y12</f>
        <v>364685939847.728</v>
      </c>
      <c r="AA13" s="0" t="n">
        <f aca="false">'MCA-Peri'!ES43</f>
        <v>221282786664.194</v>
      </c>
      <c r="AB13" s="0" t="n">
        <f aca="false">AA13*0.5</f>
        <v>110641393332.097</v>
      </c>
      <c r="AC13" s="0" t="n">
        <f aca="false">AB13+AC12</f>
        <v>266358061485.301</v>
      </c>
      <c r="AE13" s="0" t="n">
        <f aca="false">'ACA2-Peri'!ES38</f>
        <v>309326280539.757</v>
      </c>
      <c r="AF13" s="0" t="n">
        <f aca="false">0.5*AE13</f>
        <v>154663140269.879</v>
      </c>
      <c r="AG13" s="0" t="n">
        <f aca="false">AF13+AG12</f>
        <v>364685939847.728</v>
      </c>
      <c r="AI13" s="0" t="n">
        <f aca="false">AI12+1</f>
        <v>6</v>
      </c>
      <c r="AJ13" s="0" t="n">
        <f aca="false">((1/X13)+(1/AB13)+(1/AF13))^-1</f>
        <v>45517570774.4209</v>
      </c>
      <c r="AK13" s="0" t="n">
        <f aca="false">AK12+AJ13</f>
        <v>137049697922.479</v>
      </c>
      <c r="AL13" s="0" t="n">
        <f aca="false">AK13*0.000000000125010626</f>
        <v>17.1326685304</v>
      </c>
      <c r="AN13" s="0" t="n">
        <f aca="false">AN12-1</f>
        <v>24</v>
      </c>
      <c r="AP13" s="0" t="n">
        <v>861812314156.432</v>
      </c>
      <c r="AQ13" s="0" t="n">
        <f aca="false">AP13*0.000000000125010626</f>
        <v>107.735696887204</v>
      </c>
      <c r="BH13" s="0" t="n">
        <f aca="false">1+BH12</f>
        <v>9</v>
      </c>
      <c r="BI13" s="0" t="n">
        <f aca="false">((2/'PCA2-Para'!L29)+(2/'MCA-Para'!L31)+(2/'ACA2-Para'!L29))^-1</f>
        <v>552515.343890216</v>
      </c>
      <c r="BJ13" s="0" t="n">
        <f aca="false">BJ12+BI13</f>
        <v>10422157.6634195</v>
      </c>
      <c r="BK13" s="0" t="n">
        <f aca="false">BJ13*0.000000000125010626</f>
        <v>0.00130288045377477</v>
      </c>
      <c r="BO13" s="0" t="n">
        <v>9</v>
      </c>
      <c r="BP13" s="0" t="n">
        <f aca="false">Venous!J5</f>
        <v>31933598.0490722</v>
      </c>
      <c r="BQ13" s="0" t="n">
        <f aca="false">BP13+BQ12</f>
        <v>537935279.640858</v>
      </c>
      <c r="BR13" s="0" t="n">
        <f aca="false">BQ13*0.000000000125010626</f>
        <v>0.0672476260553887</v>
      </c>
    </row>
    <row r="14" customFormat="false" ht="14.5" hidden="false" customHeight="false" outlineLevel="0" collapsed="false">
      <c r="A14" s="5"/>
      <c r="B14" s="10"/>
      <c r="C14" s="18" t="s">
        <v>29</v>
      </c>
      <c r="D14" s="18"/>
      <c r="E14" s="18" t="n">
        <f aca="false">((1/E10)+(1/E11)+(1/E12))^-1</f>
        <v>1.12188383731307E+018</v>
      </c>
      <c r="F14" s="19" t="s">
        <v>14</v>
      </c>
      <c r="G14" s="5"/>
      <c r="I14" s="20"/>
      <c r="J14" s="18"/>
      <c r="K14" s="18"/>
      <c r="L14" s="19"/>
      <c r="M14" s="5"/>
      <c r="S14" s="5"/>
      <c r="T14" s="7"/>
      <c r="V14" s="0" t="n">
        <f aca="false">V13+1</f>
        <v>7</v>
      </c>
      <c r="W14" s="0" t="n">
        <f aca="false">'PCA2-Peri'!EM38</f>
        <v>566728192700.322</v>
      </c>
      <c r="X14" s="0" t="n">
        <f aca="false">0.5*W14</f>
        <v>283364096350.161</v>
      </c>
      <c r="Y14" s="0" t="n">
        <f aca="false">X14+Y13</f>
        <v>648050036197.889</v>
      </c>
      <c r="AA14" s="0" t="n">
        <f aca="false">'MCA-Peri'!EM43</f>
        <v>387688332353.051</v>
      </c>
      <c r="AB14" s="0" t="n">
        <f aca="false">AA14*0.5</f>
        <v>193844166176.525</v>
      </c>
      <c r="AC14" s="0" t="n">
        <f aca="false">AB14+AC13</f>
        <v>460202227661.827</v>
      </c>
      <c r="AE14" s="0" t="n">
        <f aca="false">'ACA2-Peri'!EM38</f>
        <v>515620493540.162</v>
      </c>
      <c r="AF14" s="0" t="n">
        <f aca="false">0.5*AE14</f>
        <v>257810246770.081</v>
      </c>
      <c r="AG14" s="0" t="n">
        <f aca="false">AF14+AG13</f>
        <v>622496186617.809</v>
      </c>
      <c r="AI14" s="0" t="n">
        <f aca="false">AI13+1</f>
        <v>7</v>
      </c>
      <c r="AJ14" s="0" t="n">
        <f aca="false">((1/X14)+(1/AB14)+(1/AF14))^-1</f>
        <v>79575807254.5415</v>
      </c>
      <c r="AK14" s="0" t="n">
        <f aca="false">AK13+AJ14</f>
        <v>216625505177.021</v>
      </c>
      <c r="AL14" s="0" t="n">
        <f aca="false">AK14*0.000000000125010626</f>
        <v>27.0804900097456</v>
      </c>
      <c r="AN14" s="0" t="n">
        <f aca="false">AN13-1</f>
        <v>23</v>
      </c>
      <c r="AP14" s="0" t="n">
        <v>861812314156.432</v>
      </c>
      <c r="AQ14" s="0" t="n">
        <f aca="false">AP14*0.000000000125010626</f>
        <v>107.735696887204</v>
      </c>
      <c r="BH14" s="0" t="n">
        <f aca="false">1+BH13</f>
        <v>10</v>
      </c>
      <c r="BI14" s="0" t="n">
        <f aca="false">((2/'PCA2-Para'!L30)+(2/'MCA-Para'!L32)+(2/'ACA2-Para'!L30))^-1</f>
        <v>486841.860655101</v>
      </c>
      <c r="BJ14" s="0" t="n">
        <f aca="false">BJ13+BI14</f>
        <v>10908999.5240746</v>
      </c>
      <c r="BK14" s="0" t="n">
        <f aca="false">BJ14*0.000000000125010626</f>
        <v>0.00136374085953827</v>
      </c>
    </row>
    <row r="15" customFormat="false" ht="14.5" hidden="false" customHeight="false" outlineLevel="0" collapsed="false">
      <c r="A15" s="5"/>
      <c r="B15" s="8"/>
      <c r="G15" s="5"/>
      <c r="M15" s="5"/>
      <c r="S15" s="5"/>
      <c r="T15" s="7"/>
      <c r="V15" s="0" t="n">
        <f aca="false">V14+1</f>
        <v>8</v>
      </c>
      <c r="W15" s="0" t="n">
        <f aca="false">'PCA2-Peri'!EG38</f>
        <v>884602737434.323</v>
      </c>
      <c r="X15" s="0" t="n">
        <f aca="false">0.5*W15</f>
        <v>442301368717.162</v>
      </c>
      <c r="Y15" s="0" t="n">
        <f aca="false">X15+Y14</f>
        <v>1090351404915.05</v>
      </c>
      <c r="AA15" s="0" t="n">
        <f aca="false">'MCA-Peri'!EG43</f>
        <v>690176809080.987</v>
      </c>
      <c r="AB15" s="0" t="n">
        <f aca="false">AA15*0.5</f>
        <v>345088404540.493</v>
      </c>
      <c r="AC15" s="0" t="n">
        <f aca="false">AB15+AC14</f>
        <v>805290632202.32</v>
      </c>
      <c r="AE15" s="0" t="n">
        <f aca="false">'ACA2-Peri'!EG38</f>
        <v>884602737434.323</v>
      </c>
      <c r="AF15" s="0" t="n">
        <f aca="false">0.5*AE15</f>
        <v>442301368717.162</v>
      </c>
      <c r="AG15" s="0" t="n">
        <f aca="false">AF15+AG14</f>
        <v>1064797555334.97</v>
      </c>
      <c r="AI15" s="0" t="n">
        <f aca="false">AI14+1</f>
        <v>8</v>
      </c>
      <c r="AJ15" s="0" t="n">
        <f aca="false">((1/X15)+(1/AB15)+(1/AF15))^-1</f>
        <v>134777938020.354</v>
      </c>
      <c r="AK15" s="0" t="n">
        <f aca="false">AK14+AJ15</f>
        <v>351403443197.374</v>
      </c>
      <c r="AL15" s="0" t="n">
        <f aca="false">AK15*0.000000000125010626</f>
        <v>43.9291644126592</v>
      </c>
      <c r="AN15" s="0" t="n">
        <f aca="false">AN14-1</f>
        <v>22</v>
      </c>
      <c r="AP15" s="0" t="n">
        <v>861812314156.432</v>
      </c>
      <c r="AQ15" s="0" t="n">
        <f aca="false">AP15*0.000000000125010626</f>
        <v>107.735696887204</v>
      </c>
      <c r="BH15" s="0" t="n">
        <f aca="false">1+BH14</f>
        <v>11</v>
      </c>
      <c r="BI15" s="0" t="n">
        <f aca="false">((2/'PCA2-Para'!L31)+(2/'MCA-Para'!L33)+(2/'ACA2-Para'!L31))^-1</f>
        <v>428974.50705589</v>
      </c>
      <c r="BJ15" s="0" t="n">
        <f aca="false">BJ14+BI15</f>
        <v>11337974.0311305</v>
      </c>
      <c r="BK15" s="0" t="n">
        <f aca="false">BJ15*0.000000000125010626</f>
        <v>0.00141736723120337</v>
      </c>
    </row>
    <row r="16" customFormat="false" ht="14.5" hidden="false" customHeight="false" outlineLevel="0" collapsed="false">
      <c r="A16" s="5"/>
      <c r="B16" s="10"/>
      <c r="C16" s="13" t="s">
        <v>30</v>
      </c>
      <c r="D16" s="13" t="s">
        <v>18</v>
      </c>
      <c r="E16" s="13" t="s">
        <v>19</v>
      </c>
      <c r="F16" s="14"/>
      <c r="G16" s="5"/>
      <c r="I16" s="15" t="s">
        <v>30</v>
      </c>
      <c r="J16" s="13"/>
      <c r="K16" s="13"/>
      <c r="L16" s="14"/>
      <c r="M16" s="5"/>
      <c r="S16" s="5"/>
      <c r="T16" s="7"/>
      <c r="V16" s="0" t="n">
        <f aca="false">V15+1</f>
        <v>9</v>
      </c>
      <c r="W16" s="0" t="n">
        <f aca="false">'PCA2-Peri'!EA38</f>
        <v>1549876377213.39</v>
      </c>
      <c r="X16" s="0" t="n">
        <f aca="false">0.5*W16</f>
        <v>774938188606.697</v>
      </c>
      <c r="Y16" s="0" t="n">
        <f aca="false">X16+Y15</f>
        <v>1865289593521.75</v>
      </c>
      <c r="AA16" s="0" t="n">
        <f aca="false">'MCA-Peri'!EA43</f>
        <v>1244189217867.12</v>
      </c>
      <c r="AB16" s="0" t="n">
        <f aca="false">AA16*0.5</f>
        <v>622094608933.562</v>
      </c>
      <c r="AC16" s="0" t="n">
        <f aca="false">AB16+AC15</f>
        <v>1427385241135.88</v>
      </c>
      <c r="AE16" s="0" t="n">
        <f aca="false">'ACA2-Peri'!EA38</f>
        <v>1549876377213.39</v>
      </c>
      <c r="AF16" s="0" t="n">
        <f aca="false">0.5*AE16</f>
        <v>774938188606.697</v>
      </c>
      <c r="AG16" s="0" t="n">
        <f aca="false">AF16+AG15</f>
        <v>1839735743941.67</v>
      </c>
      <c r="AI16" s="21" t="n">
        <f aca="false">AI15+1</f>
        <v>9</v>
      </c>
      <c r="AJ16" s="21" t="n">
        <f aca="false">((1/X16)+(1/AB16)+(1/AF16))^-1</f>
        <v>238759014336.234</v>
      </c>
      <c r="AK16" s="21" t="n">
        <f aca="false">AK15+AJ16</f>
        <v>590162457533.608</v>
      </c>
      <c r="AL16" s="0" t="n">
        <f aca="false">AK16*0.000000000125010626</f>
        <v>73.7765782579748</v>
      </c>
      <c r="AN16" s="0" t="n">
        <f aca="false">AN15-1</f>
        <v>21</v>
      </c>
      <c r="AP16" s="0" t="n">
        <v>861812314156.432</v>
      </c>
      <c r="AQ16" s="0" t="n">
        <f aca="false">AP16*0.000000000125010626</f>
        <v>107.735696887204</v>
      </c>
      <c r="BH16" s="0" t="n">
        <f aca="false">1+BH15</f>
        <v>12</v>
      </c>
      <c r="BI16" s="0" t="n">
        <f aca="false">((2/'PCA2-Para'!L32)+(2/'MCA-Para'!L34)+(2/'ACA2-Para'!L32))^-1</f>
        <v>8163317896.90974</v>
      </c>
      <c r="BJ16" s="0" t="n">
        <f aca="false">BJ15+BI16</f>
        <v>8174655870.94087</v>
      </c>
      <c r="BK16" s="0" t="n">
        <f aca="false">BJ16*0.000000000125010626</f>
        <v>1.02191884776089</v>
      </c>
      <c r="BM16" s="0" t="n">
        <v>8125575983.25484</v>
      </c>
      <c r="BN16" s="0" t="n">
        <f aca="false">100*(BJ16-BM16)/BJ16</f>
        <v>0.600390872238377</v>
      </c>
    </row>
    <row r="17" customFormat="false" ht="14.5" hidden="false" customHeight="false" outlineLevel="0" collapsed="false">
      <c r="A17" s="5"/>
      <c r="B17" s="10"/>
      <c r="C17" s="8" t="s">
        <v>8</v>
      </c>
      <c r="D17" s="8" t="n">
        <f aca="false">'PCA2-Peri'!FQ38</f>
        <v>97942283879.0781</v>
      </c>
      <c r="E17" s="8" t="n">
        <f aca="false">0.5*D17</f>
        <v>48971141939.539</v>
      </c>
      <c r="F17" s="16" t="s">
        <v>14</v>
      </c>
      <c r="G17" s="5"/>
      <c r="I17" s="17" t="s">
        <v>8</v>
      </c>
      <c r="J17" s="8" t="n">
        <f aca="false">D17</f>
        <v>97942283879.0781</v>
      </c>
      <c r="K17" s="8" t="n">
        <f aca="false">E17</f>
        <v>48971141939.539</v>
      </c>
      <c r="L17" s="16" t="s">
        <v>14</v>
      </c>
      <c r="M17" s="5"/>
      <c r="S17" s="5"/>
      <c r="T17" s="7"/>
      <c r="V17" s="0" t="n">
        <f aca="false">V16+1</f>
        <v>10</v>
      </c>
      <c r="W17" s="0" t="n">
        <f aca="false">'PCA2-Peri'!DU38</f>
        <v>3532921169905.07</v>
      </c>
      <c r="X17" s="0" t="n">
        <f aca="false">0.5*W17</f>
        <v>1766460584952.53</v>
      </c>
      <c r="Y17" s="0" t="n">
        <f aca="false">X17+Y16</f>
        <v>3631750178474.28</v>
      </c>
      <c r="AA17" s="0" t="n">
        <f aca="false">'MCA-Peri'!DU43</f>
        <v>2900933062359.82</v>
      </c>
      <c r="AB17" s="0" t="n">
        <f aca="false">AA17*0.5</f>
        <v>1450466531179.91</v>
      </c>
      <c r="AC17" s="0" t="n">
        <f aca="false">AB17+AC16</f>
        <v>2877851772315.79</v>
      </c>
      <c r="AE17" s="0" t="n">
        <f aca="false">'ACA2-Peri'!DU38</f>
        <v>3532921169905.07</v>
      </c>
      <c r="AF17" s="0" t="n">
        <f aca="false">0.5*AE17</f>
        <v>1766460584952.53</v>
      </c>
      <c r="AG17" s="0" t="n">
        <f aca="false">AF17+AG16</f>
        <v>3606196328894.2</v>
      </c>
      <c r="AI17" s="0" t="n">
        <f aca="false">AI16+1</f>
        <v>10</v>
      </c>
      <c r="AJ17" s="0" t="n">
        <f aca="false">((1/X17)+(1/AB17)+(1/AF17))^-1</f>
        <v>548955616502.914</v>
      </c>
      <c r="AK17" s="0" t="n">
        <f aca="false">AK16+AJ17</f>
        <v>1139118074036.52</v>
      </c>
      <c r="AL17" s="0" t="n">
        <f aca="false">AK17*0.000000000125010626</f>
        <v>142.40186352322</v>
      </c>
      <c r="AN17" s="0" t="n">
        <f aca="false">AN16-1</f>
        <v>20</v>
      </c>
      <c r="AP17" s="0" t="n">
        <v>861812314156.432</v>
      </c>
      <c r="AQ17" s="0" t="n">
        <f aca="false">AP17*0.000000000125010626</f>
        <v>107.735696887204</v>
      </c>
    </row>
    <row r="18" customFormat="false" ht="14.5" hidden="false" customHeight="false" outlineLevel="0" collapsed="false">
      <c r="A18" s="5"/>
      <c r="B18" s="10"/>
      <c r="C18" s="8" t="s">
        <v>7</v>
      </c>
      <c r="D18" s="8" t="n">
        <f aca="false">'MCA-Peri'!GC43</f>
        <v>24492145639.6156</v>
      </c>
      <c r="E18" s="8" t="n">
        <f aca="false">0.5*D18</f>
        <v>12246072819.8078</v>
      </c>
      <c r="F18" s="16" t="s">
        <v>31</v>
      </c>
      <c r="G18" s="22"/>
      <c r="I18" s="17" t="s">
        <v>7</v>
      </c>
      <c r="J18" s="8" t="n">
        <f aca="false">D18</f>
        <v>24492145639.6156</v>
      </c>
      <c r="K18" s="8" t="n">
        <f aca="false">E18</f>
        <v>12246072819.8078</v>
      </c>
      <c r="L18" s="16" t="s">
        <v>31</v>
      </c>
      <c r="M18" s="5"/>
      <c r="S18" s="5"/>
      <c r="T18" s="7"/>
      <c r="V18" s="0" t="n">
        <f aca="false">V17+1</f>
        <v>11</v>
      </c>
      <c r="W18" s="0" t="n">
        <f aca="false">'PCA2-Peri'!DO38</f>
        <v>6369099798717.43</v>
      </c>
      <c r="X18" s="0" t="n">
        <f aca="false">0.5*W18</f>
        <v>3184549899358.72</v>
      </c>
      <c r="Y18" s="0" t="n">
        <f aca="false">X18+Y17</f>
        <v>6816300077833</v>
      </c>
      <c r="AA18" s="0" t="n">
        <f aca="false">'MCA-Peri'!DO43</f>
        <v>5326512609468.21</v>
      </c>
      <c r="AB18" s="0" t="n">
        <f aca="false">AA18*0.5</f>
        <v>2663256304734.1</v>
      </c>
      <c r="AC18" s="0" t="n">
        <f aca="false">AB18+AC17</f>
        <v>5541108077049.9</v>
      </c>
      <c r="AE18" s="0" t="n">
        <f aca="false">'ACA2-Peri'!DO38</f>
        <v>6369099798717.43</v>
      </c>
      <c r="AF18" s="0" t="n">
        <f aca="false">0.5*AE18</f>
        <v>3184549899358.72</v>
      </c>
      <c r="AG18" s="0" t="n">
        <f aca="false">AF18+AG17</f>
        <v>6790746228252.92</v>
      </c>
      <c r="AI18" s="0" t="n">
        <f aca="false">AI17+1</f>
        <v>11</v>
      </c>
      <c r="AJ18" s="0" t="n">
        <f aca="false">((1/X18)+(1/AB18)+(1/AF18))^-1</f>
        <v>996499859848.453</v>
      </c>
      <c r="AK18" s="0" t="n">
        <f aca="false">AK17+AJ18</f>
        <v>2135617933884.97</v>
      </c>
      <c r="AL18" s="0" t="n">
        <f aca="false">AK18*0.000000000125010626</f>
        <v>266.974934811787</v>
      </c>
      <c r="AN18" s="0" t="n">
        <f aca="false">AN17-1</f>
        <v>19</v>
      </c>
      <c r="AP18" s="0" t="n">
        <v>861812314156.432</v>
      </c>
      <c r="AQ18" s="0" t="n">
        <f aca="false">AP18*0.000000000125010626</f>
        <v>107.735696887204</v>
      </c>
    </row>
    <row r="19" customFormat="false" ht="14.5" hidden="false" customHeight="false" outlineLevel="0" collapsed="false">
      <c r="A19" s="5"/>
      <c r="B19" s="10"/>
      <c r="C19" s="8" t="s">
        <v>15</v>
      </c>
      <c r="D19" s="8" t="n">
        <f aca="false">'ACA2-Peri'!FQ38</f>
        <v>97942283879.0781</v>
      </c>
      <c r="E19" s="8" t="n">
        <f aca="false">0.5*D19</f>
        <v>48971141939.539</v>
      </c>
      <c r="F19" s="16" t="s">
        <v>32</v>
      </c>
      <c r="G19" s="5"/>
      <c r="I19" s="17" t="s">
        <v>15</v>
      </c>
      <c r="J19" s="8" t="n">
        <f aca="false">D19</f>
        <v>97942283879.0781</v>
      </c>
      <c r="K19" s="8" t="n">
        <f aca="false">E19</f>
        <v>48971141939.539</v>
      </c>
      <c r="L19" s="16" t="s">
        <v>32</v>
      </c>
      <c r="M19" s="5"/>
      <c r="S19" s="5"/>
      <c r="T19" s="7"/>
      <c r="V19" s="0" t="n">
        <f aca="false">V18+1</f>
        <v>12</v>
      </c>
      <c r="W19" s="0" t="n">
        <f aca="false">'PCA2-Peri'!DI38</f>
        <v>11598589132283.9</v>
      </c>
      <c r="X19" s="0" t="n">
        <f aca="false">0.5*W19</f>
        <v>5799294566141.95</v>
      </c>
      <c r="Y19" s="0" t="n">
        <f aca="false">X19+Y18</f>
        <v>12615594643974.9</v>
      </c>
      <c r="AA19" s="0" t="n">
        <f aca="false">'MCA-Peri'!DI43</f>
        <v>9848047961165.78</v>
      </c>
      <c r="AB19" s="0" t="n">
        <f aca="false">AA19*0.5</f>
        <v>4924023980582.89</v>
      </c>
      <c r="AC19" s="0" t="n">
        <f aca="false">AB19+AC18</f>
        <v>10465132057632.8</v>
      </c>
      <c r="AE19" s="0" t="n">
        <f aca="false">'ACA2-Peri'!DI38</f>
        <v>11598589132283.9</v>
      </c>
      <c r="AF19" s="0" t="n">
        <f aca="false">0.5*AE19</f>
        <v>5799294566141.95</v>
      </c>
      <c r="AG19" s="0" t="n">
        <f aca="false">AF19+AG18</f>
        <v>12590040794394.9</v>
      </c>
      <c r="AI19" s="0" t="n">
        <f aca="false">AI18+1</f>
        <v>12</v>
      </c>
      <c r="AJ19" s="0" t="n">
        <f aca="false">((1/X19)+(1/AB19)+(1/AF19))^-1</f>
        <v>1824965834569.76</v>
      </c>
      <c r="AK19" s="0" t="n">
        <f aca="false">AK18+AJ19</f>
        <v>3960583768454.73</v>
      </c>
      <c r="AL19" s="0" t="n">
        <f aca="false">AK19*0.000000000125010626</f>
        <v>495.115056219965</v>
      </c>
      <c r="AM19" s="0" t="s">
        <v>33</v>
      </c>
      <c r="AN19" s="0" t="n">
        <f aca="false">AN18-1</f>
        <v>18</v>
      </c>
      <c r="AP19" s="0" t="n">
        <v>861812314156.432</v>
      </c>
      <c r="AQ19" s="0" t="n">
        <f aca="false">AP19*0.000000000125010626</f>
        <v>107.735696887204</v>
      </c>
    </row>
    <row r="20" customFormat="false" ht="14.5" hidden="false" customHeight="false" outlineLevel="0" collapsed="false">
      <c r="A20" s="5"/>
      <c r="B20" s="10"/>
      <c r="C20" s="8"/>
      <c r="D20" s="8"/>
      <c r="E20" s="8"/>
      <c r="F20" s="16"/>
      <c r="G20" s="5"/>
      <c r="I20" s="17"/>
      <c r="J20" s="8"/>
      <c r="K20" s="8"/>
      <c r="L20" s="16"/>
      <c r="M20" s="5"/>
      <c r="S20" s="5"/>
      <c r="T20" s="7"/>
      <c r="V20" s="0" t="n">
        <f aca="false">V19+1</f>
        <v>13</v>
      </c>
      <c r="W20" s="0" t="n">
        <f aca="false">'PCA2-Peri'!DC38</f>
        <v>21297507859378.1</v>
      </c>
      <c r="X20" s="0" t="n">
        <f aca="false">0.5*W20</f>
        <v>10648753929689</v>
      </c>
      <c r="Y20" s="0" t="n">
        <f aca="false">X20+Y19</f>
        <v>23264348573664</v>
      </c>
      <c r="AA20" s="0" t="n">
        <f aca="false">'MCA-Peri'!DC43</f>
        <v>18314675590579.5</v>
      </c>
      <c r="AB20" s="0" t="n">
        <f aca="false">AA20*0.5</f>
        <v>9157337795289.75</v>
      </c>
      <c r="AC20" s="0" t="n">
        <f aca="false">AB20+AC19</f>
        <v>19622469852922.5</v>
      </c>
      <c r="AE20" s="0" t="n">
        <f aca="false">'ACA2-Peri'!DC38</f>
        <v>21297507859378.1</v>
      </c>
      <c r="AF20" s="0" t="n">
        <f aca="false">0.5*AE20</f>
        <v>10648753929689</v>
      </c>
      <c r="AG20" s="0" t="n">
        <f aca="false">AF20+AG19</f>
        <v>23238794724083.9</v>
      </c>
      <c r="AI20" s="0" t="n">
        <f aca="false">AI19+1</f>
        <v>13</v>
      </c>
      <c r="AJ20" s="0" t="n">
        <f aca="false">((1/X20)+(1/AB20)+(1/AF20))^-1</f>
        <v>3366805604455.14</v>
      </c>
      <c r="AK20" s="0" t="n">
        <f aca="false">AK19+AJ20</f>
        <v>7327389372909.87</v>
      </c>
      <c r="AL20" s="0" t="n">
        <f aca="false">AK20*0.000000000125010626</f>
        <v>916.001532453211</v>
      </c>
      <c r="AN20" s="0" t="n">
        <f aca="false">AN19-1</f>
        <v>17</v>
      </c>
      <c r="AP20" s="0" t="n">
        <v>861812314156.432</v>
      </c>
      <c r="AQ20" s="0" t="n">
        <f aca="false">AP20*0.000000000125010626</f>
        <v>107.735696887204</v>
      </c>
    </row>
    <row r="21" customFormat="false" ht="14.5" hidden="false" customHeight="false" outlineLevel="0" collapsed="false">
      <c r="A21" s="5"/>
      <c r="B21" s="10"/>
      <c r="C21" s="18" t="s">
        <v>34</v>
      </c>
      <c r="D21" s="18"/>
      <c r="E21" s="18" t="n">
        <f aca="false">((1/E17)+(1/E18)+(1/E19))^-1</f>
        <v>8163317896.90974</v>
      </c>
      <c r="F21" s="19" t="s">
        <v>14</v>
      </c>
      <c r="G21" s="5"/>
      <c r="I21" s="20" t="s">
        <v>35</v>
      </c>
      <c r="J21" s="18"/>
      <c r="K21" s="18" t="n">
        <f aca="false">((1/E17)+(1/E18)+(1/E19))^-1</f>
        <v>8163317896.90974</v>
      </c>
      <c r="L21" s="19" t="s">
        <v>14</v>
      </c>
      <c r="M21" s="5"/>
      <c r="S21" s="5"/>
      <c r="T21" s="7"/>
      <c r="V21" s="0" t="n">
        <f aca="false">V20+1</f>
        <v>14</v>
      </c>
      <c r="W21" s="0" t="n">
        <f aca="false">'PCA2-Peri'!CW38</f>
        <v>39378005375629.3</v>
      </c>
      <c r="X21" s="0" t="n">
        <f aca="false">0.5*W21</f>
        <v>19689002687814.6</v>
      </c>
      <c r="Y21" s="0" t="n">
        <f aca="false">X21+Y20</f>
        <v>42953351261478.6</v>
      </c>
      <c r="AA21" s="0" t="n">
        <f aca="false">'MCA-Peri'!CW43</f>
        <v>34231634531687.7</v>
      </c>
      <c r="AB21" s="0" t="n">
        <f aca="false">AA21*0.5</f>
        <v>17115817265843.9</v>
      </c>
      <c r="AC21" s="0" t="n">
        <f aca="false">AB21+AC20</f>
        <v>36738287118766.4</v>
      </c>
      <c r="AE21" s="0" t="n">
        <f aca="false">'ACA2-Peri'!CW38</f>
        <v>39378005375629.3</v>
      </c>
      <c r="AF21" s="0" t="n">
        <f aca="false">0.5*AE21</f>
        <v>19689002687814.6</v>
      </c>
      <c r="AG21" s="0" t="n">
        <f aca="false">AF21+AG20</f>
        <v>42927797411898.5</v>
      </c>
      <c r="AI21" s="0" t="n">
        <f aca="false">AI20+1</f>
        <v>14</v>
      </c>
      <c r="AJ21" s="0" t="n">
        <f aca="false">((1/X21)+(1/AB21)+(1/AF21))^-1</f>
        <v>6249803220601.74</v>
      </c>
      <c r="AK21" s="0" t="n">
        <f aca="false">AK20+AJ21</f>
        <v>13577192593511.6</v>
      </c>
      <c r="AL21" s="0" t="n">
        <f aca="false">AK21*0.000000000125010626</f>
        <v>1697.29334543745</v>
      </c>
      <c r="AM21" s="0" t="s">
        <v>33</v>
      </c>
      <c r="AN21" s="0" t="n">
        <f aca="false">AN20-1</f>
        <v>16</v>
      </c>
      <c r="AP21" s="0" t="n">
        <v>861812314156.432</v>
      </c>
      <c r="AQ21" s="0" t="n">
        <f aca="false">AP21*0.000000000125010626</f>
        <v>107.735696887204</v>
      </c>
    </row>
    <row r="22" customFormat="false" ht="14.5" hidden="false" customHeight="false" outlineLevel="0" collapsed="false">
      <c r="A22" s="5"/>
      <c r="B22" s="8"/>
      <c r="G22" s="5"/>
      <c r="M22" s="5"/>
      <c r="S22" s="5"/>
      <c r="T22" s="7"/>
      <c r="V22" s="0" t="n">
        <f aca="false">V21+1</f>
        <v>15</v>
      </c>
      <c r="W22" s="0" t="n">
        <f aca="false">'PCA2-Peri'!CQ38</f>
        <v>73235148175875.4</v>
      </c>
      <c r="X22" s="0" t="n">
        <f aca="false">0.5*W22</f>
        <v>36617574087937.7</v>
      </c>
      <c r="Y22" s="0" t="n">
        <f aca="false">X22+Y21</f>
        <v>79570925349416.3</v>
      </c>
      <c r="AA22" s="0" t="n">
        <f aca="false">'MCA-Peri'!CQ43</f>
        <v>64260651237498.9</v>
      </c>
      <c r="AB22" s="0" t="n">
        <f aca="false">AA22*0.5</f>
        <v>32130325618749.4</v>
      </c>
      <c r="AC22" s="0" t="n">
        <f aca="false">AB22+AC21</f>
        <v>68868612737515.8</v>
      </c>
      <c r="AE22" s="0" t="n">
        <f aca="false">'ACA2-Peri'!CQ38</f>
        <v>73235148175875.4</v>
      </c>
      <c r="AF22" s="0" t="n">
        <f aca="false">0.5*AE22</f>
        <v>36617574087937.7</v>
      </c>
      <c r="AG22" s="0" t="n">
        <f aca="false">AF22+AG21</f>
        <v>79545371499836.2</v>
      </c>
      <c r="AI22" s="0" t="n">
        <f aca="false">AI21+1</f>
        <v>15</v>
      </c>
      <c r="AJ22" s="0" t="n">
        <f aca="false">((1/X22)+(1/AB22)+(1/AF22))^-1</f>
        <v>11662919079103.3</v>
      </c>
      <c r="AK22" s="0" t="n">
        <f aca="false">AK21+AJ22</f>
        <v>25240111672615</v>
      </c>
      <c r="AL22" s="0" t="n">
        <f aca="false">AK22*0.000000000125010626</f>
        <v>3155.2821605035</v>
      </c>
      <c r="AN22" s="0" t="n">
        <f aca="false">AN21-1</f>
        <v>15</v>
      </c>
      <c r="AP22" s="0" t="n">
        <v>861812314156.432</v>
      </c>
      <c r="AQ22" s="0" t="n">
        <f aca="false">AP22*0.000000000125010626</f>
        <v>107.735696887204</v>
      </c>
    </row>
    <row r="23" customFormat="false" ht="14.5" hidden="false" customHeight="false" outlineLevel="0" collapsed="false">
      <c r="A23" s="5"/>
      <c r="B23" s="8"/>
      <c r="G23" s="5"/>
      <c r="M23" s="5"/>
      <c r="S23" s="5"/>
      <c r="T23" s="7"/>
      <c r="V23" s="0" t="n">
        <f aca="false">V22+1</f>
        <v>16</v>
      </c>
      <c r="W23" s="0" t="n">
        <f aca="false">'PCA2-Peri'!CK38</f>
        <v>136887435966920</v>
      </c>
      <c r="X23" s="0" t="n">
        <f aca="false">0.5*W23</f>
        <v>68443717983459.8</v>
      </c>
      <c r="Y23" s="0" t="n">
        <f aca="false">X23+Y22</f>
        <v>148014643332876</v>
      </c>
      <c r="AA23" s="0" t="n">
        <f aca="false">'MCA-Peri'!CK43</f>
        <v>121092161803060</v>
      </c>
      <c r="AB23" s="0" t="n">
        <f aca="false">AA23*0.5</f>
        <v>60546080901529.8</v>
      </c>
      <c r="AC23" s="0" t="n">
        <f aca="false">AB23+AC22</f>
        <v>129414693639046</v>
      </c>
      <c r="AE23" s="0" t="n">
        <f aca="false">'ACA2-Peri'!CK38</f>
        <v>136887435966920</v>
      </c>
      <c r="AF23" s="0" t="n">
        <f aca="false">0.5*AE23</f>
        <v>68443717983459.8</v>
      </c>
      <c r="AG23" s="0" t="n">
        <f aca="false">AF23+AG22</f>
        <v>147989089483296</v>
      </c>
      <c r="AI23" s="0" t="n">
        <f aca="false">AI22+1</f>
        <v>16</v>
      </c>
      <c r="AJ23" s="0" t="n">
        <f aca="false">((1/X23)+(1/AB23)+(1/AF23))^-1</f>
        <v>21863928301573.1</v>
      </c>
      <c r="AK23" s="0" t="n">
        <f aca="false">AK22+AJ23</f>
        <v>47104039974188.1</v>
      </c>
      <c r="AL23" s="0" t="n">
        <f aca="false">AK23*0.000000000125010626</f>
        <v>5888.50552430228</v>
      </c>
      <c r="AN23" s="0" t="n">
        <f aca="false">AN22-1</f>
        <v>14</v>
      </c>
      <c r="AP23" s="0" t="n">
        <v>861812314156.432</v>
      </c>
      <c r="AQ23" s="0" t="n">
        <f aca="false">AP23*0.000000000125010626</f>
        <v>107.735696887204</v>
      </c>
    </row>
    <row r="24" customFormat="false" ht="14.5" hidden="false" customHeight="false" outlineLevel="0" collapsed="false">
      <c r="A24" s="5"/>
      <c r="B24" s="10"/>
      <c r="C24" s="11" t="s">
        <v>36</v>
      </c>
      <c r="D24" s="11"/>
      <c r="E24" s="11" t="n">
        <f aca="false">E14+E6</f>
        <v>2.82388087677676E+018</v>
      </c>
      <c r="F24" s="12" t="s">
        <v>14</v>
      </c>
      <c r="G24" s="5"/>
      <c r="I24" s="23" t="s">
        <v>37</v>
      </c>
      <c r="J24" s="11"/>
      <c r="K24" s="11" t="n">
        <f aca="false">((1/K10)+(1/K11)+(1/K12))^-1</f>
        <v>8174673404.52593</v>
      </c>
      <c r="L24" s="12" t="s">
        <v>14</v>
      </c>
      <c r="M24" s="5"/>
      <c r="S24" s="5"/>
      <c r="T24" s="7"/>
      <c r="V24" s="0" t="n">
        <f aca="false">V23+1</f>
        <v>17</v>
      </c>
      <c r="W24" s="0" t="n">
        <f aca="false">'PCA2-Peri'!CE38</f>
        <v>256977696209462</v>
      </c>
      <c r="X24" s="0" t="n">
        <f aca="false">0.5*W24</f>
        <v>128488848104731</v>
      </c>
      <c r="Y24" s="0" t="n">
        <f aca="false">X24+Y23</f>
        <v>276503491437607</v>
      </c>
      <c r="AA24" s="0" t="n">
        <f aca="false">'MCA-Peri'!CE43</f>
        <v>228953151779138</v>
      </c>
      <c r="AB24" s="0" t="n">
        <f aca="false">AA24*0.5</f>
        <v>114476575889569</v>
      </c>
      <c r="AC24" s="0" t="n">
        <f aca="false">AB24+AC23</f>
        <v>243891269528615</v>
      </c>
      <c r="AE24" s="0" t="n">
        <f aca="false">'ACA2-Peri'!CE38</f>
        <v>256977696209462</v>
      </c>
      <c r="AF24" s="0" t="n">
        <f aca="false">0.5*AE24</f>
        <v>128488848104731</v>
      </c>
      <c r="AG24" s="0" t="n">
        <f aca="false">AF24+AG23</f>
        <v>276477937588027</v>
      </c>
      <c r="AI24" s="0" t="n">
        <f aca="false">AI23+1</f>
        <v>17</v>
      </c>
      <c r="AJ24" s="0" t="n">
        <f aca="false">((1/X24)+(1/AB24)+(1/AF24))^-1</f>
        <v>41150629684825.5</v>
      </c>
      <c r="AK24" s="0" t="n">
        <f aca="false">AK23+AJ24</f>
        <v>88254669659013.6</v>
      </c>
      <c r="AL24" s="0" t="n">
        <f aca="false">AK24*0.000000000125010626</f>
        <v>11032.7715014965</v>
      </c>
      <c r="AN24" s="0" t="n">
        <f aca="false">AN23-1</f>
        <v>13</v>
      </c>
      <c r="AP24" s="0" t="n">
        <v>861812314156.432</v>
      </c>
      <c r="AQ24" s="0" t="n">
        <f aca="false">AP24*0.000000000125010626</f>
        <v>107.735696887204</v>
      </c>
    </row>
    <row r="25" customFormat="false" ht="14.5" hidden="false" customHeight="false" outlineLevel="0" collapsed="false">
      <c r="A25" s="5"/>
      <c r="B25" s="8"/>
      <c r="G25" s="5"/>
      <c r="K25" s="0" t="n">
        <f aca="false">K24*0.000000000125010626</f>
        <v>1.02192103964534</v>
      </c>
      <c r="M25" s="5"/>
      <c r="S25" s="5"/>
      <c r="T25" s="7"/>
      <c r="V25" s="0" t="n">
        <f aca="false">V24+1</f>
        <v>18</v>
      </c>
      <c r="W25" s="0" t="n">
        <f aca="false">'PCA2-Peri'!BY38</f>
        <v>378213219111912</v>
      </c>
      <c r="X25" s="0" t="n">
        <f aca="false">0.5*W25</f>
        <v>189106609555956</v>
      </c>
      <c r="Y25" s="0" t="n">
        <f aca="false">X25+Y24</f>
        <v>465610100993563</v>
      </c>
      <c r="AA25" s="0" t="n">
        <f aca="false">'MCA-Peri'!BY43</f>
        <v>339104144432722</v>
      </c>
      <c r="AB25" s="0" t="n">
        <f aca="false">AA25*0.5</f>
        <v>169552072216361</v>
      </c>
      <c r="AC25" s="0" t="n">
        <f aca="false">AB25+AC24</f>
        <v>413443341744976</v>
      </c>
      <c r="AE25" s="0" t="n">
        <f aca="false">'ACA2-Peri'!BY38</f>
        <v>378213219111912</v>
      </c>
      <c r="AF25" s="0" t="n">
        <f aca="false">0.5*AE25</f>
        <v>189106609555956</v>
      </c>
      <c r="AG25" s="0" t="n">
        <f aca="false">AF25+AG24</f>
        <v>465584547143983</v>
      </c>
      <c r="AI25" s="0" t="n">
        <f aca="false">AI24+1</f>
        <v>18</v>
      </c>
      <c r="AJ25" s="0" t="n">
        <f aca="false">((1/X25)+(1/AB25)+(1/AF25))^-1</f>
        <v>60701940045525.7</v>
      </c>
      <c r="AK25" s="0" t="n">
        <f aca="false">AK24+AJ25</f>
        <v>148956609704539</v>
      </c>
      <c r="AL25" s="0" t="n">
        <f aca="false">AK25*0.000000000125010626</f>
        <v>18621.1590260021</v>
      </c>
      <c r="AN25" s="0" t="n">
        <f aca="false">AN24-1</f>
        <v>12</v>
      </c>
      <c r="AP25" s="0" t="n">
        <v>861812314156.432</v>
      </c>
      <c r="AQ25" s="0" t="n">
        <f aca="false">AP25*0.000000000125010626</f>
        <v>107.735696887204</v>
      </c>
    </row>
    <row r="26" customFormat="false" ht="14.5" hidden="false" customHeight="false" outlineLevel="0" collapsed="false">
      <c r="A26" s="5"/>
      <c r="B26" s="8"/>
      <c r="G26" s="5"/>
      <c r="M26" s="5"/>
      <c r="S26" s="5"/>
      <c r="T26" s="7"/>
      <c r="V26" s="0" t="n">
        <f aca="false">V25+1</f>
        <v>19</v>
      </c>
      <c r="W26" s="0" t="n">
        <f aca="false">'PCA2-Peri'!BS38</f>
        <v>792565322457610</v>
      </c>
      <c r="X26" s="0" t="n">
        <f aca="false">0.5*W26</f>
        <v>396282661228805</v>
      </c>
      <c r="Y26" s="0" t="n">
        <f aca="false">X26+Y25</f>
        <v>861892762222368</v>
      </c>
      <c r="AA26" s="0" t="n">
        <f aca="false">'MCA-Peri'!BS43</f>
        <v>724319778596940</v>
      </c>
      <c r="AB26" s="0" t="n">
        <f aca="false">AA26*0.5</f>
        <v>362159889298470</v>
      </c>
      <c r="AC26" s="0" t="n">
        <f aca="false">AB26+AC25</f>
        <v>775603231043446</v>
      </c>
      <c r="AE26" s="0" t="n">
        <f aca="false">'ACA2-Peri'!BS38</f>
        <v>792565322457610</v>
      </c>
      <c r="AF26" s="0" t="n">
        <f aca="false">0.5*AE26</f>
        <v>396282661228805</v>
      </c>
      <c r="AG26" s="0" t="n">
        <f aca="false">AF26+AG25</f>
        <v>861867208372788</v>
      </c>
      <c r="AI26" s="0" t="n">
        <f aca="false">AI25+1</f>
        <v>19</v>
      </c>
      <c r="AJ26" s="0" t="n">
        <f aca="false">((1/X26)+(1/AB26)+(1/AF26))^-1</f>
        <v>128071900989118</v>
      </c>
      <c r="AK26" s="0" t="n">
        <f aca="false">AK25+AJ26</f>
        <v>277028510693658</v>
      </c>
      <c r="AL26" s="0" t="n">
        <f aca="false">AK26*0.000000000125010626</f>
        <v>34631.5075416618</v>
      </c>
      <c r="AN26" s="0" t="n">
        <f aca="false">AN25-1</f>
        <v>11</v>
      </c>
      <c r="AP26" s="0" t="n">
        <v>861812314156.432</v>
      </c>
      <c r="AQ26" s="0" t="n">
        <f aca="false">AP26*0.000000000125010626</f>
        <v>107.735696887204</v>
      </c>
    </row>
    <row r="27" customFormat="false" ht="13.8" hidden="false" customHeight="false" outlineLevel="0" collapsed="false">
      <c r="A27" s="5"/>
      <c r="B27" s="8"/>
      <c r="C27" s="18"/>
      <c r="D27" s="18"/>
      <c r="E27" s="18"/>
      <c r="F27" s="18"/>
      <c r="G27" s="24"/>
      <c r="K27" s="0" t="n">
        <v>1.14155536226729</v>
      </c>
      <c r="L27" s="0" t="n">
        <f aca="false">100*(K27-K25)/K25</f>
        <v>11.7068068843626</v>
      </c>
      <c r="M27" s="5"/>
      <c r="S27" s="5"/>
      <c r="T27" s="7"/>
      <c r="V27" s="0" t="n">
        <f aca="false">V26+1</f>
        <v>20</v>
      </c>
      <c r="W27" s="0" t="n">
        <f aca="false">'PCA2-Peri'!BM38</f>
        <v>1356185054533160</v>
      </c>
      <c r="X27" s="0" t="n">
        <f aca="false">0.5*W27</f>
        <v>678092527266579</v>
      </c>
      <c r="Y27" s="0" t="n">
        <f aca="false">X27+Y26</f>
        <v>1539985289488950</v>
      </c>
      <c r="AA27" s="0" t="n">
        <f aca="false">'MCA-Peri'!BM43</f>
        <v>1290778231461470</v>
      </c>
      <c r="AB27" s="0" t="n">
        <f aca="false">AA27*0.5</f>
        <v>645389115730737</v>
      </c>
      <c r="AC27" s="0" t="n">
        <f aca="false">AB27+AC26</f>
        <v>1420992346774180</v>
      </c>
      <c r="AE27" s="0" t="n">
        <f aca="false">'ACA2-Peri'!BM38</f>
        <v>1356185054533160</v>
      </c>
      <c r="AF27" s="0" t="n">
        <f aca="false">0.5*AE27</f>
        <v>678092527266579</v>
      </c>
      <c r="AG27" s="0" t="n">
        <f aca="false">AF27+AG26</f>
        <v>1539959735639370</v>
      </c>
      <c r="AI27" s="0" t="n">
        <f aca="false">AI26+1</f>
        <v>20</v>
      </c>
      <c r="AJ27" s="0" t="n">
        <f aca="false">((1/X27)+(1/AB27)+(1/AF27))^-1</f>
        <v>222276416375304</v>
      </c>
      <c r="AK27" s="0" t="n">
        <f aca="false">AK26+AJ27</f>
        <v>499304927068962</v>
      </c>
      <c r="AL27" s="0" t="n">
        <f aca="false">AK27*0.000000000125010626</f>
        <v>62418.4214977753</v>
      </c>
      <c r="AN27" s="0" t="n">
        <f aca="false">AN26-1</f>
        <v>10</v>
      </c>
      <c r="AP27" s="0" t="n">
        <v>861812314156.432</v>
      </c>
      <c r="AQ27" s="0" t="n">
        <f aca="false">AP27*0.000000000125010626</f>
        <v>107.735696887204</v>
      </c>
    </row>
    <row r="28" customFormat="false" ht="14.5" hidden="false" customHeight="false" outlineLevel="0" collapsed="false">
      <c r="A28" s="5"/>
      <c r="B28" s="10"/>
      <c r="C28" s="21" t="s">
        <v>38</v>
      </c>
      <c r="D28" s="21" t="n">
        <v>0.13</v>
      </c>
      <c r="E28" s="21" t="s">
        <v>39</v>
      </c>
      <c r="F28" s="21" t="n">
        <f aca="false">D28*0.00000001666</f>
        <v>2.1658E-009</v>
      </c>
      <c r="G28" s="25" t="s">
        <v>40</v>
      </c>
      <c r="M28" s="5"/>
      <c r="S28" s="5"/>
      <c r="T28" s="7"/>
      <c r="V28" s="0" t="n">
        <f aca="false">V27+1</f>
        <v>21</v>
      </c>
      <c r="W28" s="0" t="n">
        <f aca="false">'PCA2-Peri'!BG38</f>
        <v>2578821266941630</v>
      </c>
      <c r="X28" s="0" t="n">
        <f aca="false">0.5*W28</f>
        <v>1289410633470810</v>
      </c>
      <c r="Y28" s="0" t="n">
        <f aca="false">X28+Y27</f>
        <v>2829395922959760</v>
      </c>
      <c r="AA28" s="0" t="n">
        <f aca="false">'MCA-Peri'!BG43</f>
        <v>2583506208926980</v>
      </c>
      <c r="AB28" s="0" t="n">
        <f aca="false">AA28*0.5</f>
        <v>1291753104463490</v>
      </c>
      <c r="AC28" s="0" t="n">
        <f aca="false">AB28+AC27</f>
        <v>2712745451237670</v>
      </c>
      <c r="AE28" s="0" t="n">
        <f aca="false">'ACA2-Peri'!BG38</f>
        <v>2578821266941630</v>
      </c>
      <c r="AF28" s="0" t="n">
        <f aca="false">0.5*AE28</f>
        <v>1289410633470810</v>
      </c>
      <c r="AG28" s="0" t="n">
        <f aca="false">AF28+AG27</f>
        <v>2829370369110180</v>
      </c>
      <c r="AI28" s="0" t="n">
        <f aca="false">AI27+1</f>
        <v>21</v>
      </c>
      <c r="AJ28" s="0" t="n">
        <f aca="false">((1/X28)+(1/AB28)+(1/AF28))^-1</f>
        <v>430063504199319</v>
      </c>
      <c r="AK28" s="0" t="n">
        <f aca="false">AK27+AJ28</f>
        <v>929368431268282</v>
      </c>
      <c r="AL28" s="0" t="n">
        <f aca="false">AK28*0.000000000125010626</f>
        <v>116180.929377486</v>
      </c>
      <c r="AN28" s="0" t="n">
        <f aca="false">AN27-1</f>
        <v>9</v>
      </c>
      <c r="AP28" s="0" t="n">
        <v>861812314156.432</v>
      </c>
      <c r="AQ28" s="0" t="n">
        <f aca="false">AP28*0.000000000125010626</f>
        <v>107.735696887204</v>
      </c>
    </row>
    <row r="29" customFormat="false" ht="14.5" hidden="false" customHeight="false" outlineLevel="0" collapsed="false">
      <c r="A29" s="5"/>
      <c r="B29" s="10"/>
      <c r="C29" s="21" t="s">
        <v>41</v>
      </c>
      <c r="D29" s="21" t="n">
        <v>14</v>
      </c>
      <c r="E29" s="21" t="s">
        <v>42</v>
      </c>
      <c r="F29" s="21" t="n">
        <f aca="false">D29*133.322365</f>
        <v>1866.51311</v>
      </c>
      <c r="G29" s="25" t="s">
        <v>43</v>
      </c>
      <c r="H29" s="26" t="s">
        <v>44</v>
      </c>
      <c r="I29" s="26"/>
      <c r="J29" s="26" t="n">
        <v>0.13</v>
      </c>
      <c r="K29" s="26" t="s">
        <v>45</v>
      </c>
      <c r="L29" s="26" t="n">
        <f aca="false">J29*0.00000001666</f>
        <v>2.1658E-009</v>
      </c>
      <c r="M29" s="27" t="s">
        <v>40</v>
      </c>
      <c r="N29" s="26" t="s">
        <v>44</v>
      </c>
      <c r="O29" s="26"/>
      <c r="P29" s="26" t="n">
        <v>0.13</v>
      </c>
      <c r="Q29" s="26" t="s">
        <v>45</v>
      </c>
      <c r="R29" s="26" t="n">
        <f aca="false">P29*0.00000001666</f>
        <v>2.1658E-009</v>
      </c>
      <c r="S29" s="27" t="s">
        <v>40</v>
      </c>
      <c r="T29" s="7"/>
      <c r="V29" s="0" t="n">
        <f aca="false">V28+1</f>
        <v>22</v>
      </c>
      <c r="W29" s="0" t="n">
        <f aca="false">'PCA2-Peri'!BA38</f>
        <v>5162478548867950</v>
      </c>
      <c r="X29" s="0" t="n">
        <f aca="false">0.5*W29</f>
        <v>2581239274433970</v>
      </c>
      <c r="Y29" s="0" t="n">
        <f aca="false">X29+Y28</f>
        <v>5410635197393740</v>
      </c>
      <c r="AA29" s="0" t="n">
        <f aca="false">'MCA-Peri'!BA43</f>
        <v>5170262467016160</v>
      </c>
      <c r="AB29" s="0" t="n">
        <f aca="false">AA29*0.5</f>
        <v>2585131233508080</v>
      </c>
      <c r="AC29" s="0" t="n">
        <f aca="false">AB29+AC28</f>
        <v>5297876684745750</v>
      </c>
      <c r="AE29" s="0" t="n">
        <f aca="false">'ACA2-Peri'!BA38</f>
        <v>5162478548867950</v>
      </c>
      <c r="AF29" s="0" t="n">
        <f aca="false">0.5*AE29</f>
        <v>2581239274433970</v>
      </c>
      <c r="AG29" s="0" t="n">
        <f aca="false">AF29+AG28</f>
        <v>5410609643544160</v>
      </c>
      <c r="AI29" s="0" t="n">
        <f aca="false">AI28+1</f>
        <v>22</v>
      </c>
      <c r="AJ29" s="0" t="n">
        <f aca="false">((1/X29)+(1/AB29)+(1/AF29))^-1</f>
        <v>860845097126775</v>
      </c>
      <c r="AK29" s="0" t="n">
        <f aca="false">AK28+AJ29</f>
        <v>1790213528395060</v>
      </c>
      <c r="AL29" s="0" t="n">
        <f aca="false">AK29*0.000000000125010626</f>
        <v>223795.713858335</v>
      </c>
      <c r="AN29" s="0" t="n">
        <f aca="false">AN28-1</f>
        <v>8</v>
      </c>
      <c r="AP29" s="0" t="n">
        <v>861812314156.432</v>
      </c>
      <c r="AQ29" s="0" t="n">
        <f aca="false">AP29*0.000000000125010626</f>
        <v>107.735696887204</v>
      </c>
    </row>
    <row r="30" customFormat="false" ht="15" hidden="false" customHeight="false" outlineLevel="0" collapsed="false">
      <c r="A30" s="5"/>
      <c r="B30" s="28"/>
      <c r="C30" s="29" t="s">
        <v>46</v>
      </c>
      <c r="D30" s="29" t="n">
        <f aca="false">F29/F28</f>
        <v>861812314156.432</v>
      </c>
      <c r="E30" s="29" t="s">
        <v>14</v>
      </c>
      <c r="F30" s="29"/>
      <c r="G30" s="30"/>
      <c r="H30" s="31" t="s">
        <v>47</v>
      </c>
      <c r="I30" s="29"/>
      <c r="J30" s="29" t="n">
        <f aca="false">L29*K24</f>
        <v>17.7047076595223</v>
      </c>
      <c r="K30" s="29" t="s">
        <v>43</v>
      </c>
      <c r="L30" s="29" t="n">
        <f aca="false">J30*0.0075006157584566</f>
        <v>0.13279620926988</v>
      </c>
      <c r="M30" s="30" t="s">
        <v>48</v>
      </c>
      <c r="N30" s="29" t="s">
        <v>47</v>
      </c>
      <c r="O30" s="29"/>
      <c r="P30" s="29" t="n">
        <f aca="false">R29*P9</f>
        <v>1.16506022864617</v>
      </c>
      <c r="Q30" s="29" t="s">
        <v>43</v>
      </c>
      <c r="R30" s="29" t="n">
        <f aca="false">P30*0.0075006157584566</f>
        <v>0.00873866911053452</v>
      </c>
      <c r="S30" s="30" t="s">
        <v>48</v>
      </c>
      <c r="T30" s="7"/>
      <c r="V30" s="0" t="n">
        <f aca="false">V29+1</f>
        <v>23</v>
      </c>
      <c r="W30" s="0" t="n">
        <f aca="false">'PCA2-Peri'!AU38</f>
        <v>10332980801195600</v>
      </c>
      <c r="X30" s="0" t="n">
        <f aca="false">0.5*W30</f>
        <v>5166490400597800</v>
      </c>
      <c r="Y30" s="0" t="n">
        <f aca="false">X30+Y29</f>
        <v>10577125597991500</v>
      </c>
      <c r="AA30" s="0" t="n">
        <f aca="false">'MCA-Peri'!AU43</f>
        <v>10345924190038500</v>
      </c>
      <c r="AB30" s="0" t="n">
        <f aca="false">AA30*0.5</f>
        <v>5172962095019230</v>
      </c>
      <c r="AC30" s="0" t="n">
        <f aca="false">AB30+AC29</f>
        <v>10470838779765000</v>
      </c>
      <c r="AE30" s="0" t="n">
        <f aca="false">'ACA2-Peri'!AU38</f>
        <v>10332980801195600</v>
      </c>
      <c r="AF30" s="0" t="n">
        <f aca="false">0.5*AE30</f>
        <v>5166490400597800</v>
      </c>
      <c r="AG30" s="0" t="n">
        <f aca="false">AF30+AG29</f>
        <v>10577100044142000</v>
      </c>
      <c r="AI30" s="0" t="n">
        <f aca="false">AI29+1</f>
        <v>23</v>
      </c>
      <c r="AJ30" s="0" t="n">
        <f aca="false">((1/X30)+(1/AB30)+(1/AF30))^-1</f>
        <v>1722881944033760</v>
      </c>
      <c r="AK30" s="0" t="n">
        <f aca="false">AK29+AJ30</f>
        <v>3513095472428820</v>
      </c>
      <c r="AL30" s="0" t="n">
        <f aca="false">AK30*0.000000000125010626</f>
        <v>439174.264206093</v>
      </c>
      <c r="AN30" s="0" t="n">
        <f aca="false">AN29-1</f>
        <v>7</v>
      </c>
      <c r="AP30" s="0" t="n">
        <v>861812314156.432</v>
      </c>
      <c r="AQ30" s="0" t="n">
        <f aca="false">AP30*0.000000000125010626</f>
        <v>107.735696887204</v>
      </c>
    </row>
    <row r="31" customFormat="false" ht="15" hidden="false" customHeight="false" outlineLevel="0" collapsed="false">
      <c r="A31" s="8"/>
      <c r="B31" s="8"/>
      <c r="T31" s="7"/>
      <c r="V31" s="0" t="n">
        <f aca="false">V30+1</f>
        <v>24</v>
      </c>
      <c r="W31" s="0" t="n">
        <f aca="false">'PCA2-Peri'!AO38</f>
        <v>20679248415622700</v>
      </c>
      <c r="X31" s="0" t="n">
        <f aca="false">0.5*W31</f>
        <v>10339624207811400</v>
      </c>
      <c r="Y31" s="0" t="n">
        <f aca="false">X31+Y30</f>
        <v>20916749805802900</v>
      </c>
      <c r="AA31" s="0" t="n">
        <f aca="false">'MCA-Peri'!AO43</f>
        <v>20700646046844900</v>
      </c>
      <c r="AB31" s="0" t="n">
        <f aca="false">AA31*0.5</f>
        <v>10350323023422500</v>
      </c>
      <c r="AC31" s="0" t="n">
        <f aca="false">AB31+AC30</f>
        <v>20821161803187500</v>
      </c>
      <c r="AE31" s="0" t="n">
        <f aca="false">'ACA2-Peri'!AO38</f>
        <v>20679248415622700</v>
      </c>
      <c r="AF31" s="0" t="n">
        <f aca="false">0.5*AE31</f>
        <v>10339624207811400</v>
      </c>
      <c r="AG31" s="0" t="n">
        <f aca="false">AF31+AG30</f>
        <v>20916724251953300</v>
      </c>
      <c r="AI31" s="0" t="n">
        <f aca="false">AI30+1</f>
        <v>24</v>
      </c>
      <c r="AJ31" s="0" t="n">
        <f aca="false">((1/X31)+(1/AB31)+(1/AF31))^-1</f>
        <v>3447729340423270</v>
      </c>
      <c r="AK31" s="0" t="n">
        <f aca="false">AK30+AJ31</f>
        <v>6960824812852090</v>
      </c>
      <c r="AL31" s="0" t="n">
        <f aca="false">AK31*0.000000000125010626</f>
        <v>870177.067330973</v>
      </c>
      <c r="AN31" s="0" t="n">
        <f aca="false">AN30-1</f>
        <v>6</v>
      </c>
      <c r="AP31" s="0" t="n">
        <v>861812314156.432</v>
      </c>
      <c r="AQ31" s="0" t="n">
        <f aca="false">AP31*0.000000000125010626</f>
        <v>107.735696887204</v>
      </c>
    </row>
    <row r="32" customFormat="false" ht="14.5" hidden="false" customHeight="false" outlineLevel="0" collapsed="false">
      <c r="T32" s="7"/>
      <c r="U32" s="0" t="s">
        <v>49</v>
      </c>
      <c r="V32" s="0" t="n">
        <f aca="false">V31+1</f>
        <v>25</v>
      </c>
      <c r="W32" s="0" t="n">
        <f aca="false">'PCA2-Peri'!AI38</f>
        <v>41380623735512100</v>
      </c>
      <c r="X32" s="0" t="n">
        <f aca="false">0.5*W32</f>
        <v>20690311867756000</v>
      </c>
      <c r="Y32" s="0" t="n">
        <f aca="false">X32+Y31</f>
        <v>41607061673558900</v>
      </c>
      <c r="AA32" s="0" t="n">
        <f aca="false">'MCA-Peri'!AI43</f>
        <v>41416593334205100</v>
      </c>
      <c r="AB32" s="0" t="n">
        <f aca="false">AA32*0.5</f>
        <v>20708296667102500</v>
      </c>
      <c r="AC32" s="0" t="n">
        <f aca="false">AB32+AC31</f>
        <v>41529458470290000</v>
      </c>
      <c r="AE32" s="0" t="n">
        <f aca="false">'ACA2-Peri'!AI38</f>
        <v>41380623735512100</v>
      </c>
      <c r="AF32" s="0" t="n">
        <f aca="false">0.5*AE32</f>
        <v>20690311867756000</v>
      </c>
      <c r="AG32" s="0" t="n">
        <f aca="false">AF32+AG31</f>
        <v>41607036119709400</v>
      </c>
      <c r="AI32" s="0" t="n">
        <f aca="false">AI31+1</f>
        <v>25</v>
      </c>
      <c r="AJ32" s="0" t="n">
        <f aca="false">((1/X32)+(1/AB32)+(1/AF32))^-1</f>
        <v>6898767776289630</v>
      </c>
      <c r="AK32" s="0" t="n">
        <f aca="false">AK31+AJ32</f>
        <v>13859592589141700</v>
      </c>
      <c r="AL32" s="0" t="n">
        <f aca="false">AK32*0.000000000125010626</f>
        <v>1732596.34567357</v>
      </c>
      <c r="AN32" s="0" t="n">
        <f aca="false">AN31-1</f>
        <v>5</v>
      </c>
      <c r="AP32" s="0" t="n">
        <v>861812314156.432</v>
      </c>
      <c r="AQ32" s="0" t="n">
        <f aca="false">AP32*0.000000000125010626</f>
        <v>107.735696887204</v>
      </c>
    </row>
    <row r="33" customFormat="false" ht="14.5" hidden="false" customHeight="false" outlineLevel="0" collapsed="false">
      <c r="T33" s="7"/>
      <c r="V33" s="0" t="n">
        <f aca="false">V32+1</f>
        <v>26</v>
      </c>
      <c r="W33" s="0" t="n">
        <f aca="false">'PCA2-Peri'!AC38</f>
        <v>82798014109597100</v>
      </c>
      <c r="X33" s="0" t="n">
        <f aca="false">0.5*W33</f>
        <v>41399007054798500</v>
      </c>
      <c r="Y33" s="0" t="n">
        <f aca="false">X33+Y32</f>
        <v>83006068728357500</v>
      </c>
      <c r="AA33" s="0" t="n">
        <f aca="false">'MCA-Peri'!AC43</f>
        <v>82853010338603600</v>
      </c>
      <c r="AB33" s="0" t="n">
        <f aca="false">AA33*0.5</f>
        <v>41426505169301800</v>
      </c>
      <c r="AC33" s="0" t="n">
        <f aca="false">AB33+AC32</f>
        <v>82955963639591800</v>
      </c>
      <c r="AE33" s="0" t="n">
        <f aca="false">'ACA2-Peri'!AC38</f>
        <v>82798014109597100</v>
      </c>
      <c r="AF33" s="0" t="n">
        <f aca="false">0.5*AE33</f>
        <v>41399007054798500</v>
      </c>
      <c r="AG33" s="0" t="n">
        <f aca="false">AF33+AG32</f>
        <v>83006043174507900</v>
      </c>
      <c r="AI33" s="0" t="n">
        <f aca="false">AI32+1</f>
        <v>26</v>
      </c>
      <c r="AJ33" s="0" t="n">
        <f aca="false">((1/X33)+(1/AB33)+(1/AF33))^-1</f>
        <v>13802723011969700</v>
      </c>
      <c r="AK33" s="0" t="n">
        <f aca="false">AK32+AJ33</f>
        <v>27662315601111400</v>
      </c>
      <c r="AL33" s="0" t="n">
        <f aca="false">AK33*0.000000000125010626</f>
        <v>3458083.38990451</v>
      </c>
      <c r="AN33" s="0" t="n">
        <f aca="false">AN32-1</f>
        <v>4</v>
      </c>
      <c r="AP33" s="0" t="n">
        <v>861812314156.432</v>
      </c>
      <c r="AQ33" s="0" t="n">
        <f aca="false">AP33*0.000000000125010626</f>
        <v>107.735696887204</v>
      </c>
    </row>
    <row r="34" customFormat="false" ht="14.5" hidden="false" customHeight="false" outlineLevel="0" collapsed="false">
      <c r="T34" s="7"/>
      <c r="V34" s="0" t="n">
        <f aca="false">V33+1</f>
        <v>27</v>
      </c>
      <c r="W34" s="0" t="n">
        <f aca="false">'PCA2-Peri'!W38</f>
        <v>1.65653968200909E+017</v>
      </c>
      <c r="X34" s="0" t="n">
        <f aca="false">0.5*W34</f>
        <v>82826984100454400</v>
      </c>
      <c r="Y34" s="0" t="n">
        <f aca="false">X34+Y33</f>
        <v>1.65833052828812E+017</v>
      </c>
      <c r="AA34" s="0" t="n">
        <f aca="false">'MCA-Peri'!W43</f>
        <v>1.65749459582078E+017</v>
      </c>
      <c r="AB34" s="0" t="n">
        <f aca="false">AA34*0.5</f>
        <v>82874729791038800</v>
      </c>
      <c r="AC34" s="0" t="n">
        <f aca="false">AB34+AC33</f>
        <v>1.65830693430631E+017</v>
      </c>
      <c r="AE34" s="0" t="n">
        <f aca="false">'ACA2-Peri'!W38</f>
        <v>1.65653968200909E+017</v>
      </c>
      <c r="AF34" s="0" t="n">
        <f aca="false">0.5*AE34</f>
        <v>82826984100454400</v>
      </c>
      <c r="AG34" s="0" t="n">
        <f aca="false">AF34+AG33</f>
        <v>1.65833027274962E+017</v>
      </c>
      <c r="AI34" s="0" t="n">
        <f aca="false">AI33+1</f>
        <v>27</v>
      </c>
      <c r="AJ34" s="0" t="n">
        <f aca="false">((1/X34)+(1/AB34)+(1/AF34))^-1</f>
        <v>27614297738922000</v>
      </c>
      <c r="AK34" s="0" t="n">
        <f aca="false">AK33+AJ34</f>
        <v>55276613340033500</v>
      </c>
      <c r="AL34" s="0" t="n">
        <f aca="false">AK34*0.000000000125010626</f>
        <v>6910164.03679754</v>
      </c>
      <c r="AN34" s="0" t="n">
        <f aca="false">AN33-1</f>
        <v>3</v>
      </c>
      <c r="AP34" s="0" t="n">
        <v>861812314156.432</v>
      </c>
      <c r="AQ34" s="0" t="n">
        <f aca="false">AP34*0.000000000125010626</f>
        <v>107.735696887204</v>
      </c>
    </row>
    <row r="35" customFormat="false" ht="13.8" hidden="false" customHeight="false" outlineLevel="0" collapsed="false">
      <c r="C35" s="0" t="s">
        <v>50</v>
      </c>
      <c r="D35" s="0" t="n">
        <f aca="false">E24</f>
        <v>2.82388087677676E+018</v>
      </c>
      <c r="E35" s="0" t="n">
        <f aca="false">D35*0.000000000125010626</f>
        <v>353015116.155292</v>
      </c>
      <c r="T35" s="7"/>
      <c r="V35" s="0" t="n">
        <f aca="false">V34+1</f>
        <v>28</v>
      </c>
      <c r="W35" s="0" t="n">
        <f aca="false">'PCA2-Peri'!Q38</f>
        <v>4.2435051351438E+017</v>
      </c>
      <c r="X35" s="0" t="n">
        <f aca="false">0.5*W35</f>
        <v>2.1217525675719E+017</v>
      </c>
      <c r="Y35" s="0" t="n">
        <f aca="false">X35+Y34</f>
        <v>3.78008309586002E+017</v>
      </c>
      <c r="AA35" s="0" t="n">
        <f aca="false">'MCA-Peri'!Q43</f>
        <v>4.24573437133698E+017</v>
      </c>
      <c r="AB35" s="0" t="n">
        <f aca="false">AA35*0.5</f>
        <v>2.12286718566849E+017</v>
      </c>
      <c r="AC35" s="0" t="n">
        <f aca="false">AB35+AC34</f>
        <v>3.78117411997479E+017</v>
      </c>
      <c r="AE35" s="0" t="n">
        <f aca="false">'ACA2-Peri'!Q38</f>
        <v>4.2435051351438E+017</v>
      </c>
      <c r="AF35" s="0" t="n">
        <f aca="false">0.5*AE35</f>
        <v>2.1217525675719E+017</v>
      </c>
      <c r="AG35" s="0" t="n">
        <f aca="false">AF35+AG34</f>
        <v>3.78008284032152E+017</v>
      </c>
      <c r="AI35" s="0" t="n">
        <v>28</v>
      </c>
      <c r="AJ35" s="0" t="n">
        <f aca="false">((1/X35)+(1/AB35)+(1/AF35))^-1</f>
        <v>70737465895424100</v>
      </c>
      <c r="AK35" s="0" t="n">
        <f aca="false">AK34+AJ35</f>
        <v>1.26014079235458E+017</v>
      </c>
      <c r="AL35" s="0" t="n">
        <f aca="false">AK35*0.000000000125010626</f>
        <v>15753098.9300381</v>
      </c>
      <c r="AN35" s="0" t="n">
        <f aca="false">AN34-1</f>
        <v>2</v>
      </c>
      <c r="AP35" s="0" t="n">
        <v>861812314156.432</v>
      </c>
      <c r="AQ35" s="0" t="n">
        <f aca="false">AP35*0.000000000125010626</f>
        <v>107.735696887204</v>
      </c>
    </row>
    <row r="36" customFormat="false" ht="13.8" hidden="false" customHeight="false" outlineLevel="0" collapsed="false">
      <c r="C36" s="0" t="s">
        <v>51</v>
      </c>
      <c r="D36" s="0" t="n">
        <f aca="false">K24</f>
        <v>8174673404.52593</v>
      </c>
      <c r="E36" s="0" t="n">
        <f aca="false">D36*0.000000000125010626</f>
        <v>1.02192103964534</v>
      </c>
      <c r="T36" s="7"/>
      <c r="V36" s="0" t="n">
        <v>28</v>
      </c>
      <c r="W36" s="0" t="n">
        <f aca="false">'PCA2-Peri'!K38</f>
        <v>6.63009520790288E+017</v>
      </c>
      <c r="X36" s="0" t="n">
        <f aca="false">0.5*W36</f>
        <v>3.31504760395144E+017</v>
      </c>
      <c r="Y36" s="0" t="n">
        <f aca="false">X36+Y35</f>
        <v>7.09513069981145E+017</v>
      </c>
      <c r="AA36" s="0" t="n">
        <f aca="false">'MCA-Peri'!K43</f>
        <v>6.63252367305225E+017</v>
      </c>
      <c r="AB36" s="0" t="n">
        <f aca="false">AA36*0.5</f>
        <v>3.31626183652613E+017</v>
      </c>
      <c r="AC36" s="0" t="n">
        <f aca="false">AB36+AC35</f>
        <v>7.09743595650092E+017</v>
      </c>
      <c r="AE36" s="0" t="n">
        <f aca="false">'ACA2-Peri'!K38</f>
        <v>6.63009520790288E+017</v>
      </c>
      <c r="AF36" s="0" t="n">
        <f aca="false">0.5*AE36</f>
        <v>3.31504760395144E+017</v>
      </c>
      <c r="AG36" s="0" t="n">
        <f aca="false">AF36+AG35</f>
        <v>7.09513044427296E+017</v>
      </c>
      <c r="AI36" s="0" t="n">
        <v>29</v>
      </c>
      <c r="AJ36" s="0" t="n">
        <f aca="false">((1/X36)+(1/AB36)+(1/AF36))^-1</f>
        <v>1.10515074977808E+017</v>
      </c>
      <c r="AK36" s="0" t="n">
        <f aca="false">AK35+AJ36</f>
        <v>2.36529154213266E+017</v>
      </c>
      <c r="AL36" s="0" t="n">
        <f aca="false">AK36*0.000000000125010626</f>
        <v>29568657.6354509</v>
      </c>
      <c r="AN36" s="0" t="n">
        <f aca="false">AN35-1</f>
        <v>1</v>
      </c>
      <c r="AP36" s="0" t="n">
        <v>861812314156.432</v>
      </c>
      <c r="AQ36" s="0" t="n">
        <f aca="false">AP36*0.000000000125010626</f>
        <v>107.735696887204</v>
      </c>
    </row>
    <row r="37" customFormat="false" ht="13.8" hidden="false" customHeight="false" outlineLevel="0" collapsed="false">
      <c r="C37" s="0" t="s">
        <v>52</v>
      </c>
      <c r="D37" s="0" t="n">
        <f aca="false">P9</f>
        <v>537935279.640858</v>
      </c>
      <c r="E37" s="0" t="n">
        <f aca="false">D37*0.000000000125010626</f>
        <v>0.0672476260553887</v>
      </c>
      <c r="V37" s="0" t="n">
        <v>29</v>
      </c>
      <c r="W37" s="0" t="n">
        <f aca="false">'PCA2-Peri'!E38</f>
        <v>3.9788994982934E+018</v>
      </c>
      <c r="X37" s="0" t="n">
        <f aca="false">0.5*W37</f>
        <v>1.9894497491467E+018</v>
      </c>
      <c r="Y37" s="0" t="n">
        <f aca="false">X37+Y36</f>
        <v>2.69896281912785E+018</v>
      </c>
      <c r="AA37" s="0" t="n">
        <f aca="false">'MCA-Peri'!E43</f>
        <v>2.25542084680894E+018</v>
      </c>
      <c r="AB37" s="0" t="n">
        <f aca="false">AA37*0.5</f>
        <v>1.12771042340447E+018</v>
      </c>
      <c r="AC37" s="0" t="n">
        <f aca="false">AB37+AC36</f>
        <v>1.83745401905456E+018</v>
      </c>
      <c r="AE37" s="0" t="n">
        <f aca="false">'ACA2-Peri'!E38</f>
        <v>2.98417462372005E+018</v>
      </c>
      <c r="AF37" s="0" t="n">
        <f aca="false">0.5*AE37</f>
        <v>1.49208731186003E+018</v>
      </c>
      <c r="AG37" s="0" t="n">
        <f aca="false">AF37+AG36</f>
        <v>2.20160035628732E+018</v>
      </c>
      <c r="AI37" s="0" t="n">
        <v>30</v>
      </c>
      <c r="AJ37" s="0" t="n">
        <f aca="false">((1/X37)+(1/AB37)+(1/AF37))^-1</f>
        <v>4.85529736957336E+017</v>
      </c>
      <c r="AK37" s="0" t="n">
        <f aca="false">AK36+AJ37</f>
        <v>7.22058891170601E+017</v>
      </c>
      <c r="AL37" s="0" t="n">
        <f aca="false">AK37*0.000000000125010626</f>
        <v>90265033.9941027</v>
      </c>
      <c r="AN37" s="0" t="n">
        <f aca="false">AN36-1</f>
        <v>0</v>
      </c>
      <c r="AP37" s="0" t="n">
        <v>861812314156.432</v>
      </c>
      <c r="AQ37" s="0" t="n">
        <f aca="false">AP37*0.000000000125010626</f>
        <v>107.735696887204</v>
      </c>
    </row>
    <row r="38" customFormat="false" ht="14.5" hidden="false" customHeight="false" outlineLevel="0" collapsed="false">
      <c r="V38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94"/>
  <sheetViews>
    <sheetView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D23" activeCellId="0" sqref="D23"/>
    </sheetView>
  </sheetViews>
  <sheetFormatPr defaultRowHeight="14.5" zeroHeight="false" outlineLevelRow="0" outlineLevelCol="0"/>
  <cols>
    <col collapsed="false" customWidth="true" hidden="false" outlineLevel="0" max="1" min="1" style="32" width="14.81"/>
    <col collapsed="false" customWidth="true" hidden="false" outlineLevel="0" max="2" min="2" style="32" width="11.54"/>
    <col collapsed="false" customWidth="true" hidden="false" outlineLevel="0" max="3" min="3" style="32" width="11.99"/>
    <col collapsed="false" customWidth="true" hidden="false" outlineLevel="0" max="4" min="4" style="32" width="11.18"/>
    <col collapsed="false" customWidth="true" hidden="false" outlineLevel="0" max="5" min="5" style="32" width="10.09"/>
    <col collapsed="false" customWidth="true" hidden="false" outlineLevel="0" max="6" min="6" style="32" width="14.09"/>
    <col collapsed="false" customWidth="true" hidden="false" outlineLevel="0" max="7" min="7" style="32" width="15.18"/>
    <col collapsed="false" customWidth="true" hidden="false" outlineLevel="0" max="8" min="8" style="32" width="13.82"/>
    <col collapsed="false" customWidth="true" hidden="false" outlineLevel="0" max="9" min="9" style="32" width="10.63"/>
    <col collapsed="false" customWidth="true" hidden="false" outlineLevel="0" max="10" min="10" style="32" width="10.18"/>
    <col collapsed="false" customWidth="true" hidden="false" outlineLevel="0" max="11" min="11" style="32" width="11.91"/>
    <col collapsed="false" customWidth="true" hidden="false" outlineLevel="0" max="12" min="12" style="32" width="11.83"/>
    <col collapsed="false" customWidth="true" hidden="false" outlineLevel="0" max="13" min="13" style="32" width="11.99"/>
    <col collapsed="false" customWidth="true" hidden="false" outlineLevel="0" max="14" min="14" style="32" width="12.44"/>
    <col collapsed="false" customWidth="true" hidden="false" outlineLevel="0" max="15" min="15" style="32" width="13.82"/>
    <col collapsed="false" customWidth="true" hidden="false" outlineLevel="0" max="16" min="16" style="32" width="6.36"/>
    <col collapsed="false" customWidth="true" hidden="false" outlineLevel="0" max="17" min="17" style="32" width="14.09"/>
    <col collapsed="false" customWidth="true" hidden="false" outlineLevel="0" max="19" min="18" style="32" width="11.99"/>
    <col collapsed="false" customWidth="true" hidden="false" outlineLevel="0" max="21" min="20" style="32" width="8.82"/>
    <col collapsed="false" customWidth="true" hidden="false" outlineLevel="0" max="22" min="22" style="32" width="15.18"/>
    <col collapsed="false" customWidth="true" hidden="false" outlineLevel="0" max="23" min="23" style="32" width="8.82"/>
    <col collapsed="false" customWidth="true" hidden="false" outlineLevel="0" max="24" min="24" style="32" width="10.18"/>
    <col collapsed="false" customWidth="true" hidden="false" outlineLevel="0" max="25" min="25" style="32" width="14.91"/>
    <col collapsed="false" customWidth="true" hidden="false" outlineLevel="0" max="26" min="26" style="32" width="10.18"/>
    <col collapsed="false" customWidth="true" hidden="false" outlineLevel="0" max="27" min="27" style="32" width="8.82"/>
    <col collapsed="false" customWidth="true" hidden="false" outlineLevel="0" max="30" min="28" style="32" width="12.44"/>
    <col collapsed="false" customWidth="true" hidden="false" outlineLevel="0" max="42" min="31" style="32" width="8.82"/>
    <col collapsed="false" customWidth="true" hidden="false" outlineLevel="0" max="43" min="43" style="32" width="16.45"/>
    <col collapsed="false" customWidth="true" hidden="false" outlineLevel="0" max="44" min="44" style="32" width="12.44"/>
    <col collapsed="false" customWidth="true" hidden="false" outlineLevel="0" max="45" min="45" style="32" width="16.18"/>
    <col collapsed="false" customWidth="true" hidden="false" outlineLevel="0" max="1025" min="46" style="32" width="8.82"/>
  </cols>
  <sheetData>
    <row r="1" customFormat="false" ht="14.5" hidden="false" customHeight="false" outlineLevel="0" collapsed="false">
      <c r="H1" s="32" t="s">
        <v>53</v>
      </c>
      <c r="I1" s="32" t="n">
        <f aca="false">2*((2^(I9-1))+(2^(I8-1))+(2^(I11-1)))</f>
        <v>3221225472</v>
      </c>
      <c r="W1" s="32" t="s">
        <v>54</v>
      </c>
      <c r="Z1" s="32" t="s">
        <v>55</v>
      </c>
    </row>
    <row r="2" customFormat="false" ht="15" hidden="false" customHeight="false" outlineLevel="0" collapsed="false">
      <c r="AC2" s="32" t="s">
        <v>45</v>
      </c>
      <c r="AR2" s="32" t="s">
        <v>56</v>
      </c>
      <c r="AS2" s="32" t="s">
        <v>57</v>
      </c>
    </row>
    <row r="3" customFormat="false" ht="13.75" hidden="false" customHeight="true" outlineLevel="0" collapsed="false">
      <c r="A3" s="33" t="s">
        <v>58</v>
      </c>
      <c r="B3" s="33" t="s">
        <v>59</v>
      </c>
      <c r="C3" s="33" t="s">
        <v>60</v>
      </c>
      <c r="D3" s="33" t="s">
        <v>61</v>
      </c>
      <c r="E3" s="34" t="s">
        <v>62</v>
      </c>
      <c r="F3" s="34" t="s">
        <v>63</v>
      </c>
      <c r="G3" s="35" t="s">
        <v>64</v>
      </c>
      <c r="H3" s="36" t="s">
        <v>65</v>
      </c>
      <c r="I3" s="37" t="s">
        <v>66</v>
      </c>
      <c r="J3" s="32" t="s">
        <v>67</v>
      </c>
      <c r="K3" s="32" t="s">
        <v>68</v>
      </c>
      <c r="L3" s="32" t="s">
        <v>69</v>
      </c>
      <c r="M3" s="32" t="s">
        <v>70</v>
      </c>
      <c r="N3" s="32" t="s">
        <v>71</v>
      </c>
      <c r="O3" s="32" t="s">
        <v>72</v>
      </c>
      <c r="P3" s="38"/>
      <c r="Q3" s="39" t="s">
        <v>73</v>
      </c>
      <c r="R3" s="40"/>
      <c r="V3" s="38" t="s">
        <v>74</v>
      </c>
      <c r="W3" s="39" t="s">
        <v>43</v>
      </c>
      <c r="X3" s="40" t="s">
        <v>48</v>
      </c>
      <c r="Y3" s="38" t="s">
        <v>74</v>
      </c>
      <c r="Z3" s="39" t="s">
        <v>43</v>
      </c>
      <c r="AA3" s="40" t="s">
        <v>48</v>
      </c>
      <c r="AC3" s="32" t="s">
        <v>75</v>
      </c>
      <c r="AD3" s="32" t="s">
        <v>76</v>
      </c>
      <c r="AQ3" s="32" t="s">
        <v>77</v>
      </c>
      <c r="AR3" s="32" t="n">
        <f aca="false">0.5*('PCA2-Peri'!EA38)</f>
        <v>774938188606.697</v>
      </c>
      <c r="AS3" s="32" t="n">
        <f aca="false">'PCA2-Peri'!N12</f>
        <v>5.3979256382557E+018</v>
      </c>
    </row>
    <row r="4" customFormat="false" ht="14.5" hidden="false" customHeight="false" outlineLevel="0" collapsed="false">
      <c r="A4" s="33" t="s">
        <v>78</v>
      </c>
      <c r="B4" s="41" t="n">
        <v>125</v>
      </c>
      <c r="C4" s="41" t="n">
        <v>2.5</v>
      </c>
      <c r="D4" s="41" t="n">
        <v>24</v>
      </c>
      <c r="E4" s="41" t="n">
        <f aca="false">(D4-1)/10000</f>
        <v>0.0023</v>
      </c>
      <c r="F4" s="41" t="n">
        <f aca="false">B4/1000</f>
        <v>0.125</v>
      </c>
      <c r="G4" s="42" t="n">
        <f aca="false">(C4*0.5)/1000</f>
        <v>0.00125</v>
      </c>
      <c r="H4" s="43" t="n">
        <f aca="false">E4/1000</f>
        <v>2.3E-006</v>
      </c>
      <c r="I4" s="43"/>
      <c r="J4" s="32" t="n">
        <f aca="false">G4/(G4+H4)</f>
        <v>0.998163379381937</v>
      </c>
      <c r="K4" s="32" t="n">
        <f aca="false">G4+H4</f>
        <v>0.0012523</v>
      </c>
      <c r="L4" s="32" t="n">
        <f aca="false">1/K4^4</f>
        <v>406599160549.344</v>
      </c>
      <c r="M4" s="32" t="n">
        <f aca="false">1/((1-J4^4)-((1-J4^2)^2/(LN(1/J4))))</f>
        <v>121171885.381662</v>
      </c>
      <c r="N4" s="32" t="n">
        <f aca="false">F4*L4*M4</f>
        <v>6.15854835979566E+018</v>
      </c>
      <c r="O4" s="32" t="n">
        <f aca="false">(8*$B$16*N4)/(3.1415*9.81*$B$17)</f>
        <v>1110867123488.96</v>
      </c>
      <c r="P4" s="44"/>
      <c r="Q4" s="45" t="n">
        <f aca="false">(8*$B$19*F4)/(3.1415*$B$20*9.81*G4^4)</f>
        <v>15560.0596375565</v>
      </c>
      <c r="R4" s="46"/>
      <c r="V4" s="47" t="n">
        <v>1E-014</v>
      </c>
      <c r="W4" s="48" t="e">
        <f aca="false">$M$17*V4</f>
        <v>#DIV/0!</v>
      </c>
      <c r="X4" s="49" t="e">
        <f aca="false">W4*0.00750061683</f>
        <v>#DIV/0!</v>
      </c>
      <c r="Y4" s="47" t="n">
        <v>1E-014</v>
      </c>
      <c r="Z4" s="48" t="n">
        <f aca="false">$R$18*Y4</f>
        <v>1.7805137918351E-006</v>
      </c>
      <c r="AA4" s="49" t="n">
        <f aca="false">Z4*0.00750061683</f>
        <v>1.33549517130855E-008</v>
      </c>
      <c r="AC4" s="50" t="n">
        <f aca="false">V4*60000000</f>
        <v>6E-007</v>
      </c>
      <c r="AD4" s="50" t="n">
        <f aca="false">Y4*60000000</f>
        <v>6E-007</v>
      </c>
      <c r="AQ4" s="32" t="s">
        <v>7</v>
      </c>
      <c r="AR4" s="32" t="n">
        <f aca="false">0.5*('MCA-Peri'!EG31)</f>
        <v>0</v>
      </c>
      <c r="AS4" s="32" t="n">
        <f aca="false">'MCA-Peri'!N12</f>
        <v>3.00164389676677E+019</v>
      </c>
    </row>
    <row r="5" customFormat="false" ht="14.5" hidden="false" customHeight="false" outlineLevel="0" collapsed="false">
      <c r="A5" s="33" t="s">
        <v>79</v>
      </c>
      <c r="B5" s="41" t="n">
        <v>142</v>
      </c>
      <c r="C5" s="41" t="n">
        <v>3.6</v>
      </c>
      <c r="D5" s="41" t="n">
        <v>24</v>
      </c>
      <c r="E5" s="41" t="n">
        <f aca="false">(D5-1)/10000</f>
        <v>0.0023</v>
      </c>
      <c r="F5" s="41" t="n">
        <f aca="false">B5/1000</f>
        <v>0.142</v>
      </c>
      <c r="G5" s="42" t="n">
        <f aca="false">(C5*0.5)/1000</f>
        <v>0.0018</v>
      </c>
      <c r="H5" s="43" t="n">
        <f aca="false">E5/1000</f>
        <v>2.3E-006</v>
      </c>
      <c r="I5" s="43"/>
      <c r="J5" s="32" t="n">
        <f aca="false">G5/(G5+H5)</f>
        <v>0.998723852854686</v>
      </c>
      <c r="K5" s="32" t="n">
        <f aca="false">G5+H5</f>
        <v>0.0018023</v>
      </c>
      <c r="L5" s="32" t="n">
        <f aca="false">1/K5^4</f>
        <v>94774536505.2515</v>
      </c>
      <c r="M5" s="32" t="n">
        <f aca="false">1/((1-J5^4)-((1-J5^2)^2/(LN(1/J5))))</f>
        <v>361107255.521885</v>
      </c>
      <c r="N5" s="32" t="n">
        <f aca="false">F5*L5*M5</f>
        <v>4.85977573344934E+018</v>
      </c>
      <c r="O5" s="32" t="n">
        <f aca="false">(8*$B$16*N5)/(3.1415*9.81*$B$17)</f>
        <v>876597011896.717</v>
      </c>
      <c r="P5" s="44"/>
      <c r="Q5" s="45" t="n">
        <f aca="false">(8*$B$19*F5)/(3.1415*$B$20*9.81*G5^4)</f>
        <v>4110.92563071897</v>
      </c>
      <c r="R5" s="46"/>
      <c r="V5" s="47" t="n">
        <f aca="false">V4*10</f>
        <v>1E-013</v>
      </c>
      <c r="W5" s="48" t="e">
        <f aca="false">$M$17*V5</f>
        <v>#DIV/0!</v>
      </c>
      <c r="X5" s="49" t="e">
        <f aca="false">W5*0.00750061683</f>
        <v>#DIV/0!</v>
      </c>
      <c r="Y5" s="47" t="n">
        <f aca="false">Y4*10</f>
        <v>1E-013</v>
      </c>
      <c r="Z5" s="48" t="n">
        <f aca="false">$R$18*Y5</f>
        <v>1.7805137918351E-005</v>
      </c>
      <c r="AA5" s="49" t="n">
        <f aca="false">Z5*0.00750061683</f>
        <v>1.33549517130855E-007</v>
      </c>
      <c r="AC5" s="50" t="n">
        <f aca="false">V5*60000000</f>
        <v>6E-006</v>
      </c>
      <c r="AD5" s="50" t="n">
        <f aca="false">Y5*60000000</f>
        <v>6E-006</v>
      </c>
      <c r="AQ5" s="32" t="s">
        <v>80</v>
      </c>
      <c r="AR5" s="32" t="n">
        <f aca="false">0.5*('ACA2-Peri'!EA31)</f>
        <v>0</v>
      </c>
      <c r="AS5" s="32" t="n">
        <f aca="false">'ACA2-Peri'!N12</f>
        <v>4.40320071257464E+018</v>
      </c>
    </row>
    <row r="6" customFormat="false" ht="14.5" hidden="false" customHeight="false" outlineLevel="0" collapsed="false">
      <c r="A6" s="33" t="s">
        <v>81</v>
      </c>
      <c r="B6" s="41" t="n">
        <v>28</v>
      </c>
      <c r="C6" s="41" t="n">
        <v>3.3</v>
      </c>
      <c r="D6" s="41" t="n">
        <v>24</v>
      </c>
      <c r="E6" s="41" t="n">
        <f aca="false">(D6-1)/10000</f>
        <v>0.0023</v>
      </c>
      <c r="F6" s="41" t="n">
        <f aca="false">B6/1000</f>
        <v>0.028</v>
      </c>
      <c r="G6" s="42" t="n">
        <f aca="false">(C6*0.5)/1000</f>
        <v>0.00165</v>
      </c>
      <c r="H6" s="43" t="n">
        <f aca="false">E6/1000</f>
        <v>2.3E-006</v>
      </c>
      <c r="I6" s="43"/>
      <c r="J6" s="32" t="n">
        <f aca="false">G6/(G6+H6)</f>
        <v>0.998608000968347</v>
      </c>
      <c r="K6" s="32" t="n">
        <f aca="false">G6+H6</f>
        <v>0.0016523</v>
      </c>
      <c r="L6" s="32" t="n">
        <f aca="false">1/K6^4</f>
        <v>134166592082.417</v>
      </c>
      <c r="M6" s="32" t="n">
        <f aca="false">1/((1-J6^4)-((1-J6^2)^2/(LN(1/J6))))</f>
        <v>278257458.409618</v>
      </c>
      <c r="N6" s="32" t="n">
        <f aca="false">F6*L6*M6</f>
        <v>1.04531993765733E+018</v>
      </c>
      <c r="O6" s="32" t="n">
        <f aca="false">(8*$B$16*N6)/(3.1415*9.81*$B$17)</f>
        <v>188552802451.256</v>
      </c>
      <c r="P6" s="44"/>
      <c r="Q6" s="45" t="n">
        <f aca="false">(8*$B$19*F6)/(3.1415*$B$20*9.81*G6^4)</f>
        <v>1148.05726375213</v>
      </c>
      <c r="R6" s="46"/>
      <c r="V6" s="47" t="n">
        <v>3.5E-013</v>
      </c>
      <c r="W6" s="48" t="e">
        <f aca="false">$M$17*V6</f>
        <v>#DIV/0!</v>
      </c>
      <c r="X6" s="49" t="e">
        <f aca="false">W6*0.00750061683</f>
        <v>#DIV/0!</v>
      </c>
      <c r="Y6" s="47" t="n">
        <f aca="false">Y5*10</f>
        <v>1E-012</v>
      </c>
      <c r="Z6" s="48" t="n">
        <f aca="false">$R$18*Y6</f>
        <v>0.00017805137918351</v>
      </c>
      <c r="AA6" s="49" t="n">
        <f aca="false">Z6*0.00750061683</f>
        <v>1.33549517130854E-006</v>
      </c>
      <c r="AC6" s="50" t="n">
        <f aca="false">V6*60000000</f>
        <v>2.1E-005</v>
      </c>
      <c r="AD6" s="50" t="n">
        <f aca="false">Y6*60000000</f>
        <v>6E-005</v>
      </c>
    </row>
    <row r="7" customFormat="false" ht="14.5" hidden="false" customHeight="false" outlineLevel="0" collapsed="false">
      <c r="A7" s="33" t="s">
        <v>82</v>
      </c>
      <c r="B7" s="41" t="n">
        <v>13</v>
      </c>
      <c r="C7" s="41" t="n">
        <v>2</v>
      </c>
      <c r="D7" s="41" t="n">
        <v>24</v>
      </c>
      <c r="E7" s="41" t="n">
        <f aca="false">(D7-1)/10000</f>
        <v>0.0023</v>
      </c>
      <c r="F7" s="41" t="n">
        <f aca="false">B7/1000</f>
        <v>0.013</v>
      </c>
      <c r="G7" s="42" t="n">
        <f aca="false">(C7*0.5)/1000</f>
        <v>0.001</v>
      </c>
      <c r="H7" s="43" t="n">
        <f aca="false">E7/1000</f>
        <v>2.3E-006</v>
      </c>
      <c r="I7" s="43"/>
      <c r="J7" s="32" t="n">
        <f aca="false">G7/(G7+H7)</f>
        <v>0.99770527786092</v>
      </c>
      <c r="K7" s="32" t="n">
        <f aca="false">G7+H7</f>
        <v>0.0010023</v>
      </c>
      <c r="L7" s="32" t="n">
        <f aca="false">1/K7^4</f>
        <v>990852657635.852</v>
      </c>
      <c r="M7" s="32" t="n">
        <f aca="false">1/((1-J7^4)-((1-J7^2)^2/(LN(1/J7))))</f>
        <v>62139747.9322949</v>
      </c>
      <c r="N7" s="32" t="n">
        <f aca="false">F7*L7*M7</f>
        <v>8.00427346985971E+017</v>
      </c>
      <c r="O7" s="32" t="n">
        <f aca="false">(8*$B$16*N7)/(3.1415*9.81*$B$17)</f>
        <v>144379547348.022</v>
      </c>
      <c r="P7" s="44"/>
      <c r="Q7" s="45" t="n">
        <f aca="false">(8*$B$19*F7)/(3.1415*$B$20*9.81*G7^4)</f>
        <v>3950.79639234832</v>
      </c>
      <c r="R7" s="46"/>
      <c r="V7" s="47" t="n">
        <f aca="false">V5*10</f>
        <v>1E-012</v>
      </c>
      <c r="W7" s="48" t="e">
        <f aca="false">$M$17*V7</f>
        <v>#DIV/0!</v>
      </c>
      <c r="X7" s="49" t="e">
        <f aca="false">W7*0.00750061683</f>
        <v>#DIV/0!</v>
      </c>
      <c r="Y7" s="47" t="n">
        <f aca="false">Y6*10</f>
        <v>1E-011</v>
      </c>
      <c r="Z7" s="48" t="n">
        <f aca="false">$R$18*Y7</f>
        <v>0.0017805137918351</v>
      </c>
      <c r="AA7" s="49" t="n">
        <f aca="false">Z7*0.00750061683</f>
        <v>1.33549517130854E-005</v>
      </c>
      <c r="AC7" s="50" t="n">
        <f aca="false">V7*60000000</f>
        <v>6E-005</v>
      </c>
      <c r="AD7" s="50" t="n">
        <f aca="false">Y7*60000000</f>
        <v>0.0006</v>
      </c>
    </row>
    <row r="8" customFormat="false" ht="14.5" hidden="false" customHeight="false" outlineLevel="0" collapsed="false">
      <c r="A8" s="41" t="s">
        <v>77</v>
      </c>
      <c r="B8" s="41" t="n">
        <v>60</v>
      </c>
      <c r="C8" s="41" t="n">
        <v>2</v>
      </c>
      <c r="D8" s="41" t="n">
        <f aca="false">I8+1</f>
        <v>30</v>
      </c>
      <c r="E8" s="41" t="n">
        <f aca="false">(D8-1)/10000</f>
        <v>0.0029</v>
      </c>
      <c r="F8" s="41" t="n">
        <f aca="false">B8/1000</f>
        <v>0.06</v>
      </c>
      <c r="G8" s="42" t="n">
        <f aca="false">(C8*0.5)/1000</f>
        <v>0.001</v>
      </c>
      <c r="H8" s="43" t="n">
        <f aca="false">I8/10000000</f>
        <v>2.9E-006</v>
      </c>
      <c r="I8" s="43" t="n">
        <f aca="false">ROUNDUP((LN(G13/G8)*3.67)/LN(0.5),0)</f>
        <v>29</v>
      </c>
      <c r="P8" s="44"/>
      <c r="Q8" s="45"/>
      <c r="R8" s="46"/>
      <c r="V8" s="47" t="n">
        <f aca="false">V7*10</f>
        <v>1E-011</v>
      </c>
      <c r="W8" s="48" t="e">
        <f aca="false">$M$17*V8</f>
        <v>#DIV/0!</v>
      </c>
      <c r="X8" s="49" t="e">
        <f aca="false">W8*0.00750061683</f>
        <v>#DIV/0!</v>
      </c>
      <c r="Y8" s="47" t="n">
        <f aca="false">Y7*10</f>
        <v>1E-010</v>
      </c>
      <c r="Z8" s="48" t="n">
        <f aca="false">$R$18*Y8</f>
        <v>0.017805137918351</v>
      </c>
      <c r="AA8" s="49" t="n">
        <f aca="false">Z8*0.00750061683</f>
        <v>0.000133549517130854</v>
      </c>
      <c r="AC8" s="50" t="n">
        <f aca="false">V8*60000000</f>
        <v>0.0006</v>
      </c>
      <c r="AD8" s="50" t="n">
        <f aca="false">Y8*60000000</f>
        <v>0.006</v>
      </c>
    </row>
    <row r="9" customFormat="false" ht="14.5" hidden="false" customHeight="false" outlineLevel="0" collapsed="false">
      <c r="A9" s="41" t="s">
        <v>7</v>
      </c>
      <c r="B9" s="41" t="n">
        <v>51</v>
      </c>
      <c r="C9" s="41" t="n">
        <v>3</v>
      </c>
      <c r="D9" s="41" t="n">
        <f aca="false">I9+1</f>
        <v>32</v>
      </c>
      <c r="E9" s="41" t="n">
        <f aca="false">(D9-1)/10000</f>
        <v>0.0031</v>
      </c>
      <c r="F9" s="41" t="n">
        <f aca="false">B9/1000</f>
        <v>0.051</v>
      </c>
      <c r="G9" s="42" t="n">
        <f aca="false">(C9*0.5)/1000</f>
        <v>0.0015</v>
      </c>
      <c r="H9" s="43" t="n">
        <f aca="false">I9/10000000</f>
        <v>3.1E-006</v>
      </c>
      <c r="I9" s="43" t="n">
        <f aca="false">ROUNDUP((LN(G13/G9)*3.67)/LN(0.5),0)</f>
        <v>31</v>
      </c>
      <c r="P9" s="44"/>
      <c r="Q9" s="45"/>
      <c r="R9" s="46"/>
      <c r="V9" s="47" t="n">
        <f aca="false">V8*10</f>
        <v>1E-010</v>
      </c>
      <c r="W9" s="48" t="e">
        <f aca="false">$M$17*V9</f>
        <v>#DIV/0!</v>
      </c>
      <c r="X9" s="49" t="e">
        <f aca="false">W9*0.00750061683</f>
        <v>#DIV/0!</v>
      </c>
      <c r="Y9" s="47" t="n">
        <f aca="false">Y8*10</f>
        <v>1E-009</v>
      </c>
      <c r="Z9" s="48" t="n">
        <f aca="false">$R$18*Y9</f>
        <v>0.17805137918351</v>
      </c>
      <c r="AA9" s="49" t="n">
        <f aca="false">Z9*0.00750061683</f>
        <v>0.00133549517130854</v>
      </c>
      <c r="AC9" s="50" t="n">
        <f aca="false">V9*60000000</f>
        <v>0.006</v>
      </c>
      <c r="AD9" s="50" t="n">
        <f aca="false">Y9*60000000</f>
        <v>0.06</v>
      </c>
      <c r="AQ9" s="32" t="s">
        <v>83</v>
      </c>
      <c r="AR9" s="32" t="n">
        <f aca="false">H24</f>
        <v>1.70199703946369E+018</v>
      </c>
    </row>
    <row r="10" customFormat="false" ht="14.5" hidden="false" customHeight="false" outlineLevel="0" collapsed="false">
      <c r="A10" s="41" t="s">
        <v>84</v>
      </c>
      <c r="B10" s="41" t="n">
        <v>20</v>
      </c>
      <c r="C10" s="41" t="n">
        <v>2</v>
      </c>
      <c r="D10" s="41" t="n">
        <v>24</v>
      </c>
      <c r="E10" s="41" t="n">
        <f aca="false">(D10-1)/10000</f>
        <v>0.0023</v>
      </c>
      <c r="F10" s="41" t="n">
        <f aca="false">B10/1000</f>
        <v>0.02</v>
      </c>
      <c r="G10" s="42" t="n">
        <f aca="false">(C10*0.5)/1000</f>
        <v>0.001</v>
      </c>
      <c r="H10" s="43" t="n">
        <f aca="false">E10/1000</f>
        <v>2.3E-006</v>
      </c>
      <c r="I10" s="43"/>
      <c r="P10" s="44" t="s">
        <v>78</v>
      </c>
      <c r="Q10" s="45" t="n">
        <f aca="false">Q4/2</f>
        <v>7780.02981877823</v>
      </c>
      <c r="R10" s="46"/>
      <c r="V10" s="47" t="n">
        <f aca="false">V9*10</f>
        <v>1E-009</v>
      </c>
      <c r="W10" s="48" t="e">
        <f aca="false">$M$17*V10</f>
        <v>#DIV/0!</v>
      </c>
      <c r="X10" s="49" t="e">
        <f aca="false">W10*0.00750061683</f>
        <v>#DIV/0!</v>
      </c>
      <c r="Y10" s="47" t="n">
        <f aca="false">Y9*10</f>
        <v>1E-008</v>
      </c>
      <c r="Z10" s="48" t="n">
        <f aca="false">$R$18*Y10</f>
        <v>1.7805137918351</v>
      </c>
      <c r="AA10" s="49" t="n">
        <f aca="false">Z10*0.00750061683</f>
        <v>0.0133549517130854</v>
      </c>
      <c r="AC10" s="50" t="n">
        <f aca="false">V10*60000000</f>
        <v>0.06</v>
      </c>
      <c r="AD10" s="50" t="n">
        <f aca="false">Y10*60000000</f>
        <v>0.6</v>
      </c>
      <c r="AQ10" s="32" t="s">
        <v>85</v>
      </c>
      <c r="AR10" s="32" t="e">
        <f aca="false">M19</f>
        <v>#DIV/0!</v>
      </c>
    </row>
    <row r="11" customFormat="false" ht="14.5" hidden="false" customHeight="false" outlineLevel="0" collapsed="false">
      <c r="A11" s="41" t="s">
        <v>80</v>
      </c>
      <c r="B11" s="41" t="n">
        <v>45</v>
      </c>
      <c r="C11" s="41" t="n">
        <v>2</v>
      </c>
      <c r="D11" s="41" t="n">
        <f aca="false">I11+1</f>
        <v>30</v>
      </c>
      <c r="E11" s="41" t="n">
        <f aca="false">(D11-1)/10000</f>
        <v>0.0029</v>
      </c>
      <c r="F11" s="41" t="n">
        <f aca="false">B11/1000</f>
        <v>0.045</v>
      </c>
      <c r="G11" s="42" t="n">
        <f aca="false">(C11*0.5)/1000</f>
        <v>0.001</v>
      </c>
      <c r="H11" s="43" t="n">
        <f aca="false">I11/10000000</f>
        <v>2.9E-006</v>
      </c>
      <c r="I11" s="43" t="n">
        <f aca="false">ROUNDUP((LN(G13/G11)*3.67)/LN(0.5),0)</f>
        <v>29</v>
      </c>
      <c r="P11" s="44" t="s">
        <v>82</v>
      </c>
      <c r="Q11" s="45" t="n">
        <f aca="false">Q7/2</f>
        <v>1975.39819617416</v>
      </c>
      <c r="R11" s="46"/>
      <c r="V11" s="47" t="n">
        <f aca="false">V10*10</f>
        <v>1E-008</v>
      </c>
      <c r="W11" s="48" t="e">
        <f aca="false">$M$17*V11</f>
        <v>#DIV/0!</v>
      </c>
      <c r="X11" s="49" t="e">
        <f aca="false">W11*0.00750061683</f>
        <v>#DIV/0!</v>
      </c>
      <c r="Y11" s="47" t="n">
        <f aca="false">Y10*10</f>
        <v>1E-007</v>
      </c>
      <c r="Z11" s="48" t="n">
        <f aca="false">$R$18*Y11</f>
        <v>17.805137918351</v>
      </c>
      <c r="AA11" s="49" t="n">
        <f aca="false">Z11*0.00750061683</f>
        <v>0.133549517130854</v>
      </c>
      <c r="AC11" s="50" t="n">
        <f aca="false">V11*60000000</f>
        <v>0.6</v>
      </c>
      <c r="AD11" s="50" t="n">
        <f aca="false">Y11*60000000</f>
        <v>6</v>
      </c>
    </row>
    <row r="12" customFormat="false" ht="14.5" hidden="false" customHeight="false" outlineLevel="0" collapsed="false">
      <c r="A12" s="41" t="s">
        <v>33</v>
      </c>
      <c r="B12" s="41" t="n">
        <v>1.5</v>
      </c>
      <c r="C12" s="41" t="n">
        <v>0.1</v>
      </c>
      <c r="D12" s="41" t="n">
        <v>3</v>
      </c>
      <c r="E12" s="41" t="n">
        <f aca="false">(D12-1)/10000</f>
        <v>0.0002</v>
      </c>
      <c r="F12" s="41" t="n">
        <f aca="false">B12/1000</f>
        <v>0.0015</v>
      </c>
      <c r="G12" s="42" t="n">
        <f aca="false">(C12*0.5)/1000</f>
        <v>5E-005</v>
      </c>
      <c r="H12" s="43" t="n">
        <f aca="false">E12/1000</f>
        <v>2E-007</v>
      </c>
      <c r="I12" s="43"/>
      <c r="P12" s="44" t="s">
        <v>86</v>
      </c>
      <c r="Q12" s="45" t="n">
        <f aca="false">Q11+Q10+Q6</f>
        <v>10903.4852787045</v>
      </c>
      <c r="R12" s="46"/>
      <c r="V12" s="47" t="n">
        <f aca="false">V11*10</f>
        <v>1E-007</v>
      </c>
      <c r="W12" s="48" t="e">
        <f aca="false">$M$17*V12</f>
        <v>#DIV/0!</v>
      </c>
      <c r="X12" s="49" t="e">
        <f aca="false">W12*0.00750061683</f>
        <v>#DIV/0!</v>
      </c>
      <c r="Y12" s="47" t="n">
        <f aca="false">Y11*10</f>
        <v>1E-006</v>
      </c>
      <c r="Z12" s="48" t="n">
        <f aca="false">$R$18*Y12</f>
        <v>178.05137918351</v>
      </c>
      <c r="AA12" s="49" t="n">
        <f aca="false">Z12*0.00750061683</f>
        <v>1.33549517130854</v>
      </c>
      <c r="AC12" s="50" t="n">
        <f aca="false">V12*60000000</f>
        <v>6</v>
      </c>
      <c r="AD12" s="50" t="n">
        <f aca="false">Y12*60000000</f>
        <v>60</v>
      </c>
    </row>
    <row r="13" customFormat="false" ht="15" hidden="false" customHeight="false" outlineLevel="0" collapsed="false">
      <c r="A13" s="41" t="s">
        <v>56</v>
      </c>
      <c r="B13" s="41"/>
      <c r="C13" s="41" t="n">
        <v>0.01</v>
      </c>
      <c r="D13" s="41" t="n">
        <v>2</v>
      </c>
      <c r="E13" s="41" t="n">
        <f aca="false">(D13-1)/10000</f>
        <v>0.0001</v>
      </c>
      <c r="F13" s="41"/>
      <c r="G13" s="42" t="n">
        <f aca="false">(C13*0.5)/1000</f>
        <v>5E-006</v>
      </c>
      <c r="H13" s="51" t="n">
        <f aca="false">E13/1000</f>
        <v>1E-007</v>
      </c>
      <c r="I13" s="51"/>
      <c r="P13" s="44" t="s">
        <v>87</v>
      </c>
      <c r="Q13" s="45" t="n">
        <f aca="false">Q5/2</f>
        <v>2055.46281535949</v>
      </c>
      <c r="R13" s="46"/>
      <c r="V13" s="47" t="n">
        <f aca="false">V12*10</f>
        <v>1E-006</v>
      </c>
      <c r="W13" s="48" t="e">
        <f aca="false">$M$17*V13</f>
        <v>#DIV/0!</v>
      </c>
      <c r="X13" s="49" t="e">
        <f aca="false">W13*0.00750061683</f>
        <v>#DIV/0!</v>
      </c>
      <c r="Y13" s="47" t="n">
        <v>6E-005</v>
      </c>
      <c r="Z13" s="48" t="n">
        <f aca="false">$R$18*Y13</f>
        <v>10683.0827510106</v>
      </c>
      <c r="AA13" s="49" t="n">
        <f aca="false">Z13*0.00750061683</f>
        <v>80.1297102785127</v>
      </c>
      <c r="AC13" s="50" t="n">
        <f aca="false">V13*60000000</f>
        <v>60</v>
      </c>
      <c r="AD13" s="50" t="n">
        <f aca="false">Y13*60000000</f>
        <v>3600</v>
      </c>
    </row>
    <row r="14" customFormat="false" ht="15" hidden="false" customHeight="false" outlineLevel="0" collapsed="false">
      <c r="P14" s="44" t="s">
        <v>88</v>
      </c>
      <c r="Q14" s="45" t="n">
        <f aca="false">((1/Q13)+(1/Q12))^-1</f>
        <v>1729.43887000077</v>
      </c>
      <c r="R14" s="46" t="n">
        <f aca="false">Q14*1025*9.8</f>
        <v>17372213.4491577</v>
      </c>
      <c r="S14" s="32" t="s">
        <v>89</v>
      </c>
      <c r="V14" s="47" t="n">
        <f aca="false">V13*10</f>
        <v>1E-005</v>
      </c>
      <c r="W14" s="48" t="e">
        <f aca="false">$M$17*V14</f>
        <v>#DIV/0!</v>
      </c>
      <c r="X14" s="49" t="e">
        <f aca="false">W14*0.00750061683</f>
        <v>#DIV/0!</v>
      </c>
      <c r="Y14" s="47" t="n">
        <f aca="false">Y12*10</f>
        <v>1E-005</v>
      </c>
      <c r="Z14" s="48" t="n">
        <f aca="false">$R$18*Y14</f>
        <v>1780.5137918351</v>
      </c>
      <c r="AA14" s="49" t="n">
        <f aca="false">Z14*0.00750061683</f>
        <v>13.3549517130854</v>
      </c>
      <c r="AC14" s="50" t="n">
        <f aca="false">V14*60000000</f>
        <v>600</v>
      </c>
      <c r="AD14" s="50" t="n">
        <f aca="false">Y14*60000000</f>
        <v>600</v>
      </c>
    </row>
    <row r="15" customFormat="false" ht="15" hidden="false" customHeight="false" outlineLevel="0" collapsed="false">
      <c r="F15" s="52" t="s">
        <v>90</v>
      </c>
      <c r="P15" s="44"/>
      <c r="Q15" s="45"/>
      <c r="R15" s="46"/>
      <c r="V15" s="53" t="n">
        <f aca="false">V14*10</f>
        <v>0.0001</v>
      </c>
      <c r="W15" s="54" t="e">
        <f aca="false">$M$17*V15</f>
        <v>#DIV/0!</v>
      </c>
      <c r="X15" s="55" t="e">
        <f aca="false">W15*0.00750061683</f>
        <v>#DIV/0!</v>
      </c>
      <c r="Y15" s="53" t="n">
        <f aca="false">Y14*10</f>
        <v>0.0001</v>
      </c>
      <c r="Z15" s="54" t="n">
        <f aca="false">$R$18*Y15</f>
        <v>17805.137918351</v>
      </c>
      <c r="AA15" s="55" t="n">
        <f aca="false">Z15*0.00750061683</f>
        <v>133.549517130855</v>
      </c>
      <c r="AC15" s="50" t="n">
        <f aca="false">V15*60000000</f>
        <v>6000</v>
      </c>
      <c r="AD15" s="50" t="n">
        <f aca="false">Y15*60000000</f>
        <v>6000</v>
      </c>
    </row>
    <row r="16" customFormat="false" ht="15" hidden="false" customHeight="false" outlineLevel="0" collapsed="false">
      <c r="A16" s="56" t="s">
        <v>91</v>
      </c>
      <c r="B16" s="32" t="n">
        <f aca="false">6.9/10000</f>
        <v>0.00069</v>
      </c>
      <c r="D16" s="38" t="s">
        <v>92</v>
      </c>
      <c r="E16" s="40" t="n">
        <f aca="false">(2/'PCA2-Peri'!EY38+2/'MCA-Peri'!FK43+2/'ACA2-Peri'!EY38)^-1</f>
        <v>16129544395.9004</v>
      </c>
      <c r="F16" s="57" t="s">
        <v>93</v>
      </c>
      <c r="G16" s="40" t="n">
        <f aca="false">O6</f>
        <v>188552796626.335</v>
      </c>
      <c r="I16" s="58" t="s">
        <v>94</v>
      </c>
      <c r="J16" s="59" t="e">
        <f aca="false">((2/'PCA2-Peri'!N10)+(2/'MCA-Peri'!N10)+(2/'ACA2-Peri'!N10))^-1</f>
        <v>#DIV/0!</v>
      </c>
      <c r="L16" s="58" t="s">
        <v>95</v>
      </c>
      <c r="M16" s="59" t="e">
        <f aca="false">J16+G23</f>
        <v>#DIV/0!</v>
      </c>
      <c r="P16" s="44" t="s">
        <v>96</v>
      </c>
      <c r="Q16" s="45" t="n">
        <f aca="false">((2/'PCA2-Peri'!T4)+(2/'MCA-Peri'!T4)+(2/'ACA2-Peri'!T4))^-1</f>
        <v>15995.9348665358</v>
      </c>
      <c r="R16" s="46" t="n">
        <f aca="false">Q16*1025*9.8</f>
        <v>160679165.734352</v>
      </c>
      <c r="S16" s="32" t="s">
        <v>89</v>
      </c>
      <c r="V16" s="53" t="n">
        <f aca="false">V15*10</f>
        <v>0.001</v>
      </c>
      <c r="W16" s="54" t="e">
        <f aca="false">$M$17*V16</f>
        <v>#DIV/0!</v>
      </c>
      <c r="X16" s="55" t="e">
        <f aca="false">W16*0.00750061683</f>
        <v>#DIV/0!</v>
      </c>
      <c r="Y16" s="53" t="n">
        <f aca="false">Y15*10</f>
        <v>0.001</v>
      </c>
      <c r="Z16" s="54" t="n">
        <f aca="false">$R$18*Y16</f>
        <v>178051.37918351</v>
      </c>
      <c r="AA16" s="55" t="n">
        <f aca="false">Z16*0.00750061683</f>
        <v>1335.49517130854</v>
      </c>
      <c r="AC16" s="50" t="n">
        <f aca="false">V16*60000000</f>
        <v>60000</v>
      </c>
      <c r="AD16" s="50" t="n">
        <f aca="false">Y16*60000000</f>
        <v>60000</v>
      </c>
    </row>
    <row r="17" customFormat="false" ht="15" hidden="false" customHeight="false" outlineLevel="0" collapsed="false">
      <c r="A17" s="56" t="s">
        <v>97</v>
      </c>
      <c r="B17" s="32" t="n">
        <v>993</v>
      </c>
      <c r="D17" s="60" t="s">
        <v>89</v>
      </c>
      <c r="E17" s="61"/>
      <c r="F17" s="44" t="s">
        <v>98</v>
      </c>
      <c r="G17" s="46" t="n">
        <f aca="false">O7/2</f>
        <v>72189773674.0112</v>
      </c>
      <c r="J17" s="32" t="e">
        <f aca="false">J16*1000*9.81</f>
        <v>#DIV/0!</v>
      </c>
      <c r="K17" s="32" t="s">
        <v>89</v>
      </c>
      <c r="M17" s="32" t="e">
        <f aca="false">M16*1000*9.81</f>
        <v>#DIV/0!</v>
      </c>
      <c r="N17" s="32" t="s">
        <v>89</v>
      </c>
      <c r="P17" s="44"/>
      <c r="Q17" s="45"/>
      <c r="R17" s="46"/>
    </row>
    <row r="18" customFormat="false" ht="15" hidden="false" customHeight="false" outlineLevel="0" collapsed="false">
      <c r="F18" s="44" t="s">
        <v>99</v>
      </c>
      <c r="G18" s="46" t="n">
        <f aca="false">O4/2</f>
        <v>555433561744.478</v>
      </c>
      <c r="P18" s="60" t="s">
        <v>100</v>
      </c>
      <c r="Q18" s="62" t="n">
        <f aca="false">Q16+Q14</f>
        <v>17725.3737365366</v>
      </c>
      <c r="R18" s="61" t="n">
        <f aca="false">Q18*1025*9.8</f>
        <v>178051379.18351</v>
      </c>
      <c r="S18" s="32" t="s">
        <v>89</v>
      </c>
    </row>
    <row r="19" customFormat="false" ht="14.5" hidden="false" customHeight="false" outlineLevel="0" collapsed="false">
      <c r="A19" s="32" t="s">
        <v>101</v>
      </c>
      <c r="B19" s="32" t="n">
        <f aca="false">1.2/1000</f>
        <v>0.0012</v>
      </c>
      <c r="F19" s="44" t="s">
        <v>86</v>
      </c>
      <c r="G19" s="46" t="n">
        <f aca="false">SUM(G16:G18)</f>
        <v>816176132044.824</v>
      </c>
      <c r="L19" s="63" t="s">
        <v>95</v>
      </c>
      <c r="M19" s="63" t="e">
        <f aca="false">J17+H24</f>
        <v>#DIV/0!</v>
      </c>
      <c r="N19" s="63" t="s">
        <v>89</v>
      </c>
      <c r="P19" s="44" t="s">
        <v>76</v>
      </c>
      <c r="Q19" s="32" t="n">
        <f aca="false">P27/R18</f>
        <v>5.24180157592645E-005</v>
      </c>
      <c r="R19" s="32" t="s">
        <v>102</v>
      </c>
    </row>
    <row r="20" customFormat="false" ht="14.5" hidden="false" customHeight="false" outlineLevel="0" collapsed="false">
      <c r="A20" s="32" t="s">
        <v>103</v>
      </c>
      <c r="B20" s="32" t="n">
        <v>1025</v>
      </c>
      <c r="F20" s="44"/>
      <c r="G20" s="46"/>
      <c r="Q20" s="32" t="n">
        <f aca="false">Q19*6*10000000</f>
        <v>3145.08094555587</v>
      </c>
      <c r="R20" s="32" t="s">
        <v>45</v>
      </c>
    </row>
    <row r="21" customFormat="false" ht="14.5" hidden="false" customHeight="false" outlineLevel="0" collapsed="false">
      <c r="F21" s="44" t="s">
        <v>104</v>
      </c>
      <c r="G21" s="46" t="n">
        <f aca="false">O5/2</f>
        <v>438298523520.167</v>
      </c>
    </row>
    <row r="22" customFormat="false" ht="14.5" hidden="false" customHeight="false" outlineLevel="0" collapsed="false">
      <c r="F22" s="44"/>
      <c r="G22" s="46"/>
    </row>
    <row r="23" customFormat="false" ht="15" hidden="false" customHeight="false" outlineLevel="0" collapsed="false">
      <c r="A23" s="32" t="s">
        <v>67</v>
      </c>
      <c r="B23" s="32" t="n">
        <v>3.67</v>
      </c>
      <c r="F23" s="60" t="s">
        <v>88</v>
      </c>
      <c r="G23" s="61" t="n">
        <f aca="false">((1/G21)+(1/G19))^-1</f>
        <v>285162232669.048</v>
      </c>
      <c r="H23" s="32" t="n">
        <f aca="false">(G23*1000*9.81)</f>
        <v>2797441502483360</v>
      </c>
      <c r="I23" s="32" t="s">
        <v>89</v>
      </c>
    </row>
    <row r="24" customFormat="false" ht="14.5" hidden="false" customHeight="false" outlineLevel="0" collapsed="false">
      <c r="A24" s="32" t="s">
        <v>105</v>
      </c>
      <c r="B24" s="50" t="n">
        <v>0.002</v>
      </c>
      <c r="F24" s="64" t="s">
        <v>88</v>
      </c>
      <c r="G24" s="63" t="n">
        <f aca="false">((1/W75)+(1/(Q75+K75+E75)))^-1</f>
        <v>173496130424433</v>
      </c>
      <c r="H24" s="63" t="n">
        <f aca="false">(G24*1000*9.81)</f>
        <v>1.70199703946369E+018</v>
      </c>
      <c r="I24" s="63" t="s">
        <v>89</v>
      </c>
      <c r="W24" s="32" t="s">
        <v>106</v>
      </c>
      <c r="X24" s="32" t="s">
        <v>106</v>
      </c>
      <c r="Y24" s="32" t="s">
        <v>106</v>
      </c>
      <c r="AB24" s="32" t="s">
        <v>107</v>
      </c>
    </row>
    <row r="25" customFormat="false" ht="15" hidden="false" customHeight="false" outlineLevel="0" collapsed="false">
      <c r="A25" s="32" t="s">
        <v>108</v>
      </c>
      <c r="B25" s="50" t="n">
        <v>0.003</v>
      </c>
      <c r="V25" s="32" t="s">
        <v>109</v>
      </c>
      <c r="W25" s="32" t="s">
        <v>77</v>
      </c>
      <c r="X25" s="32" t="s">
        <v>7</v>
      </c>
      <c r="Y25" s="32" t="s">
        <v>15</v>
      </c>
      <c r="AB25" s="32" t="s">
        <v>77</v>
      </c>
      <c r="AC25" s="32" t="s">
        <v>7</v>
      </c>
      <c r="AD25" s="32" t="s">
        <v>15</v>
      </c>
    </row>
    <row r="26" customFormat="false" ht="14.5" hidden="false" customHeight="false" outlineLevel="0" collapsed="false">
      <c r="A26" s="32" t="s">
        <v>110</v>
      </c>
      <c r="B26" s="50" t="n">
        <v>4.7E-006</v>
      </c>
      <c r="F26" s="38"/>
      <c r="G26" s="39" t="s">
        <v>48</v>
      </c>
      <c r="H26" s="39" t="s">
        <v>111</v>
      </c>
      <c r="I26" s="40" t="s">
        <v>112</v>
      </c>
      <c r="K26" s="32" t="s">
        <v>113</v>
      </c>
      <c r="L26" s="32" t="n">
        <v>45000</v>
      </c>
      <c r="M26" s="32" t="s">
        <v>114</v>
      </c>
      <c r="N26" s="32" t="n">
        <f aca="false">(L26*2.8)/10000000000</f>
        <v>1.26E-005</v>
      </c>
      <c r="O26" s="32" t="s">
        <v>40</v>
      </c>
      <c r="V26" s="32" t="n">
        <v>0</v>
      </c>
      <c r="W26" s="32" t="n">
        <f aca="false">('PCA2-Peri'!J25/2^'PCA2-Peri'!B25)*(1000*9.81)</f>
        <v>57435875158.815</v>
      </c>
      <c r="X26" s="32" t="n">
        <f aca="false">('MCA-Peri'!J26/2^'MCA-Peri'!B26)*(1000*9.81)</f>
        <v>21095399487.2269</v>
      </c>
      <c r="Y26" s="32" t="n">
        <f aca="false">('ACA2-Peri'!J25/2^'ACA2-Peri'!B25)*(1000*9.81)</f>
        <v>57435875158.815</v>
      </c>
      <c r="Z26" s="32" t="n">
        <v>861812314156.432</v>
      </c>
      <c r="AB26" s="32" t="n">
        <f aca="false">W26</f>
        <v>57435875158.815</v>
      </c>
      <c r="AC26" s="32" t="n">
        <f aca="false">X26</f>
        <v>21095399487.2269</v>
      </c>
      <c r="AD26" s="32" t="n">
        <f aca="false">Y26</f>
        <v>57435875158.815</v>
      </c>
    </row>
    <row r="27" customFormat="false" ht="14.5" hidden="false" customHeight="false" outlineLevel="0" collapsed="false">
      <c r="F27" s="44" t="s">
        <v>115</v>
      </c>
      <c r="G27" s="45" t="n">
        <v>15</v>
      </c>
      <c r="H27" s="45" t="n">
        <f aca="false">G27*13.6</f>
        <v>204</v>
      </c>
      <c r="I27" s="46" t="n">
        <f aca="false">H27/1000</f>
        <v>0.204</v>
      </c>
      <c r="K27" s="32" t="s">
        <v>116</v>
      </c>
      <c r="L27" s="32" t="n">
        <v>70</v>
      </c>
      <c r="M27" s="32" t="s">
        <v>48</v>
      </c>
      <c r="N27" s="32" t="n">
        <f aca="false">L27*13.6/1000</f>
        <v>0.952</v>
      </c>
      <c r="O27" s="32" t="s">
        <v>112</v>
      </c>
      <c r="P27" s="32" t="n">
        <f aca="false">L27*133.33</f>
        <v>9333.1</v>
      </c>
      <c r="Q27" s="32" t="s">
        <v>43</v>
      </c>
      <c r="V27" s="32" t="n">
        <v>1</v>
      </c>
      <c r="W27" s="32" t="n">
        <f aca="false">('PCA2-Peri'!J24/2^'PCA2-Peri'!B24)*(1000*9.81)</f>
        <v>77753752527.6014</v>
      </c>
      <c r="X27" s="32" t="n">
        <f aca="false">('MCA-Peri'!J25/2^'MCA-Peri'!B25)*(1000*9.81)</f>
        <v>29649222535.0556</v>
      </c>
      <c r="Y27" s="32" t="n">
        <f aca="false">('ACA2-Peri'!J24/2^'ACA2-Peri'!B24)*(1000*9.81)</f>
        <v>77753752527.6014</v>
      </c>
      <c r="Z27" s="32" t="n">
        <v>861812314156.432</v>
      </c>
      <c r="AB27" s="32" t="n">
        <f aca="false">W27+W26</f>
        <v>135189627686.416</v>
      </c>
      <c r="AC27" s="32" t="n">
        <f aca="false">AC26+X27</f>
        <v>50744622022.2826</v>
      </c>
      <c r="AD27" s="32" t="n">
        <f aca="false">AD26+Y27</f>
        <v>135189627686.416</v>
      </c>
    </row>
    <row r="28" customFormat="false" ht="14.5" hidden="false" customHeight="false" outlineLevel="0" collapsed="false">
      <c r="A28" s="32" t="s">
        <v>7</v>
      </c>
      <c r="B28" s="32" t="n">
        <f aca="false">ROUNDUP((LN(B26/B25)*B23)/LN(0.5),0)</f>
        <v>35</v>
      </c>
      <c r="F28" s="44" t="s">
        <v>117</v>
      </c>
      <c r="G28" s="45" t="n">
        <v>1</v>
      </c>
      <c r="H28" s="45" t="n">
        <f aca="false">G28*13.6</f>
        <v>13.6</v>
      </c>
      <c r="I28" s="46" t="n">
        <f aca="false">H28/1000</f>
        <v>0.0136</v>
      </c>
      <c r="K28" s="32" t="s">
        <v>118</v>
      </c>
      <c r="L28" s="32" t="n">
        <f aca="false">N27/N26</f>
        <v>75555.5555555556</v>
      </c>
      <c r="V28" s="32" t="n">
        <f aca="false">V27+1</f>
        <v>2</v>
      </c>
      <c r="W28" s="32" t="n">
        <f aca="false">('PCA2-Peri'!J23/2^'PCA2-Peri'!B23)*(1000*9.81)</f>
        <v>109249707180.926</v>
      </c>
      <c r="X28" s="32" t="n">
        <f aca="false">('MCA-Peri'!J24/2^'MCA-Peri'!B24)*(1000*9.81)</f>
        <v>42935766308.6917</v>
      </c>
      <c r="Y28" s="32" t="n">
        <f aca="false">('ACA2-Peri'!J23/2^'ACA2-Peri'!B23)*(1000*9.81)</f>
        <v>109249707180.926</v>
      </c>
      <c r="Z28" s="32" t="n">
        <v>861812314156.432</v>
      </c>
      <c r="AB28" s="32" t="n">
        <f aca="false">AB27+W28</f>
        <v>244439334867.343</v>
      </c>
      <c r="AC28" s="32" t="n">
        <f aca="false">AC27+X28</f>
        <v>93680388330.9743</v>
      </c>
      <c r="AD28" s="32" t="n">
        <f aca="false">AD27+Y28</f>
        <v>244439334867.343</v>
      </c>
    </row>
    <row r="29" customFormat="false" ht="14.5" hidden="false" customHeight="false" outlineLevel="0" collapsed="false">
      <c r="A29" s="32" t="s">
        <v>15</v>
      </c>
      <c r="B29" s="32" t="n">
        <f aca="false">ROUNDUP((LN(B26/B24)*B23)/LN(0.5),0)</f>
        <v>33</v>
      </c>
      <c r="F29" s="44" t="s">
        <v>119</v>
      </c>
      <c r="G29" s="45"/>
      <c r="H29" s="45"/>
      <c r="I29" s="46" t="n">
        <f aca="false">I27-I28</f>
        <v>0.1904</v>
      </c>
      <c r="V29" s="32" t="n">
        <f aca="false">V28+1</f>
        <v>3</v>
      </c>
      <c r="W29" s="32" t="n">
        <f aca="false">('PCA2-Peri'!J22/2^'PCA2-Peri'!B22)*(1000*9.81)</f>
        <v>158163062246.468</v>
      </c>
      <c r="X29" s="32" t="n">
        <f aca="false">('MCA-Peri'!J23/2^'MCA-Peri'!B23)*(1000*9.81)</f>
        <v>63719316408.3523</v>
      </c>
      <c r="Y29" s="32" t="n">
        <f aca="false">('ACA2-Peri'!J22/2^'ACA2-Peri'!B22)*(1000*9.81)</f>
        <v>158163062246.468</v>
      </c>
      <c r="Z29" s="32" t="n">
        <v>861812314156.432</v>
      </c>
      <c r="AB29" s="32" t="n">
        <f aca="false">AB28+W29</f>
        <v>402602397113.811</v>
      </c>
      <c r="AC29" s="32" t="n">
        <f aca="false">AC28+X29</f>
        <v>157399704739.327</v>
      </c>
      <c r="AD29" s="32" t="n">
        <f aca="false">AD28+Y29</f>
        <v>402602397113.811</v>
      </c>
    </row>
    <row r="30" customFormat="false" ht="14.5" hidden="false" customHeight="false" outlineLevel="0" collapsed="false">
      <c r="A30" s="32" t="s">
        <v>120</v>
      </c>
      <c r="B30" s="32" t="n">
        <f aca="false">ROUNDUP((B23*LN(300))/LN(2),0)</f>
        <v>31</v>
      </c>
      <c r="F30" s="44"/>
      <c r="G30" s="45"/>
      <c r="H30" s="45"/>
      <c r="I30" s="46"/>
      <c r="V30" s="32" t="n">
        <f aca="false">V29+1</f>
        <v>4</v>
      </c>
      <c r="W30" s="32" t="n">
        <f aca="false">('PCA2-Peri'!J21/2^'PCA2-Peri'!B21)*(1000*9.81)</f>
        <v>234662785295.601</v>
      </c>
      <c r="X30" s="32" t="n">
        <f aca="false">('MCA-Peri'!J22/2^'MCA-Peri'!B22)*(1000*9.81)</f>
        <v>96518216483.5288</v>
      </c>
      <c r="Y30" s="32" t="n">
        <f aca="false">('ACA2-Peri'!J21/2^'ACA2-Peri'!B21)*(1000*9.81)</f>
        <v>234662785295.601</v>
      </c>
      <c r="Z30" s="32" t="n">
        <v>861812314156.432</v>
      </c>
      <c r="AB30" s="32" t="n">
        <f aca="false">AB29+W30</f>
        <v>637265182409.412</v>
      </c>
      <c r="AC30" s="32" t="n">
        <f aca="false">AC29+X30</f>
        <v>253917921222.855</v>
      </c>
      <c r="AD30" s="32" t="n">
        <f aca="false">AD29+Y30</f>
        <v>637265182409.412</v>
      </c>
    </row>
    <row r="31" customFormat="false" ht="14.5" hidden="false" customHeight="false" outlineLevel="0" collapsed="false">
      <c r="A31" s="32" t="s">
        <v>121</v>
      </c>
      <c r="B31" s="32" t="n">
        <f aca="false">ROUNDUP((B23*LN(200))/LN(2),0)</f>
        <v>29</v>
      </c>
      <c r="F31" s="44"/>
      <c r="G31" s="45"/>
      <c r="H31" s="45"/>
      <c r="I31" s="46"/>
      <c r="K31" s="32" t="s">
        <v>122</v>
      </c>
      <c r="N31" s="32" t="n">
        <v>1</v>
      </c>
      <c r="O31" s="32" t="s">
        <v>45</v>
      </c>
      <c r="V31" s="32" t="n">
        <f aca="false">V30+1</f>
        <v>5</v>
      </c>
      <c r="W31" s="32" t="n">
        <f aca="false">('PCA2-Peri'!J20/2^'PCA2-Peri'!B20)*(1000*9.81)</f>
        <v>355369052581.488</v>
      </c>
      <c r="X31" s="32" t="n">
        <f aca="false">('MCA-Peri'!J21/2^'MCA-Peri'!B21)*(1000*9.81)</f>
        <v>148757038402.639</v>
      </c>
      <c r="Y31" s="32" t="n">
        <f aca="false">('ACA2-Peri'!J20/2^'ACA2-Peri'!B20)*(1000*9.81)</f>
        <v>355369052581.488</v>
      </c>
      <c r="Z31" s="32" t="n">
        <v>861812314156.432</v>
      </c>
      <c r="AB31" s="32" t="n">
        <f aca="false">AB30+W31</f>
        <v>992634234990.9</v>
      </c>
      <c r="AC31" s="32" t="n">
        <f aca="false">AC30+X31</f>
        <v>402674959625.495</v>
      </c>
      <c r="AD31" s="32" t="n">
        <f aca="false">AD30+Y31</f>
        <v>992634234990.9</v>
      </c>
    </row>
    <row r="32" customFormat="false" ht="15" hidden="false" customHeight="false" outlineLevel="0" collapsed="false">
      <c r="F32" s="60" t="s">
        <v>123</v>
      </c>
      <c r="G32" s="62" t="e">
        <f aca="false">I29/M16</f>
        <v>#DIV/0!</v>
      </c>
      <c r="H32" s="62" t="e">
        <f aca="false">G32*3.6*1000000000</f>
        <v>#DIV/0!</v>
      </c>
      <c r="I32" s="61" t="s">
        <v>114</v>
      </c>
      <c r="K32" s="32" t="s">
        <v>124</v>
      </c>
      <c r="N32" s="50" t="n">
        <v>1E-010</v>
      </c>
      <c r="O32" s="32" t="s">
        <v>45</v>
      </c>
      <c r="V32" s="32" t="n">
        <f aca="false">V31+1</f>
        <v>6</v>
      </c>
      <c r="W32" s="32" t="n">
        <f aca="false">('PCA2-Peri'!J19/2^'PCA2-Peri'!B19)*(1000*9.81)</f>
        <v>547590098597.664</v>
      </c>
      <c r="X32" s="32" t="n">
        <f aca="false">('MCA-Peri'!J20/2^'MCA-Peri'!B20)*(1000*9.81)</f>
        <v>232707516845.415</v>
      </c>
      <c r="Y32" s="32" t="n">
        <f aca="false">('ACA2-Peri'!J19/2^'ACA2-Peri'!B19)*(1000*9.81)</f>
        <v>547590098597.664</v>
      </c>
      <c r="Z32" s="32" t="n">
        <v>861812314156.432</v>
      </c>
      <c r="AB32" s="32" t="n">
        <f aca="false">AB31+W32</f>
        <v>1540224333588.56</v>
      </c>
      <c r="AC32" s="32" t="n">
        <f aca="false">AC31+X32</f>
        <v>635382476470.91</v>
      </c>
      <c r="AD32" s="32" t="n">
        <f aca="false">AD31+Y32</f>
        <v>1540224333588.56</v>
      </c>
    </row>
    <row r="33" customFormat="false" ht="14.5" hidden="false" customHeight="false" outlineLevel="0" collapsed="false">
      <c r="A33" s="32" t="s">
        <v>125</v>
      </c>
      <c r="B33" s="32" t="n">
        <f aca="false">2*(2^(B28-1)+2^(B29-1)+2^(B29-1))</f>
        <v>51539607552</v>
      </c>
      <c r="H33" s="32" t="e">
        <f aca="false">H32/60</f>
        <v>#DIV/0!</v>
      </c>
      <c r="I33" s="32" t="s">
        <v>45</v>
      </c>
      <c r="K33" s="32" t="s">
        <v>126</v>
      </c>
      <c r="N33" s="32" t="n">
        <v>0.3</v>
      </c>
      <c r="O33" s="32" t="s">
        <v>45</v>
      </c>
      <c r="V33" s="32" t="n">
        <f aca="false">V32+1</f>
        <v>7</v>
      </c>
      <c r="W33" s="32" t="n">
        <f aca="false">('PCA2-Peri'!J18/2^'PCA2-Peri'!B18)*(1000*9.81)</f>
        <v>856459317669.003</v>
      </c>
      <c r="X33" s="32" t="n">
        <f aca="false">('MCA-Peri'!J19/2^'MCA-Peri'!B19)*(1000*9.81)</f>
        <v>368771129154.812</v>
      </c>
      <c r="Y33" s="32" t="n">
        <f aca="false">('ACA2-Peri'!J18/2^'ACA2-Peri'!B18)*(1000*9.81)</f>
        <v>856459317669.003</v>
      </c>
      <c r="Z33" s="32" t="n">
        <v>861812314156.432</v>
      </c>
      <c r="AB33" s="32" t="n">
        <f aca="false">AB32+W33</f>
        <v>2396683651257.57</v>
      </c>
      <c r="AC33" s="32" t="n">
        <f aca="false">AC32+X33</f>
        <v>1004153605625.72</v>
      </c>
      <c r="AD33" s="32" t="n">
        <f aca="false">AD32+Y33</f>
        <v>2396683651257.57</v>
      </c>
    </row>
    <row r="34" customFormat="false" ht="14.5" hidden="false" customHeight="false" outlineLevel="0" collapsed="false">
      <c r="B34" s="32" t="n">
        <f aca="false">2*(2^30 + 2^28 + 2^28)</f>
        <v>3221225472</v>
      </c>
      <c r="K34" s="32" t="s">
        <v>127</v>
      </c>
      <c r="N34" s="32" t="n">
        <v>0.13</v>
      </c>
      <c r="O34" s="32" t="s">
        <v>45</v>
      </c>
      <c r="P34" s="32" t="s">
        <v>102</v>
      </c>
      <c r="Q34" s="32" t="n">
        <f aca="false">N34*0.00000001666</f>
        <v>2.1658E-009</v>
      </c>
      <c r="V34" s="32" t="n">
        <f aca="false">V33+1</f>
        <v>8</v>
      </c>
      <c r="W34" s="32" t="n">
        <f aca="false">('PCA2-Peri'!J17/2^'PCA2-Peri'!B17)*(1000*9.81)</f>
        <v>1357005408259.43</v>
      </c>
      <c r="X34" s="32" t="n">
        <f aca="false">('MCA-Peri'!J18/2^'MCA-Peri'!B18)*(1000*9.81)</f>
        <v>591053816655.385</v>
      </c>
      <c r="Y34" s="32" t="n">
        <f aca="false">('ACA2-Peri'!J17/2^'ACA2-Peri'!B17)*(1000*9.81)</f>
        <v>1357005408259.43</v>
      </c>
      <c r="Z34" s="32" t="n">
        <v>861812314156.432</v>
      </c>
      <c r="AB34" s="32" t="n">
        <f aca="false">AB33+W34</f>
        <v>3753689059516.99</v>
      </c>
      <c r="AC34" s="32" t="n">
        <f aca="false">AC33+X34</f>
        <v>1595207422281.11</v>
      </c>
      <c r="AD34" s="32" t="n">
        <f aca="false">AD33+Y34</f>
        <v>3753689059517</v>
      </c>
    </row>
    <row r="35" customFormat="false" ht="14.5" hidden="false" customHeight="false" outlineLevel="0" collapsed="false">
      <c r="V35" s="32" t="n">
        <f aca="false">V34+1</f>
        <v>9</v>
      </c>
      <c r="W35" s="32" t="n">
        <f aca="false">('PCA2-Peri'!J16/2^'PCA2-Peri'!B16)*(1000*9.81)</f>
        <v>2174650224702.21</v>
      </c>
      <c r="X35" s="32" t="n">
        <f aca="false">('MCA-Peri'!J17/2^'MCA-Peri'!B17)*(1000*9.81)</f>
        <v>956871838941.549</v>
      </c>
      <c r="Y35" s="32" t="n">
        <f aca="false">('ACA2-Peri'!J16/2^'ACA2-Peri'!B16)*(1000*9.81)</f>
        <v>2174650224702.21</v>
      </c>
      <c r="Z35" s="32" t="n">
        <v>861812314156.432</v>
      </c>
      <c r="AB35" s="32" t="n">
        <f aca="false">AB34+W35</f>
        <v>5928339284219.21</v>
      </c>
      <c r="AC35" s="32" t="n">
        <f aca="false">AC34+X35</f>
        <v>2552079261222.66</v>
      </c>
      <c r="AD35" s="32" t="n">
        <f aca="false">AD34+Y35</f>
        <v>5928339284219.21</v>
      </c>
    </row>
    <row r="36" customFormat="false" ht="14.5" hidden="false" customHeight="false" outlineLevel="0" collapsed="false">
      <c r="K36" s="32" t="s">
        <v>128</v>
      </c>
      <c r="L36" s="32" t="n">
        <f aca="false">(G27-G28)*133.322365</f>
        <v>1866.51311</v>
      </c>
      <c r="V36" s="32" t="n">
        <f aca="false">V35+1</f>
        <v>10</v>
      </c>
      <c r="W36" s="32" t="n">
        <f aca="false">('PCA2-Peri'!J15/2^'PCA2-Peri'!B15)*(1000*9.81)</f>
        <v>3520160301573.86</v>
      </c>
      <c r="X36" s="32" t="n">
        <f aca="false">('MCA-Peri'!J16/2^'MCA-Peri'!B16)*(1000*9.81)</f>
        <v>1563023737591.41</v>
      </c>
      <c r="Y36" s="32" t="n">
        <f aca="false">('ACA2-Peri'!J15/2^'ACA2-Peri'!B15)*(1000*9.81)</f>
        <v>3520160301573.86</v>
      </c>
      <c r="Z36" s="32" t="n">
        <v>861812314156.432</v>
      </c>
      <c r="AB36" s="32" t="n">
        <f aca="false">AB35+W36</f>
        <v>9448499585793.07</v>
      </c>
      <c r="AC36" s="32" t="n">
        <f aca="false">AC35+X36</f>
        <v>4115102998814.07</v>
      </c>
      <c r="AD36" s="32" t="n">
        <f aca="false">AD35+Y36</f>
        <v>9448499585793.07</v>
      </c>
    </row>
    <row r="37" customFormat="false" ht="14.5" hidden="false" customHeight="false" outlineLevel="0" collapsed="false">
      <c r="V37" s="32" t="n">
        <f aca="false">V36+1</f>
        <v>11</v>
      </c>
      <c r="W37" s="32" t="n">
        <f aca="false">('PCA2-Peri'!J14/2^'PCA2-Peri'!B14)*(1000*9.81)</f>
        <v>5749475097218.73</v>
      </c>
      <c r="X37" s="32" t="n">
        <f aca="false">('MCA-Peri'!J15/2^'MCA-Peri'!B15)*(1000*9.81)</f>
        <v>2573746864649.17</v>
      </c>
      <c r="Y37" s="32" t="n">
        <f aca="false">('ACA2-Peri'!J14/2^'ACA2-Peri'!B14)*(1000*9.81)</f>
        <v>5749475097218.73</v>
      </c>
      <c r="Z37" s="32" t="n">
        <v>861812314156.432</v>
      </c>
      <c r="AB37" s="32" t="n">
        <f aca="false">AB36+W37</f>
        <v>15197974683011.8</v>
      </c>
      <c r="AC37" s="32" t="n">
        <f aca="false">AC36+X37</f>
        <v>6688849863463.24</v>
      </c>
      <c r="AD37" s="32" t="n">
        <f aca="false">AD36+Y37</f>
        <v>15197974683011.8</v>
      </c>
    </row>
    <row r="38" customFormat="false" ht="14.5" hidden="false" customHeight="false" outlineLevel="0" collapsed="false">
      <c r="K38" s="32" t="s">
        <v>129</v>
      </c>
      <c r="L38" s="32" t="s">
        <v>106</v>
      </c>
      <c r="M38" s="32" t="n">
        <f aca="false">L36/Q34</f>
        <v>861812314156.432</v>
      </c>
      <c r="V38" s="32" t="n">
        <f aca="false">V37+1</f>
        <v>12</v>
      </c>
      <c r="W38" s="32" t="n">
        <f aca="false">('PCA2-Peri'!J13/2^'PCA2-Peri'!B13)*(1000*9.81)</f>
        <v>9466494945320.28</v>
      </c>
      <c r="X38" s="32" t="n">
        <f aca="false">('MCA-Peri'!J14/2^'MCA-Peri'!B14)*(1000*9.81)</f>
        <v>4268916188736.03</v>
      </c>
      <c r="Y38" s="32" t="n">
        <f aca="false">('ACA2-Peri'!J13/2^'ACA2-Peri'!B13)*(1000*9.81)</f>
        <v>9466494945320.28</v>
      </c>
      <c r="Z38" s="32" t="n">
        <v>861812314156.432</v>
      </c>
      <c r="AB38" s="32" t="n">
        <f aca="false">AB37+W38</f>
        <v>24664469628332.1</v>
      </c>
      <c r="AC38" s="32" t="n">
        <f aca="false">AC37+X38</f>
        <v>10957766052199.3</v>
      </c>
      <c r="AD38" s="32" t="n">
        <f aca="false">AD37+Y38</f>
        <v>24664469628332.1</v>
      </c>
    </row>
    <row r="39" customFormat="false" ht="14.5" hidden="false" customHeight="false" outlineLevel="0" collapsed="false">
      <c r="M39" s="32" t="n">
        <f aca="false">M38/(1000*9.81)</f>
        <v>87850388.8028982</v>
      </c>
      <c r="V39" s="32" t="n">
        <f aca="false">V38+1</f>
        <v>13</v>
      </c>
      <c r="W39" s="32" t="n">
        <f aca="false">('PCA2-Peri'!J12/2^'PCA2-Peri'!B12)*(1000*9.81)</f>
        <v>15700291408160.3</v>
      </c>
      <c r="X39" s="32" t="n">
        <f aca="false">('MCA-Peri'!J13/2^'MCA-Peri'!B13)*(1000*9.81)</f>
        <v>7127415981020.57</v>
      </c>
      <c r="Y39" s="32" t="n">
        <f aca="false">('ACA2-Peri'!J12/2^'ACA2-Peri'!B12)*(1000*9.81)</f>
        <v>15700291408160.3</v>
      </c>
      <c r="Z39" s="32" t="n">
        <v>861812314156.432</v>
      </c>
      <c r="AB39" s="32" t="n">
        <f aca="false">AB38+W39</f>
        <v>40364761036492.4</v>
      </c>
      <c r="AC39" s="32" t="n">
        <f aca="false">AC38+X39</f>
        <v>18085182033219.8</v>
      </c>
      <c r="AD39" s="32" t="n">
        <f aca="false">AD38+Y39</f>
        <v>40364761036492.4</v>
      </c>
    </row>
    <row r="40" customFormat="false" ht="14.5" hidden="false" customHeight="false" outlineLevel="0" collapsed="false">
      <c r="V40" s="32" t="n">
        <f aca="false">V39+1</f>
        <v>14</v>
      </c>
      <c r="W40" s="32" t="n">
        <f aca="false">('PCA2-Peri'!J11/2^'PCA2-Peri'!B11)*(1000*9.81)</f>
        <v>26211632496880.4</v>
      </c>
      <c r="X40" s="32" t="n">
        <f aca="false">('MCA-Peri'!J12/2^'MCA-Peri'!B12)*(1000*9.81)</f>
        <v>11971801828345.4</v>
      </c>
      <c r="Y40" s="32" t="n">
        <f aca="false">('ACA2-Peri'!J11/2^'ACA2-Peri'!B11)*(1000*9.81)</f>
        <v>26211632496880.4</v>
      </c>
      <c r="Z40" s="32" t="n">
        <v>861812314156.432</v>
      </c>
      <c r="AB40" s="32" t="n">
        <f aca="false">AB39+W40</f>
        <v>66576393533372.7</v>
      </c>
      <c r="AC40" s="32" t="n">
        <f aca="false">AC39+X40</f>
        <v>30056983861565.2</v>
      </c>
      <c r="AD40" s="32" t="n">
        <f aca="false">AD39+Y40</f>
        <v>66576393533372.8</v>
      </c>
    </row>
    <row r="41" customFormat="false" ht="14.5" hidden="false" customHeight="false" outlineLevel="0" collapsed="false">
      <c r="V41" s="32" t="n">
        <f aca="false">V40+1</f>
        <v>15</v>
      </c>
      <c r="W41" s="32" t="n">
        <f aca="false">('PCA2-Peri'!J10/2^'PCA2-Peri'!B10)*(1000*9.81)</f>
        <v>44024843258348.4</v>
      </c>
      <c r="X41" s="32" t="n">
        <f aca="false">('MCA-Peri'!J11/2^'MCA-Peri'!B11)*(1000*9.81)</f>
        <v>20220052761775.1</v>
      </c>
      <c r="Y41" s="32" t="n">
        <f aca="false">('ACA2-Peri'!J10/2^'ACA2-Peri'!B10)*(1000*9.81)</f>
        <v>44024843258348.4</v>
      </c>
      <c r="Z41" s="32" t="n">
        <v>861812314156.432</v>
      </c>
      <c r="AB41" s="32" t="n">
        <f aca="false">AB40+W41</f>
        <v>110601236791721</v>
      </c>
      <c r="AC41" s="32" t="n">
        <f aca="false">AC40+X41</f>
        <v>50277036623340.4</v>
      </c>
      <c r="AD41" s="32" t="n">
        <f aca="false">AD40+Y41</f>
        <v>110601236791721</v>
      </c>
    </row>
    <row r="42" customFormat="false" ht="14.5" hidden="false" customHeight="false" outlineLevel="0" collapsed="false">
      <c r="V42" s="32" t="n">
        <f aca="false">V41+1</f>
        <v>16</v>
      </c>
      <c r="W42" s="32" t="n">
        <f aca="false">('PCA2-Peri'!J9/2^'PCA2-Peri'!B9)*(1000*9.81)</f>
        <v>74353383478186</v>
      </c>
      <c r="X42" s="32" t="n">
        <f aca="false">('MCA-Peri'!J10/2^'MCA-Peri'!B10)*(1000*9.81)</f>
        <v>34324919026033.2</v>
      </c>
      <c r="Y42" s="32" t="n">
        <f aca="false">('ACA2-Peri'!J9/2^'ACA2-Peri'!B9)*(1000*9.81)</f>
        <v>74353383478186</v>
      </c>
      <c r="Z42" s="32" t="n">
        <v>861812314156.432</v>
      </c>
      <c r="AB42" s="32" t="n">
        <f aca="false">AB41+W42</f>
        <v>184954620269907</v>
      </c>
      <c r="AC42" s="32" t="n">
        <f aca="false">AC41+X42</f>
        <v>84601955649373.6</v>
      </c>
      <c r="AD42" s="32" t="n">
        <f aca="false">AD41+Y42</f>
        <v>184954620269907</v>
      </c>
    </row>
    <row r="43" customFormat="false" ht="14.5" hidden="false" customHeight="false" outlineLevel="0" collapsed="false">
      <c r="V43" s="32" t="n">
        <f aca="false">V42+1</f>
        <v>17</v>
      </c>
      <c r="W43" s="32" t="n">
        <f aca="false">('PCA2-Peri'!J8/2^'PCA2-Peri'!B8)*(1000*9.81)</f>
        <v>126215117434516</v>
      </c>
      <c r="X43" s="32" t="n">
        <f aca="false">('MCA-Peri'!J9/2^'MCA-Peri'!B9)*(1000*9.81)</f>
        <v>58542695210119.9</v>
      </c>
      <c r="Y43" s="32" t="n">
        <f aca="false">('ACA2-Peri'!J8/2^'ACA2-Peri'!B8)*(1000*9.81)</f>
        <v>126215117434516</v>
      </c>
      <c r="Z43" s="32" t="n">
        <v>861812314156.432</v>
      </c>
      <c r="AB43" s="32" t="n">
        <f aca="false">AB42+W43</f>
        <v>311169737704423</v>
      </c>
      <c r="AC43" s="32" t="n">
        <f aca="false">AC42+X43</f>
        <v>143144650859493</v>
      </c>
      <c r="AD43" s="32" t="n">
        <f aca="false">AD42+Y43</f>
        <v>311169737704423</v>
      </c>
    </row>
    <row r="44" customFormat="false" ht="14.5" hidden="false" customHeight="false" outlineLevel="0" collapsed="false">
      <c r="A44" s="32" t="s">
        <v>130</v>
      </c>
      <c r="B44" s="32" t="n">
        <f aca="false">100/1000000000</f>
        <v>1E-007</v>
      </c>
      <c r="V44" s="32" t="n">
        <f aca="false">V43+1</f>
        <v>18</v>
      </c>
      <c r="W44" s="32" t="n">
        <f aca="false">('PCA2-Peri'!J7/2^'PCA2-Peri'!B7)*(1000*9.81)</f>
        <v>215258706348754</v>
      </c>
      <c r="X44" s="32" t="n">
        <f aca="false">('MCA-Peri'!J8/2^'MCA-Peri'!B8)*(1000*9.81)</f>
        <v>100281826577936</v>
      </c>
      <c r="Y44" s="32" t="n">
        <f aca="false">('ACA2-Peri'!J7/2^'ACA2-Peri'!B7)*(1000*9.81)</f>
        <v>215258706348754</v>
      </c>
      <c r="Z44" s="32" t="n">
        <v>861812314156.432</v>
      </c>
      <c r="AB44" s="32" t="n">
        <f aca="false">AB43+W44</f>
        <v>526428444053177</v>
      </c>
      <c r="AC44" s="32" t="n">
        <f aca="false">AC43+X44</f>
        <v>243426477437429</v>
      </c>
      <c r="AD44" s="32" t="n">
        <f aca="false">AD43+Y44</f>
        <v>526428444053176</v>
      </c>
    </row>
    <row r="45" customFormat="false" ht="14.5" hidden="false" customHeight="false" outlineLevel="0" collapsed="false">
      <c r="Q45" s="32" t="s">
        <v>131</v>
      </c>
      <c r="V45" s="32" t="n">
        <v>19</v>
      </c>
      <c r="W45" s="32" t="n">
        <f aca="false">('PCA2-Peri'!J6/2^'PCA2-Peri'!B6)*(1000*9.81)</f>
        <v>368721730131444</v>
      </c>
      <c r="X45" s="32" t="n">
        <f aca="false">('MCA-Peri'!J7/2^'MCA-Peri'!B7)*(1000*9.81)</f>
        <v>172474361217291</v>
      </c>
      <c r="Y45" s="32" t="n">
        <f aca="false">('ACA2-Peri'!J6/2^'ACA2-Peri'!B6)*(1000*9.81)</f>
        <v>368721730131444</v>
      </c>
      <c r="Z45" s="32" t="n">
        <v>861812314156.432</v>
      </c>
      <c r="AB45" s="32" t="n">
        <f aca="false">AB44+W45</f>
        <v>895150174184620</v>
      </c>
      <c r="AC45" s="32" t="n">
        <f aca="false">AC44+X45</f>
        <v>415900838654721</v>
      </c>
      <c r="AD45" s="32" t="n">
        <f aca="false">AD44+Y45</f>
        <v>895150174184620</v>
      </c>
    </row>
    <row r="46" customFormat="false" ht="14.5" hidden="false" customHeight="false" outlineLevel="0" collapsed="false">
      <c r="Q46" s="32" t="s">
        <v>107</v>
      </c>
      <c r="V46" s="32" t="n">
        <v>20</v>
      </c>
      <c r="W46" s="32" t="n">
        <f aca="false">('PCA2-Peri'!J5/2^'PCA2-Peri'!B5)*(1000*9.81)</f>
        <v>634149249425784</v>
      </c>
      <c r="X46" s="32" t="n">
        <f aca="false">('MCA-Peri'!J6/2^'MCA-Peri'!B6)*(1000*9.81)</f>
        <v>297755563158816</v>
      </c>
      <c r="Y46" s="32" t="n">
        <f aca="false">('ACA2-Peri'!J5/2^'ACA2-Peri'!B5)*(1000*9.81)</f>
        <v>634149249425784</v>
      </c>
      <c r="Z46" s="32" t="n">
        <v>861812314156.432</v>
      </c>
      <c r="AB46" s="32" t="n">
        <f aca="false">AB45+W46</f>
        <v>1529299423610400</v>
      </c>
      <c r="AC46" s="32" t="n">
        <f aca="false">AC45+X46</f>
        <v>713656401813537</v>
      </c>
      <c r="AD46" s="32" t="n">
        <f aca="false">AD45+Y46</f>
        <v>1529299423610400</v>
      </c>
    </row>
    <row r="47" customFormat="false" ht="14.5" hidden="false" customHeight="false" outlineLevel="0" collapsed="false">
      <c r="F47" s="32" t="s">
        <v>132</v>
      </c>
      <c r="Q47" s="32" t="s">
        <v>133</v>
      </c>
      <c r="R47" s="32" t="s">
        <v>134</v>
      </c>
      <c r="S47" s="32" t="s">
        <v>135</v>
      </c>
      <c r="T47" s="32" t="s">
        <v>109</v>
      </c>
      <c r="U47" s="32" t="s">
        <v>109</v>
      </c>
      <c r="V47" s="32" t="n">
        <v>21</v>
      </c>
      <c r="W47" s="32" t="n">
        <f aca="false">('PCA2-Peri'!J4/2^'PCA2-Peri'!B4)*(1000*9.81)</f>
        <v>3284279812431070</v>
      </c>
      <c r="X47" s="32" t="n">
        <f aca="false">('MCA-Peri'!J5/2^'MCA-Peri'!B5)*(1000*9.81)</f>
        <v>515846394416198</v>
      </c>
      <c r="Y47" s="32" t="n">
        <f aca="false">('ACA2-Peri'!J4/2^'ACA2-Peri'!B4)*(1000*9.81)</f>
        <v>2463209859323300</v>
      </c>
      <c r="Z47" s="32" t="n">
        <v>861812314156.432</v>
      </c>
      <c r="AB47" s="32" t="n">
        <f aca="false">AB46+W47</f>
        <v>4813579236041480</v>
      </c>
      <c r="AC47" s="32" t="n">
        <f aca="false">AC46+X47</f>
        <v>1229502796229740</v>
      </c>
      <c r="AD47" s="32" t="n">
        <f aca="false">AD46+Y47</f>
        <v>3992509282933710</v>
      </c>
    </row>
    <row r="48" customFormat="false" ht="14.5" hidden="false" customHeight="false" outlineLevel="0" collapsed="false">
      <c r="A48" s="32" t="s">
        <v>109</v>
      </c>
      <c r="B48" s="32" t="s">
        <v>77</v>
      </c>
      <c r="C48" s="32" t="s">
        <v>7</v>
      </c>
      <c r="D48" s="32" t="s">
        <v>80</v>
      </c>
      <c r="F48" s="32" t="s">
        <v>77</v>
      </c>
      <c r="G48" s="32" t="s">
        <v>7</v>
      </c>
      <c r="H48" s="32" t="s">
        <v>80</v>
      </c>
      <c r="Q48" s="32" t="n">
        <v>16107660990338</v>
      </c>
      <c r="R48" s="32" t="n">
        <v>8062042590219.8</v>
      </c>
      <c r="S48" s="32" t="n">
        <v>16107660990338</v>
      </c>
      <c r="T48" s="65" t="n">
        <v>21</v>
      </c>
      <c r="U48" s="65" t="n">
        <v>22</v>
      </c>
      <c r="V48" s="32" t="n">
        <v>22</v>
      </c>
      <c r="X48" s="32" t="n">
        <f aca="false">('MCA-Peri'!J4/2^'MCA-Peri'!B4)*(1000*9.81)</f>
        <v>1524254570668100</v>
      </c>
      <c r="Z48" s="32" t="n">
        <v>861812314156.432</v>
      </c>
      <c r="AC48" s="32" t="n">
        <f aca="false">AC47+X48</f>
        <v>2753757366897830</v>
      </c>
    </row>
    <row r="49" customFormat="false" ht="14.5" hidden="false" customHeight="false" outlineLevel="0" collapsed="false">
      <c r="A49" s="32" t="n">
        <v>0</v>
      </c>
      <c r="B49" s="32" t="n">
        <f aca="false">'PCA2-Peri'!EA38</f>
        <v>1549876377213.39</v>
      </c>
      <c r="C49" s="32" t="n">
        <f aca="false">'MCA-Peri'!EG31</f>
        <v>0</v>
      </c>
      <c r="D49" s="32" t="n">
        <f aca="false">'ACA2-Peri'!EA31</f>
        <v>0</v>
      </c>
      <c r="F49" s="32" t="n">
        <f aca="false">B49</f>
        <v>1549876377213.39</v>
      </c>
      <c r="G49" s="32" t="n">
        <f aca="false">C49</f>
        <v>0</v>
      </c>
      <c r="H49" s="32" t="n">
        <f aca="false">D49</f>
        <v>0</v>
      </c>
      <c r="Q49" s="32" t="n">
        <v>16125084747210</v>
      </c>
      <c r="R49" s="32" t="n">
        <v>8067205184848.54</v>
      </c>
      <c r="S49" s="32" t="n">
        <v>16125084747210</v>
      </c>
      <c r="T49" s="65" t="n">
        <f aca="false">T48-1</f>
        <v>20</v>
      </c>
      <c r="U49" s="65" t="n">
        <f aca="false">U48-1</f>
        <v>21</v>
      </c>
    </row>
    <row r="50" customFormat="false" ht="14.5" hidden="false" customHeight="false" outlineLevel="0" collapsed="false">
      <c r="A50" s="32" t="n">
        <v>1</v>
      </c>
      <c r="B50" s="32" t="n">
        <f aca="false">'PCA2-Peri'!DU38</f>
        <v>3532921169905.07</v>
      </c>
      <c r="C50" s="32" t="n">
        <f aca="false">'MCA-Peri'!EA31</f>
        <v>0</v>
      </c>
      <c r="D50" s="32" t="n">
        <f aca="false">'ACA2-Peri'!DU31</f>
        <v>0</v>
      </c>
      <c r="F50" s="32" t="n">
        <f aca="false">B50+F49</f>
        <v>5082797547118.46</v>
      </c>
      <c r="G50" s="32" t="n">
        <f aca="false">C50+G49</f>
        <v>0</v>
      </c>
      <c r="H50" s="32" t="n">
        <f aca="false">H49+D50</f>
        <v>0</v>
      </c>
      <c r="Q50" s="32" t="n">
        <v>16142508504082</v>
      </c>
      <c r="R50" s="32" t="n">
        <v>8072367779477.29</v>
      </c>
      <c r="S50" s="32" t="n">
        <v>16142508504082</v>
      </c>
      <c r="T50" s="65" t="n">
        <f aca="false">T49-1</f>
        <v>19</v>
      </c>
      <c r="U50" s="65" t="n">
        <f aca="false">U49-1</f>
        <v>20</v>
      </c>
    </row>
    <row r="51" customFormat="false" ht="14.5" hidden="false" customHeight="false" outlineLevel="0" collapsed="false">
      <c r="A51" s="32" t="n">
        <f aca="false">A50+1</f>
        <v>2</v>
      </c>
      <c r="B51" s="32" t="n">
        <f aca="false">'PCA2-Peri'!DO38</f>
        <v>6369099798717.43</v>
      </c>
      <c r="C51" s="32" t="n">
        <f aca="false">'MCA-Peri'!DU31</f>
        <v>0</v>
      </c>
      <c r="D51" s="32" t="n">
        <f aca="false">'ACA2-Peri'!DO31</f>
        <v>0</v>
      </c>
      <c r="F51" s="32" t="n">
        <f aca="false">B51+F50</f>
        <v>11451897345835.9</v>
      </c>
      <c r="G51" s="32" t="n">
        <f aca="false">C51+G50</f>
        <v>0</v>
      </c>
      <c r="H51" s="32" t="n">
        <f aca="false">H50+D51</f>
        <v>0</v>
      </c>
      <c r="Q51" s="32" t="n">
        <v>16159932260954</v>
      </c>
      <c r="R51" s="32" t="n">
        <v>8077530374106.03</v>
      </c>
      <c r="S51" s="32" t="n">
        <v>16159932260954</v>
      </c>
      <c r="T51" s="65" t="n">
        <f aca="false">T50-1</f>
        <v>18</v>
      </c>
      <c r="U51" s="65" t="n">
        <f aca="false">U50-1</f>
        <v>19</v>
      </c>
    </row>
    <row r="52" customFormat="false" ht="14.5" hidden="false" customHeight="false" outlineLevel="0" collapsed="false">
      <c r="A52" s="32" t="n">
        <f aca="false">A51+1</f>
        <v>3</v>
      </c>
      <c r="B52" s="32" t="n">
        <f aca="false">'PCA2-Peri'!DI38</f>
        <v>11598589132283.9</v>
      </c>
      <c r="C52" s="32" t="n">
        <f aca="false">'MCA-Peri'!DO31</f>
        <v>0</v>
      </c>
      <c r="D52" s="32" t="n">
        <f aca="false">'ACA2-Peri'!DI31</f>
        <v>0</v>
      </c>
      <c r="F52" s="32" t="n">
        <f aca="false">B52+F51</f>
        <v>23050486478119.8</v>
      </c>
      <c r="G52" s="32" t="n">
        <f aca="false">C52+G51</f>
        <v>0</v>
      </c>
      <c r="H52" s="32" t="n">
        <f aca="false">H51+D52</f>
        <v>0</v>
      </c>
      <c r="Q52" s="32" t="n">
        <v>16177356017826.1</v>
      </c>
      <c r="R52" s="32" t="n">
        <v>8082692968734.78</v>
      </c>
      <c r="S52" s="32" t="n">
        <v>16177356017826.1</v>
      </c>
      <c r="T52" s="65" t="n">
        <f aca="false">T51-1</f>
        <v>17</v>
      </c>
      <c r="U52" s="65" t="n">
        <f aca="false">U51-1</f>
        <v>18</v>
      </c>
    </row>
    <row r="53" customFormat="false" ht="14.5" hidden="false" customHeight="false" outlineLevel="0" collapsed="false">
      <c r="A53" s="32" t="n">
        <f aca="false">A52+1</f>
        <v>4</v>
      </c>
      <c r="B53" s="32" t="n">
        <f aca="false">'PCA2-Peri'!DC38</f>
        <v>21297507859378.1</v>
      </c>
      <c r="C53" s="32" t="n">
        <f aca="false">'MCA-Peri'!DI31</f>
        <v>0</v>
      </c>
      <c r="D53" s="32" t="n">
        <f aca="false">'ACA2-Peri'!DC31</f>
        <v>0</v>
      </c>
      <c r="F53" s="32" t="n">
        <f aca="false">B53+F52</f>
        <v>44347994337497.8</v>
      </c>
      <c r="G53" s="32" t="n">
        <f aca="false">C53+G52</f>
        <v>0</v>
      </c>
      <c r="H53" s="32" t="n">
        <f aca="false">H52+D53</f>
        <v>0</v>
      </c>
      <c r="Q53" s="32" t="n">
        <v>16194779774698.1</v>
      </c>
      <c r="R53" s="32" t="n">
        <v>8087855563363.53</v>
      </c>
      <c r="S53" s="32" t="n">
        <v>16194779774698.1</v>
      </c>
      <c r="T53" s="65" t="n">
        <f aca="false">T52-1</f>
        <v>16</v>
      </c>
      <c r="U53" s="65" t="n">
        <f aca="false">U52-1</f>
        <v>17</v>
      </c>
    </row>
    <row r="54" customFormat="false" ht="14.5" hidden="false" customHeight="false" outlineLevel="0" collapsed="false">
      <c r="A54" s="32" t="n">
        <f aca="false">A53+1</f>
        <v>5</v>
      </c>
      <c r="B54" s="32" t="n">
        <f aca="false">'PCA2-Peri'!CW38</f>
        <v>39378005375629.3</v>
      </c>
      <c r="C54" s="32" t="n">
        <f aca="false">'MCA-Peri'!DC31</f>
        <v>0</v>
      </c>
      <c r="D54" s="32" t="n">
        <f aca="false">'ACA2-Peri'!CW31</f>
        <v>0</v>
      </c>
      <c r="F54" s="32" t="n">
        <f aca="false">B54+F53</f>
        <v>83725999713127.1</v>
      </c>
      <c r="G54" s="32" t="n">
        <f aca="false">C54+G53</f>
        <v>0</v>
      </c>
      <c r="H54" s="32" t="n">
        <f aca="false">H53+D54</f>
        <v>0</v>
      </c>
      <c r="Q54" s="32" t="n">
        <v>16212203531570.1</v>
      </c>
      <c r="R54" s="32" t="n">
        <v>8093018157992.27</v>
      </c>
      <c r="S54" s="32" t="n">
        <v>16212203531570.1</v>
      </c>
      <c r="T54" s="65" t="n">
        <f aca="false">T53-1</f>
        <v>15</v>
      </c>
      <c r="U54" s="65" t="n">
        <f aca="false">U53-1</f>
        <v>16</v>
      </c>
    </row>
    <row r="55" customFormat="false" ht="14.5" hidden="false" customHeight="false" outlineLevel="0" collapsed="false">
      <c r="A55" s="32" t="n">
        <f aca="false">A54+1</f>
        <v>6</v>
      </c>
      <c r="B55" s="32" t="n">
        <f aca="false">'PCA2-Peri'!CQ38</f>
        <v>73235148175875.4</v>
      </c>
      <c r="C55" s="32" t="n">
        <f aca="false">'MCA-Peri'!CW31</f>
        <v>0</v>
      </c>
      <c r="D55" s="32" t="n">
        <f aca="false">'ACA2-Peri'!CQ31</f>
        <v>0</v>
      </c>
      <c r="F55" s="32" t="n">
        <f aca="false">B55+F54</f>
        <v>156961147889003</v>
      </c>
      <c r="G55" s="32" t="n">
        <f aca="false">C55+G54</f>
        <v>0</v>
      </c>
      <c r="H55" s="32" t="n">
        <f aca="false">H54+D55</f>
        <v>0</v>
      </c>
      <c r="Q55" s="32" t="n">
        <v>16229627288442.1</v>
      </c>
      <c r="R55" s="32" t="n">
        <v>8098180752621.02</v>
      </c>
      <c r="S55" s="32" t="n">
        <v>16229627288442.1</v>
      </c>
      <c r="T55" s="65" t="n">
        <f aca="false">T54-1</f>
        <v>14</v>
      </c>
      <c r="U55" s="65" t="n">
        <f aca="false">U54-1</f>
        <v>15</v>
      </c>
    </row>
    <row r="56" customFormat="false" ht="14.5" hidden="false" customHeight="false" outlineLevel="0" collapsed="false">
      <c r="A56" s="32" t="n">
        <f aca="false">A55+1</f>
        <v>7</v>
      </c>
      <c r="B56" s="32" t="n">
        <f aca="false">'PCA2-Peri'!CK38</f>
        <v>136887435966920</v>
      </c>
      <c r="C56" s="32" t="n">
        <f aca="false">'MCA-Peri'!CQ31</f>
        <v>0</v>
      </c>
      <c r="D56" s="32" t="n">
        <f aca="false">'ACA2-Peri'!CK31</f>
        <v>0</v>
      </c>
      <c r="F56" s="32" t="n">
        <f aca="false">B56+F55</f>
        <v>293848583855922</v>
      </c>
      <c r="G56" s="32" t="n">
        <f aca="false">C56+G55</f>
        <v>0</v>
      </c>
      <c r="H56" s="32" t="n">
        <f aca="false">H55+D56</f>
        <v>0</v>
      </c>
      <c r="Q56" s="32" t="n">
        <v>16247051045314.1</v>
      </c>
      <c r="R56" s="32" t="n">
        <v>8103343347249.76</v>
      </c>
      <c r="S56" s="32" t="n">
        <v>16247051045314.1</v>
      </c>
      <c r="T56" s="65" t="n">
        <f aca="false">T55-1</f>
        <v>13</v>
      </c>
      <c r="U56" s="65" t="n">
        <f aca="false">U55-1</f>
        <v>14</v>
      </c>
    </row>
    <row r="57" customFormat="false" ht="14.5" hidden="false" customHeight="false" outlineLevel="0" collapsed="false">
      <c r="A57" s="32" t="n">
        <f aca="false">A56+1</f>
        <v>8</v>
      </c>
      <c r="B57" s="32" t="n">
        <f aca="false">'PCA2-Peri'!CE38</f>
        <v>256977696209462</v>
      </c>
      <c r="C57" s="32" t="n">
        <f aca="false">'MCA-Peri'!CK31</f>
        <v>0</v>
      </c>
      <c r="D57" s="32" t="n">
        <f aca="false">'ACA2-Peri'!CE31</f>
        <v>0</v>
      </c>
      <c r="F57" s="32" t="n">
        <f aca="false">B57+F56</f>
        <v>550826280065384</v>
      </c>
      <c r="G57" s="32" t="n">
        <f aca="false">C57+G56</f>
        <v>0</v>
      </c>
      <c r="H57" s="32" t="n">
        <f aca="false">H56+D57</f>
        <v>0</v>
      </c>
      <c r="Q57" s="32" t="n">
        <v>16264474802186.1</v>
      </c>
      <c r="R57" s="32" t="n">
        <v>8108505941878.51</v>
      </c>
      <c r="S57" s="32" t="n">
        <v>16264474802186.1</v>
      </c>
      <c r="T57" s="65" t="n">
        <f aca="false">T56-1</f>
        <v>12</v>
      </c>
      <c r="U57" s="65" t="n">
        <f aca="false">U56-1</f>
        <v>13</v>
      </c>
    </row>
    <row r="58" customFormat="false" ht="14.5" hidden="false" customHeight="false" outlineLevel="0" collapsed="false">
      <c r="A58" s="32" t="n">
        <f aca="false">A57+1</f>
        <v>9</v>
      </c>
      <c r="B58" s="32" t="n">
        <f aca="false">'PCA2-Peri'!BY38</f>
        <v>378213219111912</v>
      </c>
      <c r="C58" s="32" t="n">
        <f aca="false">'MCA-Peri'!CE31</f>
        <v>0</v>
      </c>
      <c r="D58" s="32" t="n">
        <f aca="false">'ACA2-Peri'!BY31</f>
        <v>0</v>
      </c>
      <c r="F58" s="32" t="n">
        <f aca="false">B58+F57</f>
        <v>929039499177296</v>
      </c>
      <c r="G58" s="32" t="n">
        <f aca="false">C58+G57</f>
        <v>0</v>
      </c>
      <c r="H58" s="32" t="n">
        <f aca="false">H57+D58</f>
        <v>0</v>
      </c>
      <c r="Q58" s="32" t="n">
        <v>16281898559058.2</v>
      </c>
      <c r="R58" s="32" t="n">
        <v>8113668536507.26</v>
      </c>
      <c r="S58" s="32" t="n">
        <v>16281898559058.2</v>
      </c>
      <c r="T58" s="65" t="n">
        <f aca="false">T57-1</f>
        <v>11</v>
      </c>
      <c r="U58" s="65" t="n">
        <f aca="false">U57-1</f>
        <v>12</v>
      </c>
    </row>
    <row r="59" customFormat="false" ht="14.5" hidden="false" customHeight="false" outlineLevel="0" collapsed="false">
      <c r="A59" s="32" t="n">
        <f aca="false">A58+1</f>
        <v>10</v>
      </c>
      <c r="B59" s="32" t="n">
        <f aca="false">'PCA2-Peri'!BS38</f>
        <v>792565322457610</v>
      </c>
      <c r="C59" s="32" t="n">
        <f aca="false">'MCA-Peri'!BY31</f>
        <v>0</v>
      </c>
      <c r="D59" s="32" t="n">
        <f aca="false">'ACA2-Peri'!BS31</f>
        <v>0</v>
      </c>
      <c r="F59" s="32" t="n">
        <f aca="false">B59+F58</f>
        <v>1721604821634910</v>
      </c>
      <c r="G59" s="32" t="n">
        <f aca="false">C59+G58</f>
        <v>0</v>
      </c>
      <c r="H59" s="32" t="n">
        <f aca="false">H58+D59</f>
        <v>0</v>
      </c>
      <c r="Q59" s="32" t="n">
        <v>16299322315930.2</v>
      </c>
      <c r="R59" s="32" t="n">
        <v>8118831131136</v>
      </c>
      <c r="S59" s="32" t="n">
        <v>16299322315930.2</v>
      </c>
      <c r="T59" s="65" t="n">
        <f aca="false">T58-1</f>
        <v>10</v>
      </c>
      <c r="U59" s="65" t="n">
        <f aca="false">U58-1</f>
        <v>11</v>
      </c>
    </row>
    <row r="60" customFormat="false" ht="14.5" hidden="false" customHeight="false" outlineLevel="0" collapsed="false">
      <c r="A60" s="32" t="n">
        <f aca="false">A59+1</f>
        <v>11</v>
      </c>
      <c r="B60" s="32" t="n">
        <f aca="false">'PCA2-Peri'!BM38</f>
        <v>1356185054533160</v>
      </c>
      <c r="C60" s="32" t="n">
        <f aca="false">'MCA-Peri'!BS31</f>
        <v>0</v>
      </c>
      <c r="D60" s="32" t="n">
        <f aca="false">'ACA2-Peri'!BM31</f>
        <v>0</v>
      </c>
      <c r="F60" s="32" t="n">
        <f aca="false">B60+F59</f>
        <v>3077789876168060</v>
      </c>
      <c r="G60" s="32" t="n">
        <f aca="false">C60+G59</f>
        <v>0</v>
      </c>
      <c r="H60" s="32" t="n">
        <f aca="false">H59+D60</f>
        <v>0</v>
      </c>
      <c r="Q60" s="32" t="n">
        <v>16316746072802.2</v>
      </c>
      <c r="R60" s="32" t="n">
        <v>8123993725764.75</v>
      </c>
      <c r="S60" s="32" t="n">
        <v>16316746072802.2</v>
      </c>
      <c r="T60" s="65" t="n">
        <f aca="false">T59-1</f>
        <v>9</v>
      </c>
      <c r="U60" s="65" t="n">
        <f aca="false">U59-1</f>
        <v>10</v>
      </c>
    </row>
    <row r="61" customFormat="false" ht="14.5" hidden="false" customHeight="false" outlineLevel="0" collapsed="false">
      <c r="A61" s="32" t="n">
        <f aca="false">A60+1</f>
        <v>12</v>
      </c>
      <c r="B61" s="32" t="n">
        <f aca="false">'PCA2-Peri'!BG38</f>
        <v>2578821266941630</v>
      </c>
      <c r="C61" s="32" t="n">
        <f aca="false">'MCA-Peri'!BM31</f>
        <v>0</v>
      </c>
      <c r="D61" s="32" t="n">
        <f aca="false">'ACA2-Peri'!BG31</f>
        <v>0</v>
      </c>
      <c r="F61" s="32" t="n">
        <f aca="false">B61+F60</f>
        <v>5656611143109690</v>
      </c>
      <c r="G61" s="32" t="n">
        <f aca="false">C61+G60</f>
        <v>0</v>
      </c>
      <c r="H61" s="32" t="n">
        <f aca="false">H60+D61</f>
        <v>0</v>
      </c>
      <c r="Q61" s="32" t="n">
        <v>16334169829674.2</v>
      </c>
      <c r="R61" s="32" t="n">
        <v>8129156320393.5</v>
      </c>
      <c r="S61" s="32" t="n">
        <v>16334169829674.2</v>
      </c>
      <c r="T61" s="65" t="n">
        <f aca="false">T60-1</f>
        <v>8</v>
      </c>
      <c r="U61" s="65" t="n">
        <f aca="false">U60-1</f>
        <v>9</v>
      </c>
    </row>
    <row r="62" customFormat="false" ht="14.5" hidden="false" customHeight="false" outlineLevel="0" collapsed="false">
      <c r="A62" s="32" t="n">
        <f aca="false">A61+1</f>
        <v>13</v>
      </c>
      <c r="B62" s="32" t="n">
        <f aca="false">'PCA2-Peri'!BA38</f>
        <v>5162478548867950</v>
      </c>
      <c r="C62" s="32" t="n">
        <f aca="false">'MCA-Peri'!BG31</f>
        <v>0</v>
      </c>
      <c r="D62" s="32" t="n">
        <f aca="false">'ACA2-Peri'!BA31</f>
        <v>0</v>
      </c>
      <c r="F62" s="32" t="n">
        <f aca="false">B62+F61</f>
        <v>10819089691977600</v>
      </c>
      <c r="G62" s="32" t="n">
        <f aca="false">C62+G61</f>
        <v>0</v>
      </c>
      <c r="H62" s="32" t="n">
        <f aca="false">H61+D62</f>
        <v>0</v>
      </c>
      <c r="Q62" s="32" t="n">
        <v>16351593586546.2</v>
      </c>
      <c r="R62" s="32" t="n">
        <v>8134318915022.24</v>
      </c>
      <c r="S62" s="32" t="n">
        <v>16351593586546.2</v>
      </c>
      <c r="T62" s="65" t="n">
        <f aca="false">T61-1</f>
        <v>7</v>
      </c>
      <c r="U62" s="65" t="n">
        <f aca="false">U61-1</f>
        <v>8</v>
      </c>
    </row>
    <row r="63" customFormat="false" ht="14.5" hidden="false" customHeight="false" outlineLevel="0" collapsed="false">
      <c r="A63" s="32" t="n">
        <f aca="false">A62+1</f>
        <v>14</v>
      </c>
      <c r="B63" s="32" t="n">
        <f aca="false">'PCA2-Peri'!AU38</f>
        <v>10332980801195600</v>
      </c>
      <c r="C63" s="32" t="n">
        <f aca="false">'MCA-Peri'!BA31</f>
        <v>0</v>
      </c>
      <c r="D63" s="32" t="n">
        <f aca="false">'ACA2-Peri'!AU31</f>
        <v>0</v>
      </c>
      <c r="F63" s="32" t="n">
        <f aca="false">B63+F62</f>
        <v>21152070493173200</v>
      </c>
      <c r="G63" s="32" t="n">
        <f aca="false">C63+G62</f>
        <v>0</v>
      </c>
      <c r="H63" s="32" t="n">
        <f aca="false">H62+D63</f>
        <v>0</v>
      </c>
      <c r="Q63" s="32" t="n">
        <v>16369017343418.2</v>
      </c>
      <c r="R63" s="32" t="n">
        <v>8139481509650.99</v>
      </c>
      <c r="S63" s="32" t="n">
        <v>16369017343418.2</v>
      </c>
      <c r="T63" s="65" t="n">
        <f aca="false">T62-1</f>
        <v>6</v>
      </c>
      <c r="U63" s="65" t="n">
        <f aca="false">U62-1</f>
        <v>7</v>
      </c>
    </row>
    <row r="64" customFormat="false" ht="14.5" hidden="false" customHeight="false" outlineLevel="0" collapsed="false">
      <c r="A64" s="32" t="n">
        <f aca="false">A63+1</f>
        <v>15</v>
      </c>
      <c r="B64" s="32" t="n">
        <f aca="false">'PCA2-Peri'!AO38</f>
        <v>20679248415622700</v>
      </c>
      <c r="C64" s="32" t="n">
        <f aca="false">'MCA-Peri'!AU31</f>
        <v>0</v>
      </c>
      <c r="D64" s="32" t="n">
        <f aca="false">'ACA2-Peri'!AO31</f>
        <v>0</v>
      </c>
      <c r="F64" s="32" t="n">
        <f aca="false">B64+F63</f>
        <v>41831318908796000</v>
      </c>
      <c r="G64" s="32" t="n">
        <f aca="false">C64+G63</f>
        <v>0</v>
      </c>
      <c r="H64" s="32" t="n">
        <f aca="false">H63+D64</f>
        <v>0</v>
      </c>
      <c r="Q64" s="32" t="n">
        <v>16386441100290.3</v>
      </c>
      <c r="R64" s="32" t="n">
        <v>8144644104279.73</v>
      </c>
      <c r="S64" s="32" t="n">
        <v>16386441100290.3</v>
      </c>
      <c r="T64" s="65" t="n">
        <f aca="false">T63-1</f>
        <v>5</v>
      </c>
      <c r="U64" s="65" t="n">
        <f aca="false">U63-1</f>
        <v>6</v>
      </c>
    </row>
    <row r="65" customFormat="false" ht="14.5" hidden="false" customHeight="false" outlineLevel="0" collapsed="false">
      <c r="A65" s="32" t="n">
        <f aca="false">A64+1</f>
        <v>16</v>
      </c>
      <c r="B65" s="32" t="n">
        <f aca="false">'PCA2-Peri'!AI38</f>
        <v>41380623735512100</v>
      </c>
      <c r="C65" s="32" t="n">
        <f aca="false">'MCA-Peri'!AO31</f>
        <v>0</v>
      </c>
      <c r="D65" s="32" t="n">
        <f aca="false">'ACA2-Peri'!AI31</f>
        <v>0</v>
      </c>
      <c r="F65" s="32" t="n">
        <f aca="false">B65+F64</f>
        <v>83211942644308000</v>
      </c>
      <c r="G65" s="32" t="n">
        <f aca="false">C65+G64</f>
        <v>0</v>
      </c>
      <c r="H65" s="32" t="n">
        <f aca="false">H64+D65</f>
        <v>0</v>
      </c>
      <c r="Q65" s="32" t="n">
        <v>16403864857162.3</v>
      </c>
      <c r="R65" s="32" t="n">
        <v>8149806698908.48</v>
      </c>
      <c r="S65" s="32" t="n">
        <v>16403864857162.3</v>
      </c>
      <c r="T65" s="65" t="n">
        <f aca="false">T64-1</f>
        <v>4</v>
      </c>
      <c r="U65" s="65" t="n">
        <f aca="false">U64-1</f>
        <v>5</v>
      </c>
    </row>
    <row r="66" customFormat="false" ht="14.5" hidden="false" customHeight="false" outlineLevel="0" collapsed="false">
      <c r="A66" s="32" t="n">
        <f aca="false">A65+1</f>
        <v>17</v>
      </c>
      <c r="B66" s="32" t="n">
        <f aca="false">'PCA2-Peri'!AC38</f>
        <v>82798014109597100</v>
      </c>
      <c r="C66" s="32" t="n">
        <f aca="false">'MCA-Peri'!AI31</f>
        <v>0</v>
      </c>
      <c r="D66" s="32" t="n">
        <f aca="false">'ACA2-Peri'!AC31</f>
        <v>0</v>
      </c>
      <c r="F66" s="32" t="n">
        <f aca="false">B66+F65</f>
        <v>1.66009956753905E+017</v>
      </c>
      <c r="G66" s="32" t="n">
        <f aca="false">C66+G65</f>
        <v>0</v>
      </c>
      <c r="H66" s="32" t="n">
        <f aca="false">H65+D66</f>
        <v>0</v>
      </c>
      <c r="Q66" s="32" t="n">
        <v>16421288614034.3</v>
      </c>
      <c r="R66" s="32" t="n">
        <v>8154969293537.22</v>
      </c>
      <c r="S66" s="32" t="n">
        <v>16421288614034.3</v>
      </c>
      <c r="T66" s="65" t="n">
        <f aca="false">T65-1</f>
        <v>3</v>
      </c>
      <c r="U66" s="65" t="n">
        <f aca="false">U65-1</f>
        <v>4</v>
      </c>
    </row>
    <row r="67" customFormat="false" ht="14.5" hidden="false" customHeight="false" outlineLevel="0" collapsed="false">
      <c r="A67" s="32" t="n">
        <f aca="false">A66+1</f>
        <v>18</v>
      </c>
      <c r="B67" s="32" t="n">
        <f aca="false">'PCA2-Peri'!W38</f>
        <v>1.65653968200909E+017</v>
      </c>
      <c r="C67" s="32" t="n">
        <f aca="false">'MCA-Peri'!AC31</f>
        <v>0</v>
      </c>
      <c r="D67" s="32" t="n">
        <f aca="false">'ACA2-Peri'!W31</f>
        <v>0</v>
      </c>
      <c r="F67" s="32" t="n">
        <f aca="false">B67+F66</f>
        <v>3.31663924954814E+017</v>
      </c>
      <c r="G67" s="32" t="n">
        <f aca="false">C67+G66</f>
        <v>0</v>
      </c>
      <c r="H67" s="32" t="n">
        <f aca="false">H66+D67</f>
        <v>0</v>
      </c>
      <c r="Q67" s="32" t="n">
        <v>16438712370906.3</v>
      </c>
      <c r="R67" s="32" t="n">
        <v>8160131888165.97</v>
      </c>
      <c r="S67" s="32" t="n">
        <v>16438712370906.3</v>
      </c>
      <c r="T67" s="65" t="n">
        <f aca="false">T66-1</f>
        <v>2</v>
      </c>
      <c r="U67" s="65" t="n">
        <f aca="false">U66-1</f>
        <v>3</v>
      </c>
    </row>
    <row r="68" customFormat="false" ht="14.5" hidden="false" customHeight="false" outlineLevel="0" collapsed="false">
      <c r="A68" s="32" t="n">
        <v>19</v>
      </c>
      <c r="B68" s="32" t="n">
        <f aca="false">'PCA2-Peri'!Q38</f>
        <v>4.2435051351438E+017</v>
      </c>
      <c r="C68" s="32" t="n">
        <f aca="false">'MCA-Peri'!W31</f>
        <v>0</v>
      </c>
      <c r="D68" s="32" t="n">
        <f aca="false">'ACA2-Peri'!Q31</f>
        <v>0</v>
      </c>
      <c r="F68" s="32" t="n">
        <f aca="false">B68+F67</f>
        <v>7.56014438469194E+017</v>
      </c>
      <c r="G68" s="32" t="n">
        <f aca="false">C68+G67</f>
        <v>0</v>
      </c>
      <c r="H68" s="32" t="n">
        <f aca="false">H67+D68</f>
        <v>0</v>
      </c>
      <c r="Q68" s="32" t="n">
        <v>16456136127778.3</v>
      </c>
      <c r="R68" s="32" t="n">
        <v>8165294482794.72</v>
      </c>
      <c r="S68" s="32" t="n">
        <v>16456136127778.3</v>
      </c>
      <c r="T68" s="65" t="n">
        <f aca="false">T67-1</f>
        <v>1</v>
      </c>
      <c r="U68" s="65" t="n">
        <f aca="false">U67-1</f>
        <v>2</v>
      </c>
    </row>
    <row r="69" customFormat="false" ht="14.5" hidden="false" customHeight="false" outlineLevel="0" collapsed="false">
      <c r="A69" s="32" t="n">
        <v>20</v>
      </c>
      <c r="B69" s="32" t="n">
        <f aca="false">'PCA2-Peri'!K38</f>
        <v>6.63009520790288E+017</v>
      </c>
      <c r="C69" s="32" t="n">
        <f aca="false">'MCA-Peri'!Q31</f>
        <v>0</v>
      </c>
      <c r="D69" s="32" t="n">
        <f aca="false">'ACA2-Peri'!K31</f>
        <v>0</v>
      </c>
      <c r="F69" s="32" t="n">
        <f aca="false">B69+F68</f>
        <v>1.41902395925948E+018</v>
      </c>
      <c r="G69" s="32" t="n">
        <f aca="false">C69+G68</f>
        <v>0</v>
      </c>
      <c r="H69" s="32" t="n">
        <f aca="false">H68+D69</f>
        <v>0</v>
      </c>
      <c r="Q69" s="32" t="n">
        <v>16473559884650.4</v>
      </c>
      <c r="R69" s="32" t="n">
        <v>8170457077423.46</v>
      </c>
      <c r="S69" s="32" t="n">
        <v>16473559884650.4</v>
      </c>
      <c r="T69" s="65" t="n">
        <f aca="false">T68-1</f>
        <v>0</v>
      </c>
      <c r="U69" s="65" t="n">
        <f aca="false">U68-1</f>
        <v>1</v>
      </c>
    </row>
    <row r="70" customFormat="false" ht="14.5" hidden="false" customHeight="false" outlineLevel="0" collapsed="false">
      <c r="A70" s="32" t="n">
        <v>21</v>
      </c>
      <c r="B70" s="32" t="n">
        <f aca="false">'PCA2-Peri'!E38</f>
        <v>3.9788994982934E+018</v>
      </c>
      <c r="C70" s="32" t="n">
        <f aca="false">'MCA-Peri'!K31</f>
        <v>0</v>
      </c>
      <c r="D70" s="32" t="n">
        <f aca="false">'ACA2-Peri'!E31</f>
        <v>0</v>
      </c>
      <c r="F70" s="32" t="n">
        <f aca="false">B70+F69</f>
        <v>5.39792345755289E+018</v>
      </c>
      <c r="G70" s="32" t="n">
        <f aca="false">C70+G69</f>
        <v>0</v>
      </c>
      <c r="H70" s="32" t="n">
        <f aca="false">H69+D70</f>
        <v>0</v>
      </c>
      <c r="R70" s="32" t="n">
        <v>8175619672052.21</v>
      </c>
      <c r="U70" s="65" t="n">
        <f aca="false">U69-1</f>
        <v>0</v>
      </c>
    </row>
    <row r="71" customFormat="false" ht="14.5" hidden="false" customHeight="false" outlineLevel="0" collapsed="false">
      <c r="A71" s="32" t="n">
        <v>22</v>
      </c>
      <c r="C71" s="32" t="n">
        <f aca="false">'MCA-Peri'!E31</f>
        <v>0</v>
      </c>
      <c r="G71" s="32" t="n">
        <f aca="false">C71+G70</f>
        <v>0</v>
      </c>
    </row>
    <row r="73" customFormat="false" ht="14.5" hidden="false" customHeight="false" outlineLevel="0" collapsed="false">
      <c r="A73" s="63" t="s">
        <v>78</v>
      </c>
      <c r="G73" s="63" t="s">
        <v>81</v>
      </c>
      <c r="M73" s="63" t="s">
        <v>82</v>
      </c>
      <c r="S73" s="63" t="s">
        <v>79</v>
      </c>
    </row>
    <row r="74" customFormat="false" ht="14.5" hidden="false" customHeight="false" outlineLevel="0" collapsed="false">
      <c r="A74" s="32" t="s">
        <v>136</v>
      </c>
      <c r="B74" s="32" t="s">
        <v>137</v>
      </c>
      <c r="C74" s="32" t="s">
        <v>68</v>
      </c>
      <c r="D74" s="32" t="s">
        <v>138</v>
      </c>
      <c r="E74" s="32" t="s">
        <v>85</v>
      </c>
      <c r="G74" s="32" t="s">
        <v>136</v>
      </c>
      <c r="H74" s="32" t="s">
        <v>137</v>
      </c>
      <c r="I74" s="32" t="s">
        <v>68</v>
      </c>
      <c r="J74" s="32" t="s">
        <v>138</v>
      </c>
      <c r="K74" s="32" t="s">
        <v>85</v>
      </c>
      <c r="M74" s="32" t="s">
        <v>136</v>
      </c>
      <c r="N74" s="32" t="s">
        <v>137</v>
      </c>
      <c r="O74" s="32" t="s">
        <v>68</v>
      </c>
      <c r="P74" s="32" t="s">
        <v>138</v>
      </c>
      <c r="Q74" s="32" t="s">
        <v>85</v>
      </c>
      <c r="S74" s="32" t="s">
        <v>136</v>
      </c>
      <c r="T74" s="32" t="s">
        <v>137</v>
      </c>
      <c r="U74" s="32" t="s">
        <v>68</v>
      </c>
      <c r="V74" s="32" t="s">
        <v>138</v>
      </c>
      <c r="W74" s="32" t="s">
        <v>85</v>
      </c>
    </row>
    <row r="75" customFormat="false" ht="14.5" hidden="false" customHeight="false" outlineLevel="0" collapsed="false">
      <c r="A75" s="32" t="n">
        <v>1</v>
      </c>
      <c r="B75" s="32" t="n">
        <f aca="false">$G$4</f>
        <v>0.00125</v>
      </c>
      <c r="C75" s="32" t="n">
        <f aca="false">$B$75+A75*$B$44</f>
        <v>0.0012501</v>
      </c>
      <c r="D75" s="32" t="n">
        <f aca="false">((8*$F$4*$B$16)/(3.1415*$B$17*9.81))*(((C75)^4-(B75)^4)-(((C75)^2-(B75)^2)^2/(LN(C75/B75))))^-1</f>
        <v>13524460716564000</v>
      </c>
      <c r="E75" s="32" t="n">
        <f aca="false">0.5*((1/D75)+(1/D76)+(1/D77)+(1/D78)+(1/D79)+(1/D80)+(1/D81)+(1/D82)+(1/D83)+(1/D84)+(1/D85)+(1/D86)+(1/D87)+(1/D88)+(1/D89)+(1/D90)+(1/D91)+(1/D92)+(1/D93)+(1/D94))^-1</f>
        <v>337919047350868</v>
      </c>
      <c r="G75" s="32" t="n">
        <v>1</v>
      </c>
      <c r="H75" s="32" t="n">
        <f aca="false">$G$6</f>
        <v>0.00165</v>
      </c>
      <c r="I75" s="32" t="n">
        <f aca="false">$H$75+G75*$B$44</f>
        <v>0.0016501</v>
      </c>
      <c r="J75" s="32" t="n">
        <f aca="false">((8*$F$6*$B$16)/(3.1415*$B$17*9.81))*(((I75)^4-(H75)^4)-(((I75)^2-(H75)^2)^2/(LN(I75/H75))))^-1</f>
        <v>2296403481865940</v>
      </c>
      <c r="K75" s="32" t="n">
        <f aca="false">((1/J75)+(1/J76)+(1/J77)+(1/J78)+(1/J79)+(1/J80)+(1/J81)+(1/J82)+(1/J83)+(1/J84)+(1/J85)+(1/J86)+(1/J87)+(1/J88)+(1/J89)+(1/J90)+(1/J91)+(1/J92)+(1/J93)+(1/J94))^-1</f>
        <v>114693154007421</v>
      </c>
      <c r="M75" s="32" t="n">
        <v>1</v>
      </c>
      <c r="N75" s="32" t="n">
        <f aca="false">$G$7</f>
        <v>0.001</v>
      </c>
      <c r="O75" s="32" t="n">
        <f aca="false">$N$75+M75*$B$44</f>
        <v>0.0010001</v>
      </c>
      <c r="P75" s="32" t="n">
        <f aca="false">((8*$F$7*$B$16)/(3.1415*$B$17*9.81))*(((O75)^4-(N75)^4)-(((O75)^2-(N75)^2)^2/(LN(O75/N75))))^-1</f>
        <v>1759398262231650</v>
      </c>
      <c r="Q75" s="32" t="n">
        <f aca="false">0.5*((1/P75)+(1/P76)+(1/P77)+(1/P78)+(1/P79)+(1/P80)+(1/P81)+(1/P82)+(1/P83)+(1/P84)+(1/P85)+(1/P86)+(1/P87)+(1/P88)+(1/P89)+(1/P90)+(1/P91)+(1/P92)+(1/P93)+(1/P94))^-1</f>
        <v>43924681611999.9</v>
      </c>
      <c r="S75" s="32" t="n">
        <v>1</v>
      </c>
      <c r="T75" s="32" t="n">
        <f aca="false">$G$5</f>
        <v>0.0018</v>
      </c>
      <c r="U75" s="32" t="n">
        <f aca="false">$T$75+S75*$B$44</f>
        <v>0.0018001</v>
      </c>
      <c r="V75" s="32" t="n">
        <f aca="false">((8*$F$5*$B$16)/(3.1415*$B$17*9.81))*(((U75)^4-(T75)^4)-(((U75)^2-(T75)^2)^2/(LN(U75/T75))))^-1</f>
        <v>10646358632641800</v>
      </c>
      <c r="W75" s="32" t="n">
        <f aca="false">0.5*((1/V75)+(1/V76)+(1/V77)+(1/V78)+(1/V79)+(1/V80)+(1/V81)+(1/V82)+(1/V83)+(1/V84)+(1/V85)+(1/V86)+(1/V87)+(1/V88)+(1/V89)+(1/V90)+(1/V91)+(1/V92)+(1/V93)+(1/V94))^-1</f>
        <v>266676037402203</v>
      </c>
    </row>
    <row r="76" customFormat="false" ht="14.5" hidden="false" customHeight="false" outlineLevel="0" collapsed="false">
      <c r="A76" s="32" t="n">
        <f aca="false">A75+1</f>
        <v>2</v>
      </c>
      <c r="B76" s="32" t="n">
        <f aca="false">C75</f>
        <v>0.0012501</v>
      </c>
      <c r="C76" s="32" t="n">
        <f aca="false">$B$75+A76*$B$44</f>
        <v>0.0012502</v>
      </c>
      <c r="D76" s="32" t="n">
        <f aca="false">((8*$F$4*$B$16)/(3.1415*$B$17*9.81))*(((C76)^4-(B76)^4)-(((C76)^2-(B76)^2)^2/(LN(C76/B76))))^-1</f>
        <v>13537513899872200</v>
      </c>
      <c r="G76" s="32" t="n">
        <f aca="false">G75+1</f>
        <v>2</v>
      </c>
      <c r="H76" s="32" t="n">
        <f aca="false">I75</f>
        <v>0.0016501</v>
      </c>
      <c r="I76" s="32" t="n">
        <f aca="false">$H$75+G76*$B$44</f>
        <v>0.0016502</v>
      </c>
      <c r="J76" s="32" t="n">
        <f aca="false">((8*$F$6*$B$16)/(3.1415*$B$17*9.81))*(((I76)^4-(H76)^4)-(((I76)^2-(H76)^2)^2/(LN(I76/H76))))^-1</f>
        <v>2291553251016340</v>
      </c>
      <c r="M76" s="32" t="n">
        <f aca="false">M75+1</f>
        <v>2</v>
      </c>
      <c r="N76" s="32" t="n">
        <f aca="false">O75</f>
        <v>0.0010001</v>
      </c>
      <c r="O76" s="32" t="n">
        <f aca="false">$N$75+M76*$B$44</f>
        <v>0.0010002</v>
      </c>
      <c r="P76" s="32" t="n">
        <f aca="false">((8*$F$7*$B$16)/(3.1415*$B$17*9.81))*(((O76)^4-(N76)^4)-(((O76)^2-(N76)^2)^2/(LN(O76/N76))))^-1</f>
        <v>1758619538260200</v>
      </c>
      <c r="S76" s="32" t="n">
        <f aca="false">S75+1</f>
        <v>2</v>
      </c>
      <c r="T76" s="32" t="n">
        <f aca="false">U75</f>
        <v>0.0018001</v>
      </c>
      <c r="U76" s="32" t="n">
        <f aca="false">$T$75+S76*$B$44</f>
        <v>0.0018002</v>
      </c>
      <c r="V76" s="32" t="n">
        <f aca="false">((8*$F$5*$B$16)/(3.1415*$B$17*9.81))*(((U76)^4-(T76)^4)-(((U76)^2-(T76)^2)^2/(LN(U76/T76))))^-1</f>
        <v>10680832027509100</v>
      </c>
    </row>
    <row r="77" customFormat="false" ht="14.5" hidden="false" customHeight="false" outlineLevel="0" collapsed="false">
      <c r="A77" s="32" t="n">
        <f aca="false">A76+1</f>
        <v>3</v>
      </c>
      <c r="B77" s="32" t="n">
        <f aca="false">C76</f>
        <v>0.0012502</v>
      </c>
      <c r="C77" s="32" t="n">
        <f aca="false">$B$75+A77*$B$44</f>
        <v>0.0012503</v>
      </c>
      <c r="D77" s="32" t="n">
        <f aca="false">((8*$F$4*$B$16)/(3.1415*$B$17*9.81))*(((C77)^4-(B77)^4)-(((C77)^2-(B77)^2)^2/(LN(C77/B77))))^-1</f>
        <v>13514738858191500</v>
      </c>
      <c r="G77" s="32" t="n">
        <f aca="false">G76+1</f>
        <v>3</v>
      </c>
      <c r="H77" s="32" t="n">
        <f aca="false">I76</f>
        <v>0.0016502</v>
      </c>
      <c r="I77" s="32" t="n">
        <f aca="false">$H$75+G77*$B$44</f>
        <v>0.0016503</v>
      </c>
      <c r="J77" s="32" t="n">
        <f aca="false">((8*$F$6*$B$16)/(3.1415*$B$17*9.81))*(((I77)^4-(H77)^4)-(((I77)^2-(H77)^2)^2/(LN(I77/H77))))^-1</f>
        <v>2295023423286670</v>
      </c>
      <c r="M77" s="32" t="n">
        <f aca="false">M76+1</f>
        <v>3</v>
      </c>
      <c r="N77" s="32" t="n">
        <f aca="false">O76</f>
        <v>0.0010002</v>
      </c>
      <c r="O77" s="32" t="n">
        <f aca="false">$N$75+M77*$B$44</f>
        <v>0.0010003</v>
      </c>
      <c r="P77" s="32" t="n">
        <f aca="false">((8*$F$7*$B$16)/(3.1415*$B$17*9.81))*(((O77)^4-(N77)^4)-(((O77)^2-(N77)^2)^2/(LN(O77/N77))))^-1</f>
        <v>1757266706966290</v>
      </c>
      <c r="S77" s="32" t="n">
        <f aca="false">S76+1</f>
        <v>3</v>
      </c>
      <c r="T77" s="32" t="n">
        <f aca="false">U76</f>
        <v>0.0018002</v>
      </c>
      <c r="U77" s="32" t="n">
        <f aca="false">$T$75+S77*$B$44</f>
        <v>0.0018003</v>
      </c>
      <c r="V77" s="32" t="n">
        <f aca="false">((8*$F$5*$B$16)/(3.1415*$B$17*9.81))*(((U77)^4-(T77)^4)-(((U77)^2-(T77)^2)^2/(LN(U77/T77))))^-1</f>
        <v>10686766090644000</v>
      </c>
    </row>
    <row r="78" customFormat="false" ht="14.5" hidden="false" customHeight="false" outlineLevel="0" collapsed="false">
      <c r="A78" s="32" t="n">
        <f aca="false">A77+1</f>
        <v>4</v>
      </c>
      <c r="B78" s="32" t="n">
        <f aca="false">C77</f>
        <v>0.0012503</v>
      </c>
      <c r="C78" s="32" t="n">
        <f aca="false">$B$75+A78*$B$44</f>
        <v>0.0012504</v>
      </c>
      <c r="D78" s="32" t="n">
        <f aca="false">((8*$F$4*$B$16)/(3.1415*$B$17*9.81))*(((C78)^4-(B78)^4)-(((C78)^2-(B78)^2)^2/(LN(C78/B78))))^-1</f>
        <v>13519589246655000</v>
      </c>
      <c r="G78" s="32" t="n">
        <f aca="false">G77+1</f>
        <v>4</v>
      </c>
      <c r="H78" s="32" t="n">
        <f aca="false">I77</f>
        <v>0.0016503</v>
      </c>
      <c r="I78" s="32" t="n">
        <f aca="false">$H$75+G78*$B$44</f>
        <v>0.0016504</v>
      </c>
      <c r="J78" s="32" t="n">
        <f aca="false">((8*$F$6*$B$16)/(3.1415*$B$17*9.81))*(((I78)^4-(H78)^4)-(((I78)^2-(H78)^2)^2/(LN(I78/H78))))^-1</f>
        <v>2297035001144840</v>
      </c>
      <c r="M78" s="32" t="n">
        <f aca="false">M77+1</f>
        <v>4</v>
      </c>
      <c r="N78" s="32" t="n">
        <f aca="false">O77</f>
        <v>0.0010003</v>
      </c>
      <c r="O78" s="32" t="n">
        <f aca="false">$N$75+M78*$B$44</f>
        <v>0.0010004</v>
      </c>
      <c r="P78" s="32" t="n">
        <f aca="false">((8*$F$7*$B$16)/(3.1415*$B$17*9.81))*(((O78)^4-(N78)^4)-(((O78)^2-(N78)^2)^2/(LN(O78/N78))))^-1</f>
        <v>1757422287037250</v>
      </c>
      <c r="S78" s="32" t="n">
        <f aca="false">S77+1</f>
        <v>4</v>
      </c>
      <c r="T78" s="32" t="n">
        <f aca="false">U77</f>
        <v>0.0018003</v>
      </c>
      <c r="U78" s="32" t="n">
        <f aca="false">$T$75+S78*$B$44</f>
        <v>0.0018004</v>
      </c>
      <c r="V78" s="32" t="n">
        <f aca="false">((8*$F$5*$B$16)/(3.1415*$B$17*9.81))*(((U78)^4-(T78)^4)-(((U78)^2-(T78)^2)^2/(LN(U78/T78))))^-1</f>
        <v>10659892365238600</v>
      </c>
    </row>
    <row r="79" customFormat="false" ht="14.5" hidden="false" customHeight="false" outlineLevel="0" collapsed="false">
      <c r="A79" s="32" t="n">
        <f aca="false">A78+1</f>
        <v>5</v>
      </c>
      <c r="B79" s="32" t="n">
        <f aca="false">C78</f>
        <v>0.0012504</v>
      </c>
      <c r="C79" s="32" t="n">
        <f aca="false">$B$75+A79*$B$44</f>
        <v>0.0012505</v>
      </c>
      <c r="D79" s="32" t="n">
        <f aca="false">((8*$F$4*$B$16)/(3.1415*$B$17*9.81))*(((C79)^4-(B79)^4)-(((C79)^2-(B79)^2)^2/(LN(C79/B79))))^-1</f>
        <v>13528291907001000</v>
      </c>
      <c r="G79" s="32" t="n">
        <f aca="false">G78+1</f>
        <v>5</v>
      </c>
      <c r="H79" s="32" t="n">
        <f aca="false">I78</f>
        <v>0.0016504</v>
      </c>
      <c r="I79" s="32" t="n">
        <f aca="false">$H$75+G79*$B$44</f>
        <v>0.0016505</v>
      </c>
      <c r="J79" s="32" t="n">
        <f aca="false">((8*$F$6*$B$16)/(3.1415*$B$17*9.81))*(((I79)^4-(H79)^4)-(((I79)^2-(H79)^2)^2/(LN(I79/H79))))^-1</f>
        <v>2299854910961670</v>
      </c>
      <c r="M79" s="32" t="n">
        <f aca="false">M78+1</f>
        <v>5</v>
      </c>
      <c r="N79" s="32" t="n">
        <f aca="false">O78</f>
        <v>0.0010004</v>
      </c>
      <c r="O79" s="32" t="n">
        <f aca="false">$N$75+M79*$B$44</f>
        <v>0.0010005</v>
      </c>
      <c r="P79" s="32" t="n">
        <f aca="false">((8*$F$7*$B$16)/(3.1415*$B$17*9.81))*(((O79)^4-(N79)^4)-(((O79)^2-(N79)^2)^2/(LN(O79/N79))))^-1</f>
        <v>1757915962079940</v>
      </c>
      <c r="S79" s="32" t="n">
        <f aca="false">S78+1</f>
        <v>5</v>
      </c>
      <c r="T79" s="32" t="n">
        <f aca="false">U78</f>
        <v>0.0018004</v>
      </c>
      <c r="U79" s="32" t="n">
        <f aca="false">$T$75+S79*$B$44</f>
        <v>0.0018005</v>
      </c>
      <c r="V79" s="32" t="n">
        <f aca="false">((8*$F$5*$B$16)/(3.1415*$B$17*9.81))*(((U79)^4-(T79)^4)-(((U79)^2-(T79)^2)^2/(LN(U79/T79))))^-1</f>
        <v>10648781830201500</v>
      </c>
    </row>
    <row r="80" customFormat="false" ht="14.5" hidden="false" customHeight="false" outlineLevel="0" collapsed="false">
      <c r="A80" s="32" t="n">
        <f aca="false">A79+1</f>
        <v>6</v>
      </c>
      <c r="B80" s="32" t="n">
        <f aca="false">C79</f>
        <v>0.0012505</v>
      </c>
      <c r="C80" s="32" t="n">
        <f aca="false">$B$75+A80*$B$44</f>
        <v>0.0012506</v>
      </c>
      <c r="D80" s="32" t="n">
        <f aca="false">((8*$F$4*$B$16)/(3.1415*$B$17*9.81))*(((C80)^4-(B80)^4)-(((C80)^2-(B80)^2)^2/(LN(C80/B80))))^-1</f>
        <v>13515480174902500</v>
      </c>
      <c r="G80" s="32" t="n">
        <f aca="false">G79+1</f>
        <v>6</v>
      </c>
      <c r="H80" s="32" t="n">
        <f aca="false">I79</f>
        <v>0.0016505</v>
      </c>
      <c r="I80" s="32" t="n">
        <f aca="false">$H$75+G80*$B$44</f>
        <v>0.0016506</v>
      </c>
      <c r="J80" s="32" t="n">
        <f aca="false">((8*$F$6*$B$16)/(3.1415*$B$17*9.81))*(((I80)^4-(H80)^4)-(((I80)^2-(H80)^2)^2/(LN(I80/H80))))^-1</f>
        <v>2293831973471280</v>
      </c>
      <c r="M80" s="32" t="n">
        <f aca="false">M79+1</f>
        <v>6</v>
      </c>
      <c r="N80" s="32" t="n">
        <f aca="false">O79</f>
        <v>0.0010005</v>
      </c>
      <c r="O80" s="32" t="n">
        <f aca="false">$N$75+M80*$B$44</f>
        <v>0.0010006</v>
      </c>
      <c r="P80" s="32" t="n">
        <f aca="false">((8*$F$7*$B$16)/(3.1415*$B$17*9.81))*(((O80)^4-(N80)^4)-(((O80)^2-(N80)^2)^2/(LN(O80/N80))))^-1</f>
        <v>1757900498049470</v>
      </c>
      <c r="S80" s="32" t="n">
        <f aca="false">S79+1</f>
        <v>6</v>
      </c>
      <c r="T80" s="32" t="n">
        <f aca="false">U79</f>
        <v>0.0018005</v>
      </c>
      <c r="U80" s="32" t="n">
        <f aca="false">$T$75+S80*$B$44</f>
        <v>0.0018006</v>
      </c>
      <c r="V80" s="32" t="n">
        <f aca="false">((8*$F$5*$B$16)/(3.1415*$B$17*9.81))*(((U80)^4-(T80)^4)-(((U80)^2-(T80)^2)^2/(LN(U80/T80))))^-1</f>
        <v>10670542159566900</v>
      </c>
    </row>
    <row r="81" customFormat="false" ht="14.5" hidden="false" customHeight="false" outlineLevel="0" collapsed="false">
      <c r="A81" s="32" t="n">
        <f aca="false">A80+1</f>
        <v>7</v>
      </c>
      <c r="B81" s="32" t="n">
        <f aca="false">C80</f>
        <v>0.0012506</v>
      </c>
      <c r="C81" s="32" t="n">
        <f aca="false">$B$75+A81*$B$44</f>
        <v>0.0012507</v>
      </c>
      <c r="D81" s="32" t="n">
        <f aca="false">((8*$F$4*$B$16)/(3.1415*$B$17*9.81))*(((C81)^4-(B81)^4)-(((C81)^2-(B81)^2)^2/(LN(C81/B81))))^-1</f>
        <v>13519458951853400</v>
      </c>
      <c r="G81" s="32" t="n">
        <f aca="false">G80+1</f>
        <v>7</v>
      </c>
      <c r="H81" s="32" t="n">
        <f aca="false">I80</f>
        <v>0.0016506</v>
      </c>
      <c r="I81" s="32" t="n">
        <f aca="false">$H$75+G81*$B$44</f>
        <v>0.0016507</v>
      </c>
      <c r="J81" s="32" t="n">
        <f aca="false">((8*$F$6*$B$16)/(3.1415*$B$17*9.81))*(((I81)^4-(H81)^4)-(((I81)^2-(H81)^2)^2/(LN(I81/H81))))^-1</f>
        <v>2296452079624620</v>
      </c>
      <c r="M81" s="32" t="n">
        <f aca="false">M80+1</f>
        <v>7</v>
      </c>
      <c r="N81" s="32" t="n">
        <f aca="false">O80</f>
        <v>0.0010006</v>
      </c>
      <c r="O81" s="32" t="n">
        <f aca="false">$N$75+M81*$B$44</f>
        <v>0.0010007</v>
      </c>
      <c r="P81" s="32" t="n">
        <f aca="false">((8*$F$7*$B$16)/(3.1415*$B$17*9.81))*(((O81)^4-(N81)^4)-(((O81)^2-(N81)^2)^2/(LN(O81/N81))))^-1</f>
        <v>1757215415735840</v>
      </c>
      <c r="S81" s="32" t="n">
        <f aca="false">S80+1</f>
        <v>7</v>
      </c>
      <c r="T81" s="32" t="n">
        <f aca="false">U80</f>
        <v>0.0018006</v>
      </c>
      <c r="U81" s="32" t="n">
        <f aca="false">$T$75+S81*$B$44</f>
        <v>0.0018007</v>
      </c>
      <c r="V81" s="32" t="n">
        <f aca="false">((8*$F$5*$B$16)/(3.1415*$B$17*9.81))*(((U81)^4-(T81)^4)-(((U81)^2-(T81)^2)^2/(LN(U81/T81))))^-1</f>
        <v>10667998639397200</v>
      </c>
    </row>
    <row r="82" customFormat="false" ht="14.5" hidden="false" customHeight="false" outlineLevel="0" collapsed="false">
      <c r="A82" s="32" t="n">
        <f aca="false">A81+1</f>
        <v>8</v>
      </c>
      <c r="B82" s="32" t="n">
        <f aca="false">C81</f>
        <v>0.0012507</v>
      </c>
      <c r="C82" s="32" t="n">
        <f aca="false">$B$75+A82*$B$44</f>
        <v>0.0012508</v>
      </c>
      <c r="D82" s="32" t="n">
        <f aca="false">((8*$F$4*$B$16)/(3.1415*$B$17*9.81))*(((C82)^4-(B82)^4)-(((C82)^2-(B82)^2)^2/(LN(C82/B82))))^-1</f>
        <v>13516374176815400</v>
      </c>
      <c r="G82" s="32" t="n">
        <f aca="false">G81+1</f>
        <v>8</v>
      </c>
      <c r="H82" s="32" t="n">
        <f aca="false">I81</f>
        <v>0.0016507</v>
      </c>
      <c r="I82" s="32" t="n">
        <f aca="false">$H$75+G82*$B$44</f>
        <v>0.0016508</v>
      </c>
      <c r="J82" s="32" t="n">
        <f aca="false">((8*$F$6*$B$16)/(3.1415*$B$17*9.81))*(((I82)^4-(H82)^4)-(((I82)^2-(H82)^2)^2/(LN(I82/H82))))^-1</f>
        <v>2291689822073780</v>
      </c>
      <c r="M82" s="32" t="n">
        <f aca="false">M81+1</f>
        <v>8</v>
      </c>
      <c r="N82" s="32" t="n">
        <f aca="false">O81</f>
        <v>0.0010007</v>
      </c>
      <c r="O82" s="32" t="n">
        <f aca="false">$N$75+M82*$B$44</f>
        <v>0.0010008</v>
      </c>
      <c r="P82" s="32" t="n">
        <f aca="false">((8*$F$7*$B$16)/(3.1415*$B$17*9.81))*(((O82)^4-(N82)^4)-(((O82)^2-(N82)^2)^2/(LN(O82/N82))))^-1</f>
        <v>1758054110826430</v>
      </c>
      <c r="S82" s="32" t="n">
        <f aca="false">S81+1</f>
        <v>8</v>
      </c>
      <c r="T82" s="32" t="n">
        <f aca="false">U81</f>
        <v>0.0018007</v>
      </c>
      <c r="U82" s="32" t="n">
        <f aca="false">$T$75+S82*$B$44</f>
        <v>0.0018008</v>
      </c>
      <c r="V82" s="32" t="n">
        <f aca="false">((8*$F$5*$B$16)/(3.1415*$B$17*9.81))*(((U82)^4-(T82)^4)-(((U82)^2-(T82)^2)^2/(LN(U82/T82))))^-1</f>
        <v>10676863261076700</v>
      </c>
    </row>
    <row r="83" customFormat="false" ht="14.5" hidden="false" customHeight="false" outlineLevel="0" collapsed="false">
      <c r="A83" s="32" t="n">
        <f aca="false">A82+1</f>
        <v>9</v>
      </c>
      <c r="B83" s="32" t="n">
        <f aca="false">C82</f>
        <v>0.0012508</v>
      </c>
      <c r="C83" s="32" t="n">
        <f aca="false">$B$75+A83*$B$44</f>
        <v>0.0012509</v>
      </c>
      <c r="D83" s="32" t="n">
        <f aca="false">((8*$F$4*$B$16)/(3.1415*$B$17*9.81))*(((C83)^4-(B83)^4)-(((C83)^2-(B83)^2)^2/(LN(C83/B83))))^-1</f>
        <v>13528961067607300</v>
      </c>
      <c r="G83" s="32" t="n">
        <f aca="false">G82+1</f>
        <v>9</v>
      </c>
      <c r="H83" s="32" t="n">
        <f aca="false">I82</f>
        <v>0.0016508</v>
      </c>
      <c r="I83" s="32" t="n">
        <f aca="false">$H$75+G83*$B$44</f>
        <v>0.0016509</v>
      </c>
      <c r="J83" s="32" t="n">
        <f aca="false">((8*$F$6*$B$16)/(3.1415*$B$17*9.81))*(((I83)^4-(H83)^4)-(((I83)^2-(H83)^2)^2/(LN(I83/H83))))^-1</f>
        <v>2296553400210290</v>
      </c>
      <c r="M83" s="32" t="n">
        <f aca="false">M82+1</f>
        <v>9</v>
      </c>
      <c r="N83" s="32" t="n">
        <f aca="false">O82</f>
        <v>0.0010008</v>
      </c>
      <c r="O83" s="32" t="n">
        <f aca="false">$N$75+M83*$B$44</f>
        <v>0.0010009</v>
      </c>
      <c r="P83" s="32" t="n">
        <f aca="false">((8*$F$7*$B$16)/(3.1415*$B$17*9.81))*(((O83)^4-(N83)^4)-(((O83)^2-(N83)^2)^2/(LN(O83/N83))))^-1</f>
        <v>1757651616569900</v>
      </c>
      <c r="S83" s="32" t="n">
        <f aca="false">S82+1</f>
        <v>9</v>
      </c>
      <c r="T83" s="32" t="n">
        <f aca="false">U82</f>
        <v>0.0018008</v>
      </c>
      <c r="U83" s="32" t="n">
        <f aca="false">$T$75+S83*$B$44</f>
        <v>0.0018009</v>
      </c>
      <c r="V83" s="32" t="n">
        <f aca="false">((8*$F$5*$B$16)/(3.1415*$B$17*9.81))*(((U83)^4-(T83)^4)-(((U83)^2-(T83)^2)^2/(LN(U83/T83))))^-1</f>
        <v>10661080654462000</v>
      </c>
    </row>
    <row r="84" customFormat="false" ht="14.5" hidden="false" customHeight="false" outlineLevel="0" collapsed="false">
      <c r="A84" s="32" t="n">
        <f aca="false">A83+1</f>
        <v>10</v>
      </c>
      <c r="B84" s="32" t="n">
        <f aca="false">C83</f>
        <v>0.0012509</v>
      </c>
      <c r="C84" s="32" t="n">
        <f aca="false">$B$75+A84*$B$44</f>
        <v>0.001251</v>
      </c>
      <c r="D84" s="32" t="n">
        <f aca="false">((8*$F$4*$B$16)/(3.1415*$B$17*9.81))*(((C84)^4-(B84)^4)-(((C84)^2-(B84)^2)^2/(LN(C84/B84))))^-1</f>
        <v>13520265541001900</v>
      </c>
      <c r="G84" s="32" t="n">
        <f aca="false">G83+1</f>
        <v>10</v>
      </c>
      <c r="H84" s="32" t="n">
        <f aca="false">I83</f>
        <v>0.0016509</v>
      </c>
      <c r="I84" s="32" t="n">
        <f aca="false">$H$75+G84*$B$44</f>
        <v>0.001651</v>
      </c>
      <c r="J84" s="32" t="n">
        <f aca="false">((8*$F$6*$B$16)/(3.1415*$B$17*9.81))*(((I84)^4-(H84)^4)-(((I84)^2-(H84)^2)^2/(LN(I84/H84))))^-1</f>
        <v>2289367051209290</v>
      </c>
      <c r="M84" s="32" t="n">
        <f aca="false">M83+1</f>
        <v>10</v>
      </c>
      <c r="N84" s="32" t="n">
        <f aca="false">O83</f>
        <v>0.0010009</v>
      </c>
      <c r="O84" s="32" t="n">
        <f aca="false">$N$75+M84*$B$44</f>
        <v>0.001001</v>
      </c>
      <c r="P84" s="32" t="n">
        <f aca="false">((8*$F$7*$B$16)/(3.1415*$B$17*9.81))*(((O84)^4-(N84)^4)-(((O84)^2-(N84)^2)^2/(LN(O84/N84))))^-1</f>
        <v>1757459108222010</v>
      </c>
      <c r="S84" s="32" t="n">
        <f aca="false">S83+1</f>
        <v>10</v>
      </c>
      <c r="T84" s="32" t="n">
        <f aca="false">U83</f>
        <v>0.0018009</v>
      </c>
      <c r="U84" s="32" t="n">
        <f aca="false">$T$75+S84*$B$44</f>
        <v>0.001801</v>
      </c>
      <c r="V84" s="32" t="n">
        <f aca="false">((8*$F$5*$B$16)/(3.1415*$B$17*9.81))*(((U84)^4-(T84)^4)-(((U84)^2-(T84)^2)^2/(LN(U84/T84))))^-1</f>
        <v>10666600307705700</v>
      </c>
    </row>
    <row r="85" customFormat="false" ht="14.5" hidden="false" customHeight="false" outlineLevel="0" collapsed="false">
      <c r="A85" s="32" t="n">
        <f aca="false">A84+1</f>
        <v>11</v>
      </c>
      <c r="B85" s="32" t="n">
        <f aca="false">C84</f>
        <v>0.001251</v>
      </c>
      <c r="C85" s="32" t="n">
        <f aca="false">$B$75+A85*$B$44</f>
        <v>0.0012511</v>
      </c>
      <c r="D85" s="32" t="n">
        <f aca="false">((8*$F$4*$B$16)/(3.1415*$B$17*9.81))*(((C85)^4-(B85)^4)-(((C85)^2-(B85)^2)^2/(LN(C85/B85))))^-1</f>
        <v>13508591780082600</v>
      </c>
      <c r="G85" s="32" t="n">
        <f aca="false">G84+1</f>
        <v>11</v>
      </c>
      <c r="H85" s="32" t="n">
        <f aca="false">I84</f>
        <v>0.001651</v>
      </c>
      <c r="I85" s="32" t="n">
        <f aca="false">$H$75+G85*$B$44</f>
        <v>0.0016511</v>
      </c>
      <c r="J85" s="32" t="n">
        <f aca="false">((8*$F$6*$B$16)/(3.1415*$B$17*9.81))*(((I85)^4-(H85)^4)-(((I85)^2-(H85)^2)^2/(LN(I85/H85))))^-1</f>
        <v>2295746378577790</v>
      </c>
      <c r="M85" s="32" t="n">
        <f aca="false">M84+1</f>
        <v>11</v>
      </c>
      <c r="N85" s="32" t="n">
        <f aca="false">O84</f>
        <v>0.001001</v>
      </c>
      <c r="O85" s="32" t="n">
        <f aca="false">$N$75+M85*$B$44</f>
        <v>0.0010011</v>
      </c>
      <c r="P85" s="32" t="n">
        <f aca="false">((8*$F$7*$B$16)/(3.1415*$B$17*9.81))*(((O85)^4-(N85)^4)-(((O85)^2-(N85)^2)^2/(LN(O85/N85))))^-1</f>
        <v>1756621694280460</v>
      </c>
      <c r="S85" s="32" t="n">
        <f aca="false">S84+1</f>
        <v>11</v>
      </c>
      <c r="T85" s="32" t="n">
        <f aca="false">U84</f>
        <v>0.001801</v>
      </c>
      <c r="U85" s="32" t="n">
        <f aca="false">$T$75+S85*$B$44</f>
        <v>0.0018011</v>
      </c>
      <c r="V85" s="32" t="n">
        <f aca="false">((8*$F$5*$B$16)/(3.1415*$B$17*9.81))*(((U85)^4-(T85)^4)-(((U85)^2-(T85)^2)^2/(LN(U85/T85))))^-1</f>
        <v>10663435264471100</v>
      </c>
    </row>
    <row r="86" customFormat="false" ht="14.5" hidden="false" customHeight="false" outlineLevel="0" collapsed="false">
      <c r="A86" s="32" t="n">
        <f aca="false">A85+1</f>
        <v>12</v>
      </c>
      <c r="B86" s="32" t="n">
        <f aca="false">C85</f>
        <v>0.0012511</v>
      </c>
      <c r="C86" s="32" t="n">
        <f aca="false">$B$75+A86*$B$44</f>
        <v>0.0012512</v>
      </c>
      <c r="D86" s="32" t="n">
        <f aca="false">((8*$F$4*$B$16)/(3.1415*$B$17*9.81))*(((C86)^4-(B86)^4)-(((C86)^2-(B86)^2)^2/(LN(C86/B86))))^-1</f>
        <v>13520874743475400</v>
      </c>
      <c r="G86" s="32" t="n">
        <f aca="false">G85+1</f>
        <v>12</v>
      </c>
      <c r="H86" s="32" t="n">
        <f aca="false">I85</f>
        <v>0.0016511</v>
      </c>
      <c r="I86" s="32" t="n">
        <f aca="false">$H$75+G86*$B$44</f>
        <v>0.0016512</v>
      </c>
      <c r="J86" s="32" t="n">
        <f aca="false">((8*$F$6*$B$16)/(3.1415*$B$17*9.81))*(((I86)^4-(H86)^4)-(((I86)^2-(H86)^2)^2/(LN(I86/H86))))^-1</f>
        <v>2290600987258240</v>
      </c>
      <c r="M86" s="32" t="n">
        <f aca="false">M85+1</f>
        <v>12</v>
      </c>
      <c r="N86" s="32" t="n">
        <f aca="false">O85</f>
        <v>0.0010011</v>
      </c>
      <c r="O86" s="32" t="n">
        <f aca="false">$N$75+M86*$B$44</f>
        <v>0.0010012</v>
      </c>
      <c r="P86" s="32" t="n">
        <f aca="false">((8*$F$7*$B$16)/(3.1415*$B$17*9.81))*(((O86)^4-(N86)^4)-(((O86)^2-(N86)^2)^2/(LN(O86/N86))))^-1</f>
        <v>1756123104444830</v>
      </c>
      <c r="S86" s="32" t="n">
        <f aca="false">S85+1</f>
        <v>12</v>
      </c>
      <c r="T86" s="32" t="n">
        <f aca="false">U85</f>
        <v>0.0018011</v>
      </c>
      <c r="U86" s="32" t="n">
        <f aca="false">$T$75+S86*$B$44</f>
        <v>0.0018012</v>
      </c>
      <c r="V86" s="32" t="n">
        <f aca="false">((8*$F$5*$B$16)/(3.1415*$B$17*9.81))*(((U86)^4-(T86)^4)-(((U86)^2-(T86)^2)^2/(LN(U86/T86))))^-1</f>
        <v>10677282827440700</v>
      </c>
    </row>
    <row r="87" customFormat="false" ht="14.5" hidden="false" customHeight="false" outlineLevel="0" collapsed="false">
      <c r="A87" s="32" t="n">
        <f aca="false">A86+1</f>
        <v>13</v>
      </c>
      <c r="B87" s="32" t="n">
        <f aca="false">C86</f>
        <v>0.0012512</v>
      </c>
      <c r="C87" s="32" t="n">
        <f aca="false">$B$75+A87*$B$44</f>
        <v>0.0012513</v>
      </c>
      <c r="D87" s="32" t="n">
        <f aca="false">((8*$F$4*$B$16)/(3.1415*$B$17*9.81))*(((C87)^4-(B87)^4)-(((C87)^2-(B87)^2)^2/(LN(C87/B87))))^-1</f>
        <v>13512734195584200</v>
      </c>
      <c r="G87" s="32" t="n">
        <f aca="false">G86+1</f>
        <v>13</v>
      </c>
      <c r="H87" s="32" t="n">
        <f aca="false">I86</f>
        <v>0.0016512</v>
      </c>
      <c r="I87" s="32" t="n">
        <f aca="false">$H$75+G87*$B$44</f>
        <v>0.0016513</v>
      </c>
      <c r="J87" s="32" t="n">
        <f aca="false">((8*$F$6*$B$16)/(3.1415*$B$17*9.81))*(((I87)^4-(H87)^4)-(((I87)^2-(H87)^2)^2/(LN(I87/H87))))^-1</f>
        <v>2299665737905310</v>
      </c>
      <c r="M87" s="32" t="n">
        <f aca="false">M86+1</f>
        <v>13</v>
      </c>
      <c r="N87" s="32" t="n">
        <f aca="false">O86</f>
        <v>0.0010012</v>
      </c>
      <c r="O87" s="32" t="n">
        <f aca="false">$N$75+M87*$B$44</f>
        <v>0.0010013</v>
      </c>
      <c r="P87" s="32" t="n">
        <f aca="false">((8*$F$7*$B$16)/(3.1415*$B$17*9.81))*(((O87)^4-(N87)^4)-(((O87)^2-(N87)^2)^2/(LN(O87/N87))))^-1</f>
        <v>1756179519687210</v>
      </c>
      <c r="S87" s="32" t="n">
        <f aca="false">S86+1</f>
        <v>13</v>
      </c>
      <c r="T87" s="32" t="n">
        <f aca="false">U86</f>
        <v>0.0018012</v>
      </c>
      <c r="U87" s="32" t="n">
        <f aca="false">$T$75+S87*$B$44</f>
        <v>0.0018013</v>
      </c>
      <c r="V87" s="32" t="n">
        <f aca="false">((8*$F$5*$B$16)/(3.1415*$B$17*9.81))*(((U87)^4-(T87)^4)-(((U87)^2-(T87)^2)^2/(LN(U87/T87))))^-1</f>
        <v>10664916838337600</v>
      </c>
    </row>
    <row r="88" customFormat="false" ht="14.5" hidden="false" customHeight="false" outlineLevel="0" collapsed="false">
      <c r="A88" s="32" t="n">
        <f aca="false">A87+1</f>
        <v>14</v>
      </c>
      <c r="B88" s="32" t="n">
        <f aca="false">C87</f>
        <v>0.0012513</v>
      </c>
      <c r="C88" s="32" t="n">
        <f aca="false">$B$75+A88*$B$44</f>
        <v>0.0012514</v>
      </c>
      <c r="D88" s="32" t="n">
        <f aca="false">((8*$F$4*$B$16)/(3.1415*$B$17*9.81))*(((C88)^4-(B88)^4)-(((C88)^2-(B88)^2)^2/(LN(C88/B88))))^-1</f>
        <v>13509850441698600</v>
      </c>
      <c r="G88" s="32" t="n">
        <f aca="false">G87+1</f>
        <v>14</v>
      </c>
      <c r="H88" s="32" t="n">
        <f aca="false">I87</f>
        <v>0.0016513</v>
      </c>
      <c r="I88" s="32" t="n">
        <f aca="false">$H$75+G88*$B$44</f>
        <v>0.0016514</v>
      </c>
      <c r="J88" s="32" t="n">
        <f aca="false">((8*$F$6*$B$16)/(3.1415*$B$17*9.81))*(((I88)^4-(H88)^4)-(((I88)^2-(H88)^2)^2/(LN(I88/H88))))^-1</f>
        <v>2288996270304730</v>
      </c>
      <c r="M88" s="32" t="n">
        <f aca="false">M87+1</f>
        <v>14</v>
      </c>
      <c r="N88" s="32" t="n">
        <f aca="false">O87</f>
        <v>0.0010013</v>
      </c>
      <c r="O88" s="32" t="n">
        <f aca="false">$N$75+M88*$B$44</f>
        <v>0.0010014</v>
      </c>
      <c r="P88" s="32" t="n">
        <f aca="false">((8*$F$7*$B$16)/(3.1415*$B$17*9.81))*(((O88)^4-(N88)^4)-(((O88)^2-(N88)^2)^2/(LN(O88/N88))))^-1</f>
        <v>1756541117205330</v>
      </c>
      <c r="S88" s="32" t="n">
        <f aca="false">S87+1</f>
        <v>14</v>
      </c>
      <c r="T88" s="32" t="n">
        <f aca="false">U87</f>
        <v>0.0018013</v>
      </c>
      <c r="U88" s="32" t="n">
        <f aca="false">$T$75+S88*$B$44</f>
        <v>0.0018014</v>
      </c>
      <c r="V88" s="32" t="n">
        <f aca="false">((8*$F$5*$B$16)/(3.1415*$B$17*9.81))*(((U88)^4-(T88)^4)-(((U88)^2-(T88)^2)^2/(LN(U88/T88))))^-1</f>
        <v>10689607140864600</v>
      </c>
    </row>
    <row r="89" customFormat="false" ht="14.5" hidden="false" customHeight="false" outlineLevel="0" collapsed="false">
      <c r="A89" s="32" t="n">
        <f aca="false">A88+1</f>
        <v>15</v>
      </c>
      <c r="B89" s="32" t="n">
        <f aca="false">C88</f>
        <v>0.0012514</v>
      </c>
      <c r="C89" s="32" t="n">
        <f aca="false">$B$75+A89*$B$44</f>
        <v>0.0012515</v>
      </c>
      <c r="D89" s="32" t="n">
        <f aca="false">((8*$F$4*$B$16)/(3.1415*$B$17*9.81))*(((C89)^4-(B89)^4)-(((C89)^2-(B89)^2)^2/(LN(C89/B89))))^-1</f>
        <v>13507392398844700</v>
      </c>
      <c r="G89" s="32" t="n">
        <f aca="false">G88+1</f>
        <v>15</v>
      </c>
      <c r="H89" s="32" t="n">
        <f aca="false">I88</f>
        <v>0.0016514</v>
      </c>
      <c r="I89" s="32" t="n">
        <f aca="false">$H$75+G89*$B$44</f>
        <v>0.0016515</v>
      </c>
      <c r="J89" s="32" t="n">
        <f aca="false">((8*$F$6*$B$16)/(3.1415*$B$17*9.81))*(((I89)^4-(H89)^4)-(((I89)^2-(H89)^2)^2/(LN(I89/H89))))^-1</f>
        <v>2291815744348050</v>
      </c>
      <c r="M89" s="32" t="n">
        <f aca="false">M88+1</f>
        <v>15</v>
      </c>
      <c r="N89" s="32" t="n">
        <f aca="false">O88</f>
        <v>0.0010014</v>
      </c>
      <c r="O89" s="32" t="n">
        <f aca="false">$N$75+M89*$B$44</f>
        <v>0.0010015</v>
      </c>
      <c r="P89" s="32" t="n">
        <f aca="false">((8*$F$7*$B$16)/(3.1415*$B$17*9.81))*(((O89)^4-(N89)^4)-(((O89)^2-(N89)^2)^2/(LN(O89/N89))))^-1</f>
        <v>1756737642221900</v>
      </c>
      <c r="S89" s="32" t="n">
        <f aca="false">S88+1</f>
        <v>15</v>
      </c>
      <c r="T89" s="32" t="n">
        <f aca="false">U88</f>
        <v>0.0018014</v>
      </c>
      <c r="U89" s="32" t="n">
        <f aca="false">$T$75+S89*$B$44</f>
        <v>0.0018015</v>
      </c>
      <c r="V89" s="32" t="n">
        <f aca="false">((8*$F$5*$B$16)/(3.1415*$B$17*9.81))*(((U89)^4-(T89)^4)-(((U89)^2-(T89)^2)^2/(LN(U89/T89))))^-1</f>
        <v>10645220738937500</v>
      </c>
    </row>
    <row r="90" customFormat="false" ht="14.5" hidden="false" customHeight="false" outlineLevel="0" collapsed="false">
      <c r="A90" s="32" t="n">
        <f aca="false">A89+1</f>
        <v>16</v>
      </c>
      <c r="B90" s="32" t="n">
        <f aca="false">C89</f>
        <v>0.0012515</v>
      </c>
      <c r="C90" s="32" t="n">
        <f aca="false">$B$75+A90*$B$44</f>
        <v>0.0012516</v>
      </c>
      <c r="D90" s="32" t="n">
        <f aca="false">((8*$F$4*$B$16)/(3.1415*$B$17*9.81))*(((C90)^4-(B90)^4)-(((C90)^2-(B90)^2)^2/(LN(C90/B90))))^-1</f>
        <v>13523271312652800</v>
      </c>
      <c r="G90" s="32" t="n">
        <f aca="false">G89+1</f>
        <v>16</v>
      </c>
      <c r="H90" s="32" t="n">
        <f aca="false">I89</f>
        <v>0.0016515</v>
      </c>
      <c r="I90" s="32" t="n">
        <f aca="false">$H$75+G90*$B$44</f>
        <v>0.0016516</v>
      </c>
      <c r="J90" s="32" t="n">
        <f aca="false">((8*$F$6*$B$16)/(3.1415*$B$17*9.81))*(((I90)^4-(H90)^4)-(((I90)^2-(H90)^2)^2/(LN(I90/H90))))^-1</f>
        <v>2293258890446750</v>
      </c>
      <c r="M90" s="32" t="n">
        <f aca="false">M89+1</f>
        <v>16</v>
      </c>
      <c r="N90" s="32" t="n">
        <f aca="false">O89</f>
        <v>0.0010015</v>
      </c>
      <c r="O90" s="32" t="n">
        <f aca="false">$N$75+M90*$B$44</f>
        <v>0.0010016</v>
      </c>
      <c r="P90" s="32" t="n">
        <f aca="false">((8*$F$7*$B$16)/(3.1415*$B$17*9.81))*(((O90)^4-(N90)^4)-(((O90)^2-(N90)^2)^2/(LN(O90/N90))))^-1</f>
        <v>1756261879479910</v>
      </c>
      <c r="S90" s="32" t="n">
        <f aca="false">S89+1</f>
        <v>16</v>
      </c>
      <c r="T90" s="32" t="n">
        <f aca="false">U89</f>
        <v>0.0018015</v>
      </c>
      <c r="U90" s="32" t="n">
        <f aca="false">$T$75+S90*$B$44</f>
        <v>0.0018016</v>
      </c>
      <c r="V90" s="32" t="n">
        <f aca="false">((8*$F$5*$B$16)/(3.1415*$B$17*9.81))*(((U90)^4-(T90)^4)-(((U90)^2-(T90)^2)^2/(LN(U90/T90))))^-1</f>
        <v>10667760301312700</v>
      </c>
    </row>
    <row r="91" customFormat="false" ht="14.5" hidden="false" customHeight="false" outlineLevel="0" collapsed="false">
      <c r="A91" s="32" t="n">
        <f aca="false">A90+1</f>
        <v>17</v>
      </c>
      <c r="B91" s="32" t="n">
        <f aca="false">C90</f>
        <v>0.0012516</v>
      </c>
      <c r="C91" s="32" t="n">
        <f aca="false">$B$75+A91*$B$44</f>
        <v>0.0012517</v>
      </c>
      <c r="D91" s="32" t="n">
        <f aca="false">((8*$F$4*$B$16)/(3.1415*$B$17*9.81))*(((C91)^4-(B91)^4)-(((C91)^2-(B91)^2)^2/(LN(C91/B91))))^-1</f>
        <v>13518789132333100</v>
      </c>
      <c r="G91" s="32" t="n">
        <f aca="false">G90+1</f>
        <v>17</v>
      </c>
      <c r="H91" s="32" t="n">
        <f aca="false">I90</f>
        <v>0.0016516</v>
      </c>
      <c r="I91" s="32" t="n">
        <f aca="false">$H$75+G91*$B$44</f>
        <v>0.0016517</v>
      </c>
      <c r="J91" s="32" t="n">
        <f aca="false">((8*$F$6*$B$16)/(3.1415*$B$17*9.81))*(((I91)^4-(H91)^4)-(((I91)^2-(H91)^2)^2/(LN(I91/H91))))^-1</f>
        <v>2291253097974600</v>
      </c>
      <c r="M91" s="32" t="n">
        <f aca="false">M90+1</f>
        <v>17</v>
      </c>
      <c r="N91" s="32" t="n">
        <f aca="false">O90</f>
        <v>0.0010016</v>
      </c>
      <c r="O91" s="32" t="n">
        <f aca="false">$N$75+M91*$B$44</f>
        <v>0.0010017</v>
      </c>
      <c r="P91" s="32" t="n">
        <f aca="false">((8*$F$7*$B$16)/(3.1415*$B$17*9.81))*(((O91)^4-(N91)^4)-(((O91)^2-(N91)^2)^2/(LN(O91/N91))))^-1</f>
        <v>1755598810649560</v>
      </c>
      <c r="S91" s="32" t="n">
        <f aca="false">S90+1</f>
        <v>17</v>
      </c>
      <c r="T91" s="32" t="n">
        <f aca="false">U90</f>
        <v>0.0018016</v>
      </c>
      <c r="U91" s="32" t="n">
        <f aca="false">$T$75+S91*$B$44</f>
        <v>0.0018017</v>
      </c>
      <c r="V91" s="32" t="n">
        <f aca="false">((8*$F$5*$B$16)/(3.1415*$B$17*9.81))*(((U91)^4-(T91)^4)-(((U91)^2-(T91)^2)^2/(LN(U91/T91))))^-1</f>
        <v>10652694793440600</v>
      </c>
    </row>
    <row r="92" customFormat="false" ht="14.5" hidden="false" customHeight="false" outlineLevel="0" collapsed="false">
      <c r="A92" s="32" t="n">
        <f aca="false">A91+1</f>
        <v>18</v>
      </c>
      <c r="B92" s="32" t="n">
        <f aca="false">C91</f>
        <v>0.0012517</v>
      </c>
      <c r="C92" s="32" t="n">
        <f aca="false">$B$75+A92*$B$44</f>
        <v>0.0012518</v>
      </c>
      <c r="D92" s="32" t="n">
        <f aca="false">((8*$F$4*$B$16)/(3.1415*$B$17*9.81))*(((C92)^4-(B92)^4)-(((C92)^2-(B92)^2)^2/(LN(C92/B92))))^-1</f>
        <v>13507187336348800</v>
      </c>
      <c r="G92" s="32" t="n">
        <f aca="false">G91+1</f>
        <v>18</v>
      </c>
      <c r="H92" s="32" t="n">
        <f aca="false">I91</f>
        <v>0.0016517</v>
      </c>
      <c r="I92" s="32" t="n">
        <f aca="false">$H$75+G92*$B$44</f>
        <v>0.0016518</v>
      </c>
      <c r="J92" s="32" t="n">
        <f aca="false">((8*$F$6*$B$16)/(3.1415*$B$17*9.81))*(((I92)^4-(H92)^4)-(((I92)^2-(H92)^2)^2/(LN(I92/H92))))^-1</f>
        <v>2292436534182370</v>
      </c>
      <c r="M92" s="32" t="n">
        <f aca="false">M91+1</f>
        <v>18</v>
      </c>
      <c r="N92" s="32" t="n">
        <f aca="false">O91</f>
        <v>0.0010017</v>
      </c>
      <c r="O92" s="32" t="n">
        <f aca="false">$N$75+M92*$B$44</f>
        <v>0.0010018</v>
      </c>
      <c r="P92" s="32" t="n">
        <f aca="false">((8*$F$7*$B$16)/(3.1415*$B$17*9.81))*(((O92)^4-(N92)^4)-(((O92)^2-(N92)^2)^2/(LN(O92/N92))))^-1</f>
        <v>1755205990027190</v>
      </c>
      <c r="S92" s="32" t="n">
        <f aca="false">S91+1</f>
        <v>18</v>
      </c>
      <c r="T92" s="32" t="n">
        <f aca="false">U91</f>
        <v>0.0018017</v>
      </c>
      <c r="U92" s="32" t="n">
        <f aca="false">$T$75+S92*$B$44</f>
        <v>0.0018018</v>
      </c>
      <c r="V92" s="32" t="n">
        <f aca="false">((8*$F$5*$B$16)/(3.1415*$B$17*9.81))*(((U92)^4-(T92)^4)-(((U92)^2-(T92)^2)^2/(LN(U92/T92))))^-1</f>
        <v>10673086892904700</v>
      </c>
    </row>
    <row r="93" customFormat="false" ht="14.5" hidden="false" customHeight="false" outlineLevel="0" collapsed="false">
      <c r="A93" s="32" t="n">
        <f aca="false">A92+1</f>
        <v>19</v>
      </c>
      <c r="B93" s="32" t="n">
        <f aca="false">C92</f>
        <v>0.0012518</v>
      </c>
      <c r="C93" s="32" t="n">
        <f aca="false">$B$75+A93*$B$44</f>
        <v>0.0012519</v>
      </c>
      <c r="D93" s="32" t="n">
        <f aca="false">((8*$F$4*$B$16)/(3.1415*$B$17*9.81))*(((C93)^4-(B93)^4)-(((C93)^2-(B93)^2)^2/(LN(C93/B93))))^-1</f>
        <v>13505953901110600</v>
      </c>
      <c r="G93" s="32" t="n">
        <f aca="false">G92+1</f>
        <v>19</v>
      </c>
      <c r="H93" s="32" t="n">
        <f aca="false">I92</f>
        <v>0.0016518</v>
      </c>
      <c r="I93" s="32" t="n">
        <f aca="false">$H$75+G93*$B$44</f>
        <v>0.0016519</v>
      </c>
      <c r="J93" s="32" t="n">
        <f aca="false">((8*$F$6*$B$16)/(3.1415*$B$17*9.81))*(((I93)^4-(H93)^4)-(((I93)^2-(H93)^2)^2/(LN(I93/H93))))^-1</f>
        <v>2289468156908670</v>
      </c>
      <c r="M93" s="32" t="n">
        <f aca="false">M92+1</f>
        <v>19</v>
      </c>
      <c r="N93" s="32" t="n">
        <f aca="false">O92</f>
        <v>0.0010018</v>
      </c>
      <c r="O93" s="32" t="n">
        <f aca="false">$N$75+M93*$B$44</f>
        <v>0.0010019</v>
      </c>
      <c r="P93" s="32" t="n">
        <f aca="false">((8*$F$7*$B$16)/(3.1415*$B$17*9.81))*(((O93)^4-(N93)^4)-(((O93)^2-(N93)^2)^2/(LN(O93/N93))))^-1</f>
        <v>1755298817961010</v>
      </c>
      <c r="S93" s="32" t="n">
        <f aca="false">S92+1</f>
        <v>19</v>
      </c>
      <c r="T93" s="32" t="n">
        <f aca="false">U92</f>
        <v>0.0018018</v>
      </c>
      <c r="U93" s="32" t="n">
        <f aca="false">$T$75+S93*$B$44</f>
        <v>0.0018019</v>
      </c>
      <c r="V93" s="32" t="n">
        <f aca="false">((8*$F$5*$B$16)/(3.1415*$B$17*9.81))*(((U93)^4-(T93)^4)-(((U93)^2-(T93)^2)^2/(LN(U93/T93))))^-1</f>
        <v>10664501745992200</v>
      </c>
    </row>
    <row r="94" customFormat="false" ht="14.5" hidden="false" customHeight="false" outlineLevel="0" collapsed="false">
      <c r="A94" s="32" t="n">
        <f aca="false">A93+1</f>
        <v>20</v>
      </c>
      <c r="B94" s="32" t="n">
        <f aca="false">C93</f>
        <v>0.0012519</v>
      </c>
      <c r="C94" s="32" t="n">
        <f aca="false">$B$75+A94*$B$44</f>
        <v>0.001252</v>
      </c>
      <c r="D94" s="32" t="n">
        <f aca="false">((8*$F$4*$B$16)/(3.1415*$B$17*9.81))*(((C94)^4-(B94)^4)-(((C94)^2-(B94)^2)^2/(LN(C94/B94))))^-1</f>
        <v>13504778916537600</v>
      </c>
      <c r="G94" s="32" t="n">
        <f aca="false">G93+1</f>
        <v>20</v>
      </c>
      <c r="H94" s="32" t="n">
        <f aca="false">I93</f>
        <v>0.0016519</v>
      </c>
      <c r="I94" s="32" t="n">
        <f aca="false">$H$75+G94*$B$44</f>
        <v>0.001652</v>
      </c>
      <c r="J94" s="32" t="n">
        <f aca="false">((8*$F$6*$B$16)/(3.1415*$B$17*9.81))*(((I94)^4-(H94)^4)-(((I94)^2-(H94)^2)^2/(LN(I94/H94))))^-1</f>
        <v>2295276426410370</v>
      </c>
      <c r="M94" s="32" t="n">
        <f aca="false">M93+1</f>
        <v>20</v>
      </c>
      <c r="N94" s="32" t="n">
        <f aca="false">O93</f>
        <v>0.0010019</v>
      </c>
      <c r="O94" s="32" t="n">
        <f aca="false">$N$75+M94*$B$44</f>
        <v>0.001002</v>
      </c>
      <c r="P94" s="32" t="n">
        <f aca="false">((8*$F$7*$B$16)/(3.1415*$B$17*9.81))*(((O94)^4-(N94)^4)-(((O94)^2-(N94)^2)^2/(LN(O94/N94))))^-1</f>
        <v>1756020723280470</v>
      </c>
      <c r="S94" s="32" t="n">
        <f aca="false">S93+1</f>
        <v>20</v>
      </c>
      <c r="T94" s="32" t="n">
        <f aca="false">U93</f>
        <v>0.0018019</v>
      </c>
      <c r="U94" s="32" t="n">
        <f aca="false">$T$75+S94*$B$44</f>
        <v>0.001802</v>
      </c>
      <c r="V94" s="32" t="n">
        <f aca="false">((8*$F$5*$B$16)/(3.1415*$B$17*9.81))*(((U94)^4-(T94)^4)-(((U94)^2-(T94)^2)^2/(LN(U94/T94))))^-1</f>
        <v>10662703385814000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Q57"/>
  <sheetViews>
    <sheetView showFormulas="false" showGridLines="true" showRowColHeaders="true" showZeros="true" rightToLeft="false" tabSelected="false" showOutlineSymbols="true" defaultGridColor="true" view="normal" topLeftCell="FG17" colorId="64" zoomScale="110" zoomScaleNormal="110" zoomScalePageLayoutView="100" workbookViewId="0">
      <selection pane="topLeft" activeCell="FK38" activeCellId="0" sqref="FK38"/>
    </sheetView>
  </sheetViews>
  <sheetFormatPr defaultRowHeight="14.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91"/>
    <col collapsed="false" customWidth="true" hidden="false" outlineLevel="0" max="3" min="3" style="0" width="10.82"/>
    <col collapsed="false" customWidth="true" hidden="false" outlineLevel="0" max="4" min="4" style="0" width="14.16"/>
    <col collapsed="false" customWidth="true" hidden="false" outlineLevel="0" max="5" min="5" style="0" width="13.82"/>
    <col collapsed="false" customWidth="true" hidden="false" outlineLevel="0" max="6" min="6" style="0" width="12.64"/>
    <col collapsed="false" customWidth="true" hidden="false" outlineLevel="0" max="7" min="7" style="0" width="12.44"/>
    <col collapsed="false" customWidth="true" hidden="false" outlineLevel="0" max="8" min="8" style="0" width="11.83"/>
    <col collapsed="false" customWidth="true" hidden="false" outlineLevel="0" max="9" min="9" style="0" width="12.18"/>
    <col collapsed="false" customWidth="true" hidden="false" outlineLevel="0" max="10" min="10" style="0" width="12.83"/>
    <col collapsed="false" customWidth="true" hidden="false" outlineLevel="0" max="11" min="11" style="0" width="14.01"/>
    <col collapsed="false" customWidth="true" hidden="false" outlineLevel="0" max="12" min="12" style="0" width="8.82"/>
    <col collapsed="false" customWidth="true" hidden="false" outlineLevel="0" max="13" min="13" style="0" width="10.18"/>
    <col collapsed="false" customWidth="true" hidden="false" outlineLevel="0" max="14" min="14" style="0" width="11.99"/>
    <col collapsed="false" customWidth="true" hidden="false" outlineLevel="0" max="15" min="15" style="0" width="10"/>
    <col collapsed="false" customWidth="true" hidden="false" outlineLevel="0" max="16" min="16" style="0" width="13.36"/>
    <col collapsed="false" customWidth="true" hidden="false" outlineLevel="0" max="17" min="17" style="0" width="13.17"/>
    <col collapsed="false" customWidth="true" hidden="false" outlineLevel="0" max="18" min="18" style="0" width="9.82"/>
    <col collapsed="false" customWidth="true" hidden="false" outlineLevel="0" max="19" min="19" style="0" width="8.67"/>
    <col collapsed="false" customWidth="true" hidden="false" outlineLevel="0" max="20" min="20" style="0" width="9.18"/>
    <col collapsed="false" customWidth="true" hidden="false" outlineLevel="0" max="21" min="21" style="0" width="11.38"/>
    <col collapsed="false" customWidth="true" hidden="false" outlineLevel="0" max="23" min="22" style="0" width="11.83"/>
    <col collapsed="false" customWidth="true" hidden="false" outlineLevel="0" max="27" min="24" style="0" width="8.67"/>
    <col collapsed="false" customWidth="true" hidden="false" outlineLevel="0" max="29" min="28" style="0" width="11.83"/>
    <col collapsed="false" customWidth="true" hidden="false" outlineLevel="0" max="33" min="30" style="0" width="8.67"/>
    <col collapsed="false" customWidth="true" hidden="false" outlineLevel="0" max="35" min="34" style="0" width="11.83"/>
    <col collapsed="false" customWidth="true" hidden="false" outlineLevel="0" max="39" min="36" style="0" width="8.67"/>
    <col collapsed="false" customWidth="true" hidden="false" outlineLevel="0" max="40" min="40" style="0" width="11.83"/>
    <col collapsed="false" customWidth="true" hidden="false" outlineLevel="0" max="41" min="41" style="0" width="9.18"/>
    <col collapsed="false" customWidth="true" hidden="false" outlineLevel="0" max="43" min="42" style="0" width="8.67"/>
    <col collapsed="false" customWidth="true" hidden="false" outlineLevel="0" max="44" min="44" style="0" width="10.46"/>
    <col collapsed="false" customWidth="true" hidden="false" outlineLevel="0" max="46" min="45" style="0" width="11.83"/>
    <col collapsed="false" customWidth="true" hidden="false" outlineLevel="0" max="47" min="47" style="0" width="9.18"/>
    <col collapsed="false" customWidth="true" hidden="false" outlineLevel="0" max="50" min="48" style="0" width="8.67"/>
    <col collapsed="false" customWidth="true" hidden="false" outlineLevel="0" max="51" min="51" style="0" width="10.46"/>
    <col collapsed="false" customWidth="true" hidden="false" outlineLevel="0" max="53" min="52" style="0" width="11.83"/>
    <col collapsed="false" customWidth="true" hidden="false" outlineLevel="0" max="55" min="54" style="0" width="8.67"/>
    <col collapsed="false" customWidth="true" hidden="false" outlineLevel="0" max="56" min="56" style="0" width="10.91"/>
    <col collapsed="false" customWidth="true" hidden="false" outlineLevel="0" max="57" min="57" style="0" width="11.18"/>
    <col collapsed="false" customWidth="true" hidden="false" outlineLevel="0" max="59" min="58" style="0" width="11.83"/>
    <col collapsed="false" customWidth="true" hidden="false" outlineLevel="0" max="61" min="60" style="0" width="8.67"/>
    <col collapsed="false" customWidth="true" hidden="false" outlineLevel="0" max="62" min="62" style="0" width="11.83"/>
    <col collapsed="false" customWidth="true" hidden="false" outlineLevel="0" max="63" min="63" style="0" width="11.54"/>
    <col collapsed="false" customWidth="true" hidden="false" outlineLevel="0" max="65" min="64" style="0" width="11.83"/>
    <col collapsed="false" customWidth="true" hidden="false" outlineLevel="0" max="67" min="66" style="0" width="8.67"/>
    <col collapsed="false" customWidth="true" hidden="false" outlineLevel="0" max="71" min="68" style="0" width="11.83"/>
    <col collapsed="false" customWidth="true" hidden="false" outlineLevel="0" max="73" min="72" style="0" width="8.67"/>
    <col collapsed="false" customWidth="true" hidden="false" outlineLevel="0" max="74" min="74" style="0" width="11.83"/>
    <col collapsed="false" customWidth="true" hidden="false" outlineLevel="0" max="75" min="75" style="0" width="9.82"/>
    <col collapsed="false" customWidth="true" hidden="false" outlineLevel="0" max="77" min="76" style="0" width="11.83"/>
    <col collapsed="false" customWidth="true" hidden="false" outlineLevel="0" max="79" min="78" style="0" width="8.67"/>
    <col collapsed="false" customWidth="true" hidden="false" outlineLevel="0" max="83" min="80" style="0" width="11.83"/>
    <col collapsed="false" customWidth="true" hidden="false" outlineLevel="0" max="85" min="84" style="0" width="8.67"/>
    <col collapsed="false" customWidth="true" hidden="false" outlineLevel="0" max="89" min="86" style="0" width="11.83"/>
    <col collapsed="false" customWidth="true" hidden="false" outlineLevel="0" max="91" min="90" style="0" width="8.67"/>
    <col collapsed="false" customWidth="true" hidden="false" outlineLevel="0" max="92" min="92" style="0" width="11.83"/>
    <col collapsed="false" customWidth="true" hidden="false" outlineLevel="0" max="93" min="93" style="0" width="10.82"/>
    <col collapsed="false" customWidth="true" hidden="false" outlineLevel="0" max="95" min="94" style="0" width="11.83"/>
    <col collapsed="false" customWidth="true" hidden="false" outlineLevel="0" max="97" min="96" style="0" width="8.67"/>
    <col collapsed="false" customWidth="true" hidden="false" outlineLevel="0" max="101" min="98" style="0" width="11.83"/>
    <col collapsed="false" customWidth="true" hidden="false" outlineLevel="0" max="103" min="102" style="0" width="8.67"/>
    <col collapsed="false" customWidth="true" hidden="false" outlineLevel="0" max="107" min="104" style="0" width="11.83"/>
    <col collapsed="false" customWidth="true" hidden="false" outlineLevel="0" max="109" min="108" style="0" width="8.67"/>
    <col collapsed="false" customWidth="true" hidden="false" outlineLevel="0" max="113" min="110" style="0" width="11.83"/>
    <col collapsed="false" customWidth="true" hidden="false" outlineLevel="0" max="115" min="114" style="0" width="8.67"/>
    <col collapsed="false" customWidth="true" hidden="false" outlineLevel="0" max="119" min="116" style="0" width="11.83"/>
    <col collapsed="false" customWidth="true" hidden="false" outlineLevel="0" max="121" min="120" style="0" width="8.67"/>
    <col collapsed="false" customWidth="true" hidden="false" outlineLevel="0" max="125" min="122" style="0" width="11.83"/>
    <col collapsed="false" customWidth="true" hidden="false" outlineLevel="0" max="127" min="126" style="0" width="8.67"/>
    <col collapsed="false" customWidth="true" hidden="false" outlineLevel="0" max="128" min="128" style="0" width="11.83"/>
    <col collapsed="false" customWidth="true" hidden="false" outlineLevel="0" max="129" min="129" style="0" width="10.82"/>
    <col collapsed="false" customWidth="true" hidden="false" outlineLevel="0" max="130" min="130" style="0" width="12.1"/>
    <col collapsed="false" customWidth="true" hidden="false" outlineLevel="0" max="131" min="131" style="0" width="11.83"/>
    <col collapsed="false" customWidth="true" hidden="false" outlineLevel="0" max="133" min="132" style="0" width="8.67"/>
    <col collapsed="false" customWidth="true" hidden="false" outlineLevel="0" max="136" min="134" style="0" width="11.83"/>
    <col collapsed="false" customWidth="true" hidden="false" outlineLevel="0" max="137" min="137" style="0" width="9.54"/>
    <col collapsed="false" customWidth="true" hidden="false" outlineLevel="0" max="139" min="138" style="0" width="8.67"/>
    <col collapsed="false" customWidth="true" hidden="false" outlineLevel="0" max="140" min="140" style="0" width="10.82"/>
    <col collapsed="false" customWidth="true" hidden="false" outlineLevel="0" max="142" min="141" style="0" width="11.83"/>
    <col collapsed="false" customWidth="true" hidden="false" outlineLevel="0" max="143" min="143" style="0" width="8.18"/>
    <col collapsed="false" customWidth="true" hidden="false" outlineLevel="0" max="145" min="144" style="0" width="8.67"/>
    <col collapsed="false" customWidth="true" hidden="false" outlineLevel="0" max="149" min="146" style="0" width="11.83"/>
    <col collapsed="false" customWidth="true" hidden="false" outlineLevel="0" max="151" min="150" style="0" width="8.67"/>
    <col collapsed="false" customWidth="true" hidden="false" outlineLevel="0" max="154" min="152" style="0" width="11.83"/>
    <col collapsed="false" customWidth="true" hidden="false" outlineLevel="0" max="155" min="155" style="0" width="8.82"/>
    <col collapsed="false" customWidth="true" hidden="false" outlineLevel="0" max="156" min="156" style="0" width="11.11"/>
    <col collapsed="false" customWidth="true" hidden="false" outlineLevel="0" max="157" min="157" style="0" width="8.67"/>
    <col collapsed="false" customWidth="true" hidden="false" outlineLevel="0" max="161" min="158" style="0" width="11.83"/>
    <col collapsed="false" customWidth="true" hidden="false" outlineLevel="0" max="163" min="162" style="0" width="8.67"/>
    <col collapsed="false" customWidth="true" hidden="false" outlineLevel="0" max="165" min="164" style="0" width="11.83"/>
    <col collapsed="false" customWidth="true" hidden="false" outlineLevel="0" max="166" min="166" style="0" width="10.46"/>
    <col collapsed="false" customWidth="true" hidden="false" outlineLevel="0" max="167" min="167" style="0" width="10"/>
    <col collapsed="false" customWidth="true" hidden="false" outlineLevel="0" max="169" min="168" style="0" width="8.67"/>
    <col collapsed="false" customWidth="true" hidden="false" outlineLevel="0" max="172" min="170" style="0" width="11.83"/>
    <col collapsed="false" customWidth="true" hidden="false" outlineLevel="0" max="173" min="173" style="0" width="10.09"/>
    <col collapsed="false" customWidth="true" hidden="false" outlineLevel="0" max="1025" min="174" style="0" width="8.67"/>
  </cols>
  <sheetData>
    <row r="1" customFormat="false" ht="14.5" hidden="false" customHeight="false" outlineLevel="0" collapsed="false">
      <c r="B1" s="0" t="s">
        <v>139</v>
      </c>
      <c r="C1" s="0" t="n">
        <v>0.001</v>
      </c>
      <c r="E1" s="38" t="s">
        <v>140</v>
      </c>
      <c r="F1" s="66" t="n">
        <f aca="false">F2*7*10^-7</f>
        <v>0.0006951</v>
      </c>
      <c r="G1" s="0" t="s">
        <v>101</v>
      </c>
      <c r="H1" s="66" t="n">
        <f aca="false">8.9/10000</f>
        <v>0.00089</v>
      </c>
      <c r="I1" s="0" t="s">
        <v>141</v>
      </c>
      <c r="J1" s="0" t="n">
        <f aca="false">2*(0.5^(27/3.67))*C1*1000000</f>
        <v>12.2002267443195</v>
      </c>
    </row>
    <row r="2" customFormat="false" ht="15" hidden="false" customHeight="false" outlineLevel="0" collapsed="false">
      <c r="B2" s="0" t="s">
        <v>142</v>
      </c>
      <c r="C2" s="0" t="n">
        <f aca="false">'Final-Peri'!I8</f>
        <v>29</v>
      </c>
      <c r="E2" s="60" t="s">
        <v>143</v>
      </c>
      <c r="F2" s="67" t="n">
        <v>993</v>
      </c>
      <c r="G2" s="0" t="s">
        <v>130</v>
      </c>
      <c r="H2" s="0" t="n">
        <f aca="false">100/1000000000</f>
        <v>1E-007</v>
      </c>
    </row>
    <row r="3" customFormat="false" ht="14.5" hidden="false" customHeight="false" outlineLevel="0" collapsed="false">
      <c r="A3" s="0" t="s">
        <v>142</v>
      </c>
      <c r="B3" s="0" t="s">
        <v>144</v>
      </c>
      <c r="C3" s="0" t="s">
        <v>67</v>
      </c>
      <c r="E3" s="0" t="s">
        <v>70</v>
      </c>
      <c r="F3" s="0" t="s">
        <v>68</v>
      </c>
      <c r="G3" s="0" t="s">
        <v>69</v>
      </c>
      <c r="H3" s="0" t="s">
        <v>145</v>
      </c>
      <c r="I3" s="0" t="s">
        <v>71</v>
      </c>
      <c r="J3" s="0" t="s">
        <v>129</v>
      </c>
      <c r="L3" s="0" t="s">
        <v>85</v>
      </c>
      <c r="N3" s="0" t="s">
        <v>146</v>
      </c>
      <c r="P3" s="0" t="s">
        <v>147</v>
      </c>
      <c r="Q3" s="0" t="s">
        <v>148</v>
      </c>
      <c r="R3" s="0" t="s">
        <v>149</v>
      </c>
      <c r="T3" s="0" t="s">
        <v>68</v>
      </c>
    </row>
    <row r="4" customFormat="false" ht="14.5" hidden="false" customHeight="false" outlineLevel="0" collapsed="false">
      <c r="A4" s="0" t="n">
        <f aca="false">$C$2-B4</f>
        <v>29</v>
      </c>
      <c r="B4" s="0" t="n">
        <v>0</v>
      </c>
      <c r="C4" s="0" t="n">
        <f aca="false">('Final-Peri'!G8)/('Final-Peri'!G8+'Final-Peri'!H8)</f>
        <v>0.997108385681524</v>
      </c>
      <c r="E4" s="0" t="n">
        <f aca="false">(1/((1-(C4^4))-(((1-(C4^2))^2)/(LN(1/C4)))))</f>
        <v>31064792.9068765</v>
      </c>
      <c r="F4" s="0" t="n">
        <f aca="false">('Final-Peri'!G8+('Final-Peri'!E8/1000))</f>
        <v>0.0010029</v>
      </c>
      <c r="G4" s="0" t="n">
        <f aca="false">1/(F4)^4</f>
        <v>988483614684.048</v>
      </c>
      <c r="H4" s="0" t="n">
        <v>0.06</v>
      </c>
      <c r="I4" s="0" t="n">
        <f aca="false">E4*G4*H4</f>
        <v>1.84242232692004E+018</v>
      </c>
      <c r="J4" s="0" t="n">
        <f aca="false">(8*$F$1*I4)/($F$2*9.81*3.1415)</f>
        <v>334788971705.512</v>
      </c>
      <c r="L4" s="0" t="n">
        <f aca="false">J4/(2^B4)</f>
        <v>334788971705.512</v>
      </c>
      <c r="N4" s="0" t="n">
        <f aca="false">SUM(L4:L25)</f>
        <v>490680859943.066</v>
      </c>
      <c r="P4" s="0" t="n">
        <v>0.001</v>
      </c>
      <c r="Q4" s="0" t="n">
        <f aca="false">(8*$H$1*H4)/(3.1415*P4^4*9.81*1025)</f>
        <v>13523.8799584231</v>
      </c>
      <c r="R4" s="0" t="n">
        <f aca="false">Q4/(2^B4)</f>
        <v>13523.8799584231</v>
      </c>
      <c r="T4" s="0" t="n">
        <f aca="false">SUM(R4:R25)</f>
        <v>169041.894359648</v>
      </c>
    </row>
    <row r="5" customFormat="false" ht="14.5" hidden="false" customHeight="false" outlineLevel="0" collapsed="false">
      <c r="A5" s="0" t="n">
        <f aca="false">$C$2-B5</f>
        <v>28</v>
      </c>
      <c r="B5" s="0" t="n">
        <v>1</v>
      </c>
      <c r="C5" s="0" t="n">
        <f aca="false">((0.5)^(B5/3)*$C$1)/(((0.5)^(B5/3)*$C$1)+(($C$2-B5)*0.0000001))</f>
        <v>0.996484622534881</v>
      </c>
      <c r="E5" s="0" t="n">
        <f aca="false">(1/((1-(C5^4))-(((1-(C5^2))^2)/(LN(1/C5)))))</f>
        <v>17294551.7224496</v>
      </c>
      <c r="F5" s="0" t="n">
        <f aca="false">((0.5^(B5/3)*$C$1)+($C$2-B5)*0.0000001)</f>
        <v>0.0007965005259841</v>
      </c>
      <c r="G5" s="0" t="n">
        <f aca="false">1/(F5)^4</f>
        <v>2484595717185.89</v>
      </c>
      <c r="H5" s="0" t="n">
        <f aca="false">(20*(0.5)^(B5/3.67)*$C$1)</f>
        <v>0.0165579083230438</v>
      </c>
      <c r="I5" s="0" t="n">
        <f aca="false">E5*G5*H5</f>
        <v>7.1149280966825E+017</v>
      </c>
      <c r="J5" s="0" t="n">
        <f aca="false">(8*$F$1*I5)/($F$2*9.81*3.1415)</f>
        <v>129286289383.442</v>
      </c>
      <c r="L5" s="0" t="n">
        <f aca="false">J5/(2^B5)</f>
        <v>64643144691.7211</v>
      </c>
      <c r="P5" s="0" t="n">
        <f aca="false">((0.5)^(B5/3)*$C$1)</f>
        <v>0.0007937005259841</v>
      </c>
      <c r="Q5" s="0" t="n">
        <f aca="false">(8*$H$1*H5)/(3.1415*P5^4*9.81*1025)</f>
        <v>9404.35160754428</v>
      </c>
      <c r="R5" s="0" t="n">
        <f aca="false">Q5/(2^B5)</f>
        <v>4702.17580377214</v>
      </c>
    </row>
    <row r="6" customFormat="false" ht="14.5" hidden="false" customHeight="false" outlineLevel="0" collapsed="false">
      <c r="A6" s="0" t="n">
        <f aca="false">$C$2-B6</f>
        <v>27</v>
      </c>
      <c r="B6" s="0" t="n">
        <f aca="false">B5+1</f>
        <v>2</v>
      </c>
      <c r="C6" s="0" t="n">
        <f aca="false">((0.5)^(B6/3)*$C$1)/(((0.5)^(B6/3)*$C$1)+(($C$2-B6)*0.0000001))</f>
        <v>0.995732308412597</v>
      </c>
      <c r="E6" s="0" t="n">
        <f aca="false">(1/((1-(C6^4))-(((1-(C6^2))^2)/(LN(1/C6)))))</f>
        <v>9669627.83046699</v>
      </c>
      <c r="F6" s="0" t="n">
        <f aca="false">((0.5^(B6/3)*$C$1)+($C$2-B6)*0.0000001)</f>
        <v>0.000632660524947437</v>
      </c>
      <c r="G6" s="0" t="n">
        <f aca="false">1/(F6)^4</f>
        <v>6241903505302.39</v>
      </c>
      <c r="H6" s="0" t="n">
        <f aca="false">(20*(0.5)^(B6/3.67)*$C$1)</f>
        <v>0.0137082164017162</v>
      </c>
      <c r="I6" s="0" t="n">
        <f aca="false">E6*G6*H6</f>
        <v>8.27385225148522E+017</v>
      </c>
      <c r="J6" s="0" t="n">
        <f aca="false">(8*$F$1*I6)/($F$2*9.81*3.1415)</f>
        <v>150345251837.49</v>
      </c>
      <c r="L6" s="0" t="n">
        <f aca="false">J6/(2^B6)</f>
        <v>37586312959.3725</v>
      </c>
      <c r="N6" s="0" t="n">
        <f aca="false">N4*1000*9.81</f>
        <v>4813579236041480</v>
      </c>
      <c r="O6" s="0" t="s">
        <v>106</v>
      </c>
      <c r="P6" s="0" t="n">
        <f aca="false">((0.5)^(B6/3)*$C$1)</f>
        <v>0.000629960524947437</v>
      </c>
      <c r="Q6" s="0" t="n">
        <f aca="false">(8*$H$1*H6)/(3.1415*P6^4*9.81*1025)</f>
        <v>19619.035978629</v>
      </c>
      <c r="R6" s="0" t="n">
        <f aca="false">Q6/(2^B6)</f>
        <v>4904.75899465726</v>
      </c>
    </row>
    <row r="7" customFormat="false" ht="14.5" hidden="false" customHeight="false" outlineLevel="0" collapsed="false">
      <c r="A7" s="0" t="n">
        <f aca="false">$C$2-B7</f>
        <v>26</v>
      </c>
      <c r="B7" s="0" t="n">
        <f aca="false">B6+1</f>
        <v>3</v>
      </c>
      <c r="C7" s="0" t="n">
        <f aca="false">((0.5)^(B7/3)*$C$1)/(((0.5)^(B7/3)*$C$1)+(($C$2-B7)*0.0000001))</f>
        <v>0.994826900119379</v>
      </c>
      <c r="E7" s="0" t="n">
        <f aca="false">(1/((1-(C7^4))-(((1-(C7^2))^2)/(LN(1/C7)))))</f>
        <v>5431668.50770393</v>
      </c>
      <c r="F7" s="0" t="n">
        <f aca="false">((0.5^(B7/3)*$C$1)+($C$2-B7)*0.0000001)</f>
        <v>0.0005026</v>
      </c>
      <c r="G7" s="0" t="n">
        <f aca="false">1/(F7)^4</f>
        <v>15671481811510.2</v>
      </c>
      <c r="H7" s="0" t="n">
        <f aca="false">(20*(0.5)^(B7/3.67)*$C$1)</f>
        <v>0.0113489695226032</v>
      </c>
      <c r="I7" s="0" t="n">
        <f aca="false">E7*G7*H7</f>
        <v>9.66050322849443E+017</v>
      </c>
      <c r="J7" s="0" t="n">
        <f aca="false">(8*$F$1*I7)/($F$2*9.81*3.1415)</f>
        <v>175542268174.315</v>
      </c>
      <c r="L7" s="0" t="n">
        <f aca="false">J7/(2^B7)</f>
        <v>21942783521.7894</v>
      </c>
      <c r="P7" s="0" t="n">
        <f aca="false">((0.5)^(B7/3)*$C$1)</f>
        <v>0.0005</v>
      </c>
      <c r="Q7" s="0" t="n">
        <f aca="false">(8*$H$1*H7)/(3.1415*P7^4*9.81*1025)</f>
        <v>40928.5603934633</v>
      </c>
      <c r="R7" s="0" t="n">
        <f aca="false">Q7/(2^B7)</f>
        <v>5116.07004918291</v>
      </c>
    </row>
    <row r="8" customFormat="false" ht="14.5" hidden="false" customHeight="false" outlineLevel="0" collapsed="false">
      <c r="A8" s="0" t="n">
        <f aca="false">$C$2-B8</f>
        <v>25</v>
      </c>
      <c r="B8" s="0" t="n">
        <f aca="false">B7+1</f>
        <v>4</v>
      </c>
      <c r="C8" s="0" t="n">
        <f aca="false">((0.5)^(B8/3)*$C$1)/(((0.5)^(B8/3)*$C$1)+(($C$2-B8)*0.0000001))</f>
        <v>0.993739831341867</v>
      </c>
      <c r="E8" s="0" t="n">
        <f aca="false">(1/((1-(C8^4))-(((1-(C8^2))^2)/(LN(1/C8)))))</f>
        <v>3066651.23067319</v>
      </c>
      <c r="F8" s="0" t="n">
        <f aca="false">((0.5^(B8/3)*$C$1)+($C$2-B8)*0.0000001)</f>
        <v>0.00039935026299205</v>
      </c>
      <c r="G8" s="0" t="n">
        <f aca="false">1/(F8)^4</f>
        <v>39317337536179.5</v>
      </c>
      <c r="H8" s="0" t="n">
        <f aca="false">(20*(0.5)^(B8/3.67)*$C$1)</f>
        <v>0.00939575984581409</v>
      </c>
      <c r="I8" s="0" t="n">
        <f aca="false">E8*G8*H8</f>
        <v>1.13287083224438E+018</v>
      </c>
      <c r="J8" s="0" t="n">
        <f aca="false">(8*$F$1*I8)/($F$2*9.81*3.1415)</f>
        <v>205855441209.449</v>
      </c>
      <c r="L8" s="0" t="n">
        <f aca="false">J8/(2^B8)</f>
        <v>12865965075.5906</v>
      </c>
      <c r="N8" s="0" t="s">
        <v>150</v>
      </c>
      <c r="P8" s="0" t="n">
        <f aca="false">((0.5)^(B8/3)*$C$1)</f>
        <v>0.00039685026299205</v>
      </c>
      <c r="Q8" s="0" t="n">
        <f aca="false">(8*$H$1*H8)/(3.1415*P8^4*9.81*1025)</f>
        <v>85383.7598190913</v>
      </c>
      <c r="R8" s="0" t="n">
        <f aca="false">Q8/(2^B8)</f>
        <v>5336.48498869321</v>
      </c>
    </row>
    <row r="9" customFormat="false" ht="14.5" hidden="false" customHeight="false" outlineLevel="0" collapsed="false">
      <c r="A9" s="0" t="n">
        <f aca="false">$C$2-B9</f>
        <v>24</v>
      </c>
      <c r="B9" s="0" t="n">
        <f aca="false">B8+1</f>
        <v>5</v>
      </c>
      <c r="C9" s="0" t="n">
        <f aca="false">((0.5)^(B9/3)*$C$1)/(((0.5)^(B9/3)*$C$1)+(($C$2-B9)*0.0000001))</f>
        <v>0.992438093089677</v>
      </c>
      <c r="E9" s="0" t="n">
        <f aca="false">(1/((1-(C9^4))-(((1-(C9^2))^2)/(LN(1/C9)))))</f>
        <v>1741053.13500344</v>
      </c>
      <c r="F9" s="0" t="n">
        <f aca="false">((0.5^(B9/3)*$C$1)+($C$2-B9)*0.0000001)</f>
        <v>0.000317380262473718</v>
      </c>
      <c r="G9" s="0" t="n">
        <f aca="false">1/(F9)^4</f>
        <v>98555380758759.4</v>
      </c>
      <c r="H9" s="0" t="n">
        <f aca="false">(20*(0.5)^(B9/3.67)*$C$1)</f>
        <v>0.00777870650761631</v>
      </c>
      <c r="I9" s="0" t="n">
        <f aca="false">E9*G9*H9</f>
        <v>1.33474945255269E+018</v>
      </c>
      <c r="J9" s="0" t="n">
        <f aca="false">(8*$F$1*I9)/($F$2*9.81*3.1415)</f>
        <v>242539069449.74</v>
      </c>
      <c r="L9" s="0" t="n">
        <f aca="false">J9/(2^B9)</f>
        <v>7579345920.30438</v>
      </c>
      <c r="N9" s="0" t="n">
        <f aca="false">(E38+K38+Q38+W38+AC38+AI38+AO38+AU38+BA38+BG38+BM38+BS38+BY38+CE38+CK38+CQ38+CW38+DC38+DI38+DO38+DU38+EA38+EG38+EM38+ES38+EY38+FE38+FK38+FQ38)</f>
        <v>5.39792573619798E+018</v>
      </c>
      <c r="O9" s="0" t="s">
        <v>106</v>
      </c>
      <c r="P9" s="0" t="n">
        <f aca="false">((0.5)^(B9/3)*$C$1)</f>
        <v>0.000314980262473718</v>
      </c>
      <c r="Q9" s="0" t="n">
        <f aca="false">(8*$H$1*H9)/(3.1415*P9^4*9.81*1025)</f>
        <v>178124.673107452</v>
      </c>
      <c r="R9" s="0" t="n">
        <f aca="false">Q9/(2^B9)</f>
        <v>5566.39603460789</v>
      </c>
    </row>
    <row r="10" customFormat="false" ht="14.5" hidden="false" customHeight="false" outlineLevel="0" collapsed="false">
      <c r="A10" s="0" t="n">
        <f aca="false">$C$2-B10</f>
        <v>23</v>
      </c>
      <c r="B10" s="0" t="n">
        <f aca="false">B9+1</f>
        <v>6</v>
      </c>
      <c r="C10" s="0" t="n">
        <f aca="false">((0.5)^(B10/3)*$C$1)/(((0.5)^(B10/3)*$C$1)+(($C$2-B10)*0.0000001))</f>
        <v>0.990883868410622</v>
      </c>
      <c r="E10" s="0" t="n">
        <f aca="false">(1/((1-(C10^4))-(((1-(C10^2))^2)/(LN(1/C10)))))</f>
        <v>994518.732248244</v>
      </c>
      <c r="F10" s="0" t="n">
        <f aca="false">((0.5^(B10/3)*$C$1)+($C$2-B10)*0.0000001)</f>
        <v>0.0002523</v>
      </c>
      <c r="G10" s="0" t="n">
        <f aca="false">1/(F10)^4</f>
        <v>246791954774260</v>
      </c>
      <c r="H10" s="0" t="n">
        <f aca="false">(20*(0.5)^(B10/3.67)*$C$1)</f>
        <v>0.00643995546124877</v>
      </c>
      <c r="I10" s="0" t="n">
        <f aca="false">E10*G10*H10</f>
        <v>1.58061765806664E+018</v>
      </c>
      <c r="J10" s="0" t="n">
        <f aca="false">(8*$F$1*I10)/($F$2*9.81*3.1415)</f>
        <v>287216102775.045</v>
      </c>
      <c r="L10" s="0" t="n">
        <f aca="false">J10/(2^B10)</f>
        <v>4487751605.86008</v>
      </c>
      <c r="P10" s="0" t="n">
        <f aca="false">((0.5)^(B10/3)*$C$1)</f>
        <v>0.00025</v>
      </c>
      <c r="Q10" s="0" t="n">
        <f aca="false">(8*$H$1*H10)/(3.1415*P10^4*9.81*1025)</f>
        <v>371597.58760755</v>
      </c>
      <c r="R10" s="0" t="n">
        <f aca="false">Q10/(2^B10)</f>
        <v>5806.21230636797</v>
      </c>
    </row>
    <row r="11" customFormat="false" ht="14.5" hidden="false" customHeight="false" outlineLevel="0" collapsed="false">
      <c r="A11" s="0" t="n">
        <f aca="false">$C$2-B11</f>
        <v>22</v>
      </c>
      <c r="B11" s="0" t="n">
        <f aca="false">B10+1</f>
        <v>7</v>
      </c>
      <c r="C11" s="0" t="n">
        <f aca="false">((0.5)^(B11/3)*$C$1)/(((0.5)^(B11/3)*$C$1)+(($C$2-B11)*0.0000001))</f>
        <v>0.989034275100059</v>
      </c>
      <c r="E11" s="0" t="n">
        <f aca="false">(1/((1-(C11^4))-(((1-(C11^2))^2)/(LN(1/C11)))))</f>
        <v>571921.038604469</v>
      </c>
      <c r="F11" s="0" t="n">
        <f aca="false">((0.5^(B11/3)*$C$1)+($C$2-B11)*0.0000001)</f>
        <v>0.000200625131496025</v>
      </c>
      <c r="G11" s="0" t="n">
        <f aca="false">1/(F11)^4</f>
        <v>617246537508430</v>
      </c>
      <c r="H11" s="0" t="n">
        <f aca="false">(20*(0.5)^(B11/3.67)*$C$1)</f>
        <v>0.00533160960659213</v>
      </c>
      <c r="I11" s="0" t="n">
        <f aca="false">E11*G11*H11</f>
        <v>1.88214499403314E+018</v>
      </c>
      <c r="J11" s="0" t="n">
        <f aca="false">(8*$F$1*I11)/($F$2*9.81*3.1415)</f>
        <v>342007029520.967</v>
      </c>
      <c r="L11" s="0" t="n">
        <f aca="false">J11/(2^B11)</f>
        <v>2671929918.13256</v>
      </c>
      <c r="N11" s="0" t="s">
        <v>151</v>
      </c>
      <c r="P11" s="0" t="n">
        <f aca="false">((0.5)^(B11/3)*$C$1)</f>
        <v>0.000198425131496025</v>
      </c>
      <c r="Q11" s="0" t="n">
        <f aca="false">(8*$H$1*H11)/(3.1415*P11^4*9.81*1025)</f>
        <v>775214.150329709</v>
      </c>
      <c r="R11" s="0" t="n">
        <f aca="false">Q11/(2^B11)</f>
        <v>6056.36054945085</v>
      </c>
    </row>
    <row r="12" customFormat="false" ht="14.5" hidden="false" customHeight="false" outlineLevel="0" collapsed="false">
      <c r="A12" s="0" t="n">
        <f aca="false">$C$2-B12</f>
        <v>21</v>
      </c>
      <c r="B12" s="0" t="n">
        <f aca="false">B11+1</f>
        <v>8</v>
      </c>
      <c r="C12" s="0" t="n">
        <f aca="false">((0.5)^(B12/3)*$C$1)/(((0.5)^(B12/3)*$C$1)+(($C$2-B12)*0.0000001))</f>
        <v>0.986841291602905</v>
      </c>
      <c r="E12" s="0" t="n">
        <f aca="false">(1/((1-(C12^4))-(((1-(C12^2))^2)/(LN(1/C12)))))</f>
        <v>331350.036899802</v>
      </c>
      <c r="F12" s="0" t="n">
        <f aca="false">((0.5^(B12/3)*$C$1)+($C$2-B12)*0.0000001)</f>
        <v>0.000159590131236859</v>
      </c>
      <c r="G12" s="0" t="n">
        <f aca="false">1/(F12)^4</f>
        <v>1541614805343010</v>
      </c>
      <c r="H12" s="0" t="n">
        <f aca="false">(20*(0.5)^(B12/3.67)*$C$1)</f>
        <v>0.00441401515401062</v>
      </c>
      <c r="I12" s="0" t="n">
        <f aca="false">E12*G12*H12</f>
        <v>2.25474127819657E+018</v>
      </c>
      <c r="J12" s="0" t="n">
        <f aca="false">(8*$F$1*I12)/($F$2*9.81*3.1415)</f>
        <v>409711987832.507</v>
      </c>
      <c r="L12" s="0" t="n">
        <f aca="false">J12/(2^B12)</f>
        <v>1600437452.47073</v>
      </c>
      <c r="N12" s="0" t="n">
        <f aca="false">(E38+K38+Q38+W38+AC38+AI38+AO38+AU38+BA38+BG38+BM38+BS38+BY38+CE38+CK38+CQ38+CW38+DC38+DI38+DO38+DU38+EA38+EG38+EM38+ES38+EY38+FE38+FK38)</f>
        <v>5.3979256382557E+018</v>
      </c>
      <c r="O12" s="0" t="s">
        <v>106</v>
      </c>
      <c r="P12" s="0" t="n">
        <f aca="false">((0.5)^(B12/3)*$C$1)</f>
        <v>0.000157490131236859</v>
      </c>
      <c r="Q12" s="0" t="n">
        <f aca="false">(8*$H$1*H12)/(3.1415*P12^4*9.81*1025)</f>
        <v>1617225.1890561</v>
      </c>
      <c r="R12" s="0" t="n">
        <f aca="false">Q12/(2^B12)</f>
        <v>6317.2858947504</v>
      </c>
    </row>
    <row r="13" customFormat="false" ht="14.5" hidden="false" customHeight="false" outlineLevel="0" collapsed="false">
      <c r="A13" s="0" t="n">
        <f aca="false">$C$2-B13</f>
        <v>20</v>
      </c>
      <c r="B13" s="0" t="n">
        <f aca="false">B12+1</f>
        <v>9</v>
      </c>
      <c r="C13" s="0" t="n">
        <f aca="false">((0.5)^(B13/3)*$C$1)/(((0.5)^(B13/3)*$C$1)+(($C$2-B13)*0.0000001))</f>
        <v>0.984251968503937</v>
      </c>
      <c r="E13" s="0" t="n">
        <f aca="false">(1/((1-(C13^4))-(((1-(C13^2))^2)/(LN(1/C13)))))</f>
        <v>193559.187906693</v>
      </c>
      <c r="F13" s="0" t="n">
        <f aca="false">((0.5^(B13/3)*$C$1)+($C$2-B13)*0.0000001)</f>
        <v>0.000127</v>
      </c>
      <c r="G13" s="0" t="n">
        <f aca="false">1/(F13)^4</f>
        <v>3844015376046130</v>
      </c>
      <c r="H13" s="0" t="n">
        <f aca="false">(20*(0.5)^(B13/3.67)*$C$1)</f>
        <v>0.0036543429128317</v>
      </c>
      <c r="I13" s="0" t="n">
        <f aca="false">E13*G13*H13</f>
        <v>2.71899372526488E+018</v>
      </c>
      <c r="J13" s="0" t="n">
        <f aca="false">(8*$F$1*I13)/($F$2*9.81*3.1415)</f>
        <v>494071907431.175</v>
      </c>
      <c r="L13" s="0" t="n">
        <f aca="false">J13/(2^B13)</f>
        <v>964984194.201514</v>
      </c>
      <c r="P13" s="0" t="n">
        <f aca="false">((0.5)^(B13/3)*$C$1)</f>
        <v>0.000125</v>
      </c>
      <c r="Q13" s="0" t="n">
        <f aca="false">(8*$H$1*H13)/(3.1415*P13^4*9.81*1025)</f>
        <v>3373799.75714475</v>
      </c>
      <c r="R13" s="0" t="n">
        <f aca="false">Q13/(2^B13)</f>
        <v>6589.45265067335</v>
      </c>
    </row>
    <row r="14" customFormat="false" ht="14.5" hidden="false" customHeight="false" outlineLevel="0" collapsed="false">
      <c r="A14" s="0" t="n">
        <f aca="false">$C$2-B14</f>
        <v>19</v>
      </c>
      <c r="B14" s="0" t="n">
        <f aca="false">B13+1</f>
        <v>10</v>
      </c>
      <c r="C14" s="0" t="n">
        <f aca="false">((0.5)^(B14/3)*$C$1)/(((0.5)^(B14/3)*$C$1)+(($C$2-B14)*0.0000001))</f>
        <v>0.98120906154498</v>
      </c>
      <c r="E14" s="0" t="n">
        <f aca="false">(1/((1-(C14^4))-(((1-(C14^2))^2)/(LN(1/C14)))))</f>
        <v>114107.171023254</v>
      </c>
      <c r="F14" s="0" t="n">
        <f aca="false">((0.5^(B14/3)*$C$1)+($C$2-B14)*0.0000001)</f>
        <v>0.000101112565748012</v>
      </c>
      <c r="G14" s="0" t="n">
        <f aca="false">1/(F14)^4</f>
        <v>9567081567541140</v>
      </c>
      <c r="H14" s="0" t="n">
        <f aca="false">(20*(0.5)^(B14/3.67)*$C$1)</f>
        <v>0.00302541374658161</v>
      </c>
      <c r="I14" s="0" t="n">
        <f aca="false">E14*G14*H14</f>
        <v>3.30276132898974E+018</v>
      </c>
      <c r="J14" s="0" t="n">
        <f aca="false">(8*$F$1*I14)/($F$2*9.81*3.1415)</f>
        <v>600149082523.138</v>
      </c>
      <c r="L14" s="0" t="n">
        <f aca="false">J14/(2^B14)</f>
        <v>586083088.401502</v>
      </c>
      <c r="P14" s="0" t="n">
        <f aca="false">((0.5)^(B14/3)*$C$1)</f>
        <v>9.92125657480125E-005</v>
      </c>
      <c r="Q14" s="0" t="n">
        <f aca="false">(8*$H$1*H14)/(3.1415*P14^4*9.81*1025)</f>
        <v>7038305.41246605</v>
      </c>
      <c r="R14" s="0" t="n">
        <f aca="false">Q14/(2^B14)</f>
        <v>6873.34512936138</v>
      </c>
    </row>
    <row r="15" customFormat="false" ht="14.5" hidden="false" customHeight="false" outlineLevel="0" collapsed="false">
      <c r="A15" s="0" t="n">
        <f aca="false">$C$2-B15</f>
        <v>18</v>
      </c>
      <c r="B15" s="0" t="n">
        <f aca="false">B14+1</f>
        <v>11</v>
      </c>
      <c r="C15" s="0" t="n">
        <f aca="false">((0.5)^(B15/3)*$C$1)/(((0.5)^(B15/3)*$C$1)+(($C$2-B15)*0.0000001))</f>
        <v>0.977652262293419</v>
      </c>
      <c r="E15" s="0" t="n">
        <f aca="false">(1/((1-(C15^4))-(((1-(C15^2))^2)/(LN(1/C15)))))</f>
        <v>67957.4282084445</v>
      </c>
      <c r="F15" s="0" t="n">
        <f aca="false">((0.5^(B15/3)*$C$1)+($C$2-B15)*0.0000001)</f>
        <v>8.05450656184296E-005</v>
      </c>
      <c r="G15" s="0" t="n">
        <f aca="false">1/(F15)^4</f>
        <v>23759879915651100</v>
      </c>
      <c r="H15" s="0" t="n">
        <f aca="false">(20*(0.5)^(B15/3.67)*$C$1)</f>
        <v>0.00250472617275875</v>
      </c>
      <c r="I15" s="0" t="n">
        <f aca="false">E15*G15*H15</f>
        <v>4.04428199770614E+018</v>
      </c>
      <c r="J15" s="0" t="n">
        <f aca="false">(8*$F$1*I15)/($F$2*9.81*3.1415)</f>
        <v>734891773463.574</v>
      </c>
      <c r="L15" s="0" t="n">
        <f aca="false">J15/(2^B15)</f>
        <v>358833873.761511</v>
      </c>
      <c r="P15" s="0" t="n">
        <f aca="false">((0.5)^(B15/3)*$C$1)</f>
        <v>7.87450656184296E-005</v>
      </c>
      <c r="Q15" s="0" t="n">
        <f aca="false">(8*$H$1*H15)/(3.1415*P15^4*9.81*1025)</f>
        <v>14683071.5054271</v>
      </c>
      <c r="R15" s="0" t="n">
        <f aca="false">Q15/(2^B15)</f>
        <v>7169.46850850931</v>
      </c>
    </row>
    <row r="16" customFormat="false" ht="14.5" hidden="false" customHeight="false" outlineLevel="0" collapsed="false">
      <c r="A16" s="0" t="n">
        <f aca="false">$C$2-B16</f>
        <v>17</v>
      </c>
      <c r="B16" s="0" t="n">
        <f aca="false">B15+1</f>
        <v>12</v>
      </c>
      <c r="C16" s="0" t="n">
        <f aca="false">((0.5)^(B16/3)*$C$1)/(((0.5)^(B16/3)*$C$1)+(($C$2-B16)*0.0000001))</f>
        <v>0.973520249221184</v>
      </c>
      <c r="E16" s="0" t="n">
        <f aca="false">(1/((1-(C16^4))-(((1-(C16^2))^2)/(LN(1/C16)))))</f>
        <v>40935.7526174627</v>
      </c>
      <c r="F16" s="0" t="n">
        <f aca="false">((0.5^(B16/3)*$C$1)+($C$2-B16)*0.0000001)</f>
        <v>6.42E-005</v>
      </c>
      <c r="G16" s="0" t="n">
        <f aca="false">1/(F16)^4</f>
        <v>58865371299963400</v>
      </c>
      <c r="H16" s="0" t="n">
        <f aca="false">(20*(0.5)^(B16/3.67)*$C$1)</f>
        <v>0.00207365131714339</v>
      </c>
      <c r="I16" s="0" t="n">
        <f aca="false">E16*G16*H16</f>
        <v>4.9968740065799E+018</v>
      </c>
      <c r="J16" s="0" t="n">
        <f aca="false">(8*$F$1*I16)/($F$2*9.81*3.1415)</f>
        <v>907988513796.104</v>
      </c>
      <c r="L16" s="0" t="n">
        <f aca="false">J16/(2^B16)</f>
        <v>221676883.251002</v>
      </c>
      <c r="P16" s="0" t="n">
        <f aca="false">((0.5)^(B16/3)*$C$1)</f>
        <v>6.25E-005</v>
      </c>
      <c r="Q16" s="0" t="n">
        <f aca="false">(8*$H$1*H16)/(3.1415*P16^4*9.81*1025)</f>
        <v>30631320.4953614</v>
      </c>
      <c r="R16" s="0" t="n">
        <f aca="false">Q16/(2^B16)</f>
        <v>7478.34973031284</v>
      </c>
    </row>
    <row r="17" customFormat="false" ht="14.5" hidden="false" customHeight="false" outlineLevel="0" collapsed="false">
      <c r="A17" s="0" t="n">
        <f aca="false">$C$2-B17</f>
        <v>16</v>
      </c>
      <c r="B17" s="0" t="n">
        <f aca="false">B16+1</f>
        <v>13</v>
      </c>
      <c r="C17" s="0" t="n">
        <f aca="false">((0.5)^(B17/3)*$C$1)/(((0.5)^(B17/3)*$C$1)+(($C$2-B17)*0.0000001))</f>
        <v>0.968753834291452</v>
      </c>
      <c r="E17" s="0" t="n">
        <f aca="false">(1/((1-(C17^4))-(((1-(C17^2))^2)/(LN(1/C17)))))</f>
        <v>24974.8192232145</v>
      </c>
      <c r="F17" s="0" t="n">
        <f aca="false">((0.5^(B17/3)*$C$1)+($C$2-B17)*0.0000001)</f>
        <v>5.12062828740062E-005</v>
      </c>
      <c r="G17" s="0" t="n">
        <f aca="false">1/(F17)^4</f>
        <v>1.45447746183287E+017</v>
      </c>
      <c r="H17" s="0" t="n">
        <f aca="false">(20*(0.5)^(B17/3.67)*$C$1)</f>
        <v>0.00171676642016097</v>
      </c>
      <c r="I17" s="0" t="n">
        <f aca="false">E17*G17*H17</f>
        <v>6.23620752829732E+018</v>
      </c>
      <c r="J17" s="0" t="n">
        <f aca="false">(8*$F$1*I17)/($F$2*9.81*3.1415)</f>
        <v>1133189429608.69</v>
      </c>
      <c r="L17" s="0" t="n">
        <f aca="false">J17/(2^B17)</f>
        <v>138328787.794029</v>
      </c>
      <c r="P17" s="0" t="n">
        <f aca="false">((0.5)^(B17/3)*$C$1)</f>
        <v>4.96062828740062E-005</v>
      </c>
      <c r="Q17" s="0" t="n">
        <f aca="false">(8*$H$1*H17)/(3.1415*P17^4*9.81*1025)</f>
        <v>63902010.89348</v>
      </c>
      <c r="R17" s="0" t="n">
        <f aca="false">Q17/(2^B17)</f>
        <v>7800.53843914551</v>
      </c>
    </row>
    <row r="18" customFormat="false" ht="14.5" hidden="false" customHeight="false" outlineLevel="0" collapsed="false">
      <c r="A18" s="0" t="n">
        <f aca="false">$C$2-B18</f>
        <v>15</v>
      </c>
      <c r="B18" s="0" t="n">
        <f aca="false">B17+1</f>
        <v>14</v>
      </c>
      <c r="C18" s="0" t="n">
        <f aca="false">((0.5)^(B18/3)*$C$1)/(((0.5)^(B18/3)*$C$1)+(($C$2-B18)*0.0000001))</f>
        <v>0.963300537135741</v>
      </c>
      <c r="E18" s="0" t="n">
        <f aca="false">(1/((1-(C18^4))-(((1-(C18^2))^2)/(LN(1/C18)))))</f>
        <v>15456.644964916</v>
      </c>
      <c r="F18" s="0" t="n">
        <f aca="false">((0.5^(B18/3)*$C$1)+($C$2-B18)*0.0000001)</f>
        <v>4.08725328092148E-005</v>
      </c>
      <c r="G18" s="0" t="n">
        <f aca="false">1/(F18)^4</f>
        <v>3.58322265698515E+017</v>
      </c>
      <c r="H18" s="0" t="n">
        <f aca="false">(20*(0.5)^(B18/3.67)*$C$1)</f>
        <v>0.00142130304985527</v>
      </c>
      <c r="I18" s="0" t="n">
        <f aca="false">E18*G18*H18</f>
        <v>7.87183015193392E+018</v>
      </c>
      <c r="J18" s="0" t="n">
        <f aca="false">(8*$F$1*I18)/($F$2*9.81*3.1415)</f>
        <v>1430400556647.61</v>
      </c>
      <c r="L18" s="0" t="n">
        <f aca="false">J18/(2^B18)</f>
        <v>87304721.4750736</v>
      </c>
      <c r="P18" s="0" t="n">
        <f aca="false">((0.5)^(B18/3)*$C$1)</f>
        <v>3.93725328092148E-005</v>
      </c>
      <c r="Q18" s="0" t="n">
        <f aca="false">(8*$H$1*H18)/(3.1415*P18^4*9.81*1025)</f>
        <v>133310184.810636</v>
      </c>
      <c r="R18" s="0" t="n">
        <f aca="false">Q18/(2^B18)</f>
        <v>8136.60795963354</v>
      </c>
    </row>
    <row r="19" customFormat="false" ht="14.5" hidden="false" customHeight="false" outlineLevel="0" collapsed="false">
      <c r="A19" s="0" t="n">
        <f aca="false">$C$2-B19</f>
        <v>14</v>
      </c>
      <c r="B19" s="0" t="n">
        <f aca="false">B18+1</f>
        <v>15</v>
      </c>
      <c r="C19" s="0" t="n">
        <f aca="false">((0.5)^(B19/3)*$C$1)/(((0.5)^(B19/3)*$C$1)+(($C$2-B19)*0.0000001))</f>
        <v>0.957120980091884</v>
      </c>
      <c r="E19" s="0" t="n">
        <f aca="false">(1/((1-(C19^4))-(((1-(C19^2))^2)/(LN(1/C19)))))</f>
        <v>9721.31767221402</v>
      </c>
      <c r="F19" s="0" t="n">
        <f aca="false">((0.5^(B19/3)*$C$1)+($C$2-B19)*0.0000001)</f>
        <v>3.265E-005</v>
      </c>
      <c r="G19" s="0" t="n">
        <f aca="false">1/(F19)^4</f>
        <v>8.79968766348569E+017</v>
      </c>
      <c r="H19" s="0" t="n">
        <f aca="false">(20*(0.5)^(B19/3.67)*$C$1)</f>
        <v>0.00117669027993831</v>
      </c>
      <c r="I19" s="0" t="n">
        <f aca="false">E19*G19*H19</f>
        <v>1.00659451304019E+019</v>
      </c>
      <c r="J19" s="0" t="n">
        <f aca="false">(8*$F$1*I19)/($F$2*9.81*3.1415)</f>
        <v>1829096060231.15</v>
      </c>
      <c r="L19" s="0" t="n">
        <f aca="false">J19/(2^B19)</f>
        <v>55819581.916234</v>
      </c>
      <c r="P19" s="0" t="n">
        <f aca="false">((0.5)^(B19/3)*$C$1)</f>
        <v>3.125E-005</v>
      </c>
      <c r="Q19" s="0" t="n">
        <f aca="false">(8*$H$1*H19)/(3.1415*P19^4*9.81*1025)</f>
        <v>278107138.191157</v>
      </c>
      <c r="R19" s="0" t="n">
        <f aca="false">Q19/(2^B19)</f>
        <v>8487.1563168688</v>
      </c>
    </row>
    <row r="20" customFormat="false" ht="14.5" hidden="false" customHeight="false" outlineLevel="0" collapsed="false">
      <c r="A20" s="0" t="n">
        <f aca="false">$C$2-B20</f>
        <v>13</v>
      </c>
      <c r="B20" s="0" t="n">
        <f aca="false">B19+1</f>
        <v>16</v>
      </c>
      <c r="C20" s="0" t="n">
        <f aca="false">((0.5)^(B20/3)*$C$1)/(((0.5)^(B20/3)*$C$1)+(($C$2-B20)*0.0000001))</f>
        <v>0.950197565180521</v>
      </c>
      <c r="E20" s="0" t="n">
        <f aca="false">(1/((1-(C20^4))-(((1-(C20^2))^2)/(LN(1/C20)))))</f>
        <v>6226.47192710267</v>
      </c>
      <c r="F20" s="0" t="n">
        <f aca="false">((0.5^(B20/3)*$C$1)+($C$2-B20)*0.0000001)</f>
        <v>2.61031414370031E-005</v>
      </c>
      <c r="G20" s="0" t="n">
        <f aca="false">1/(F20)^4</f>
        <v>2.15391665172741E+018</v>
      </c>
      <c r="H20" s="0" t="n">
        <f aca="false">(20*(0.5)^(B20/3.67)*$C$1)</f>
        <v>0.000974176488991768</v>
      </c>
      <c r="I20" s="0" t="n">
        <f aca="false">E20*G20*H20</f>
        <v>1.30649746716935E+019</v>
      </c>
      <c r="J20" s="0" t="n">
        <f aca="false">(8*$F$1*I20)/($F$2*9.81*3.1415)</f>
        <v>2374053642199.84</v>
      </c>
      <c r="L20" s="0" t="n">
        <f aca="false">J20/(2^B20)</f>
        <v>36225183.7493871</v>
      </c>
      <c r="P20" s="0" t="n">
        <f aca="false">((0.5)^(B20/3)*$C$1)</f>
        <v>2.48031414370031E-005</v>
      </c>
      <c r="Q20" s="0" t="n">
        <f aca="false">(8*$H$1*H20)/(3.1415*P20^4*9.81*1025)</f>
        <v>580177579.250527</v>
      </c>
      <c r="R20" s="0" t="n">
        <f aca="false">Q20/(2^B20)</f>
        <v>8852.80730057568</v>
      </c>
    </row>
    <row r="21" customFormat="false" ht="14.5" hidden="false" customHeight="false" outlineLevel="0" collapsed="false">
      <c r="A21" s="0" t="n">
        <f aca="false">$C$2-B21</f>
        <v>12</v>
      </c>
      <c r="B21" s="0" t="n">
        <f aca="false">B20+1</f>
        <v>17</v>
      </c>
      <c r="C21" s="0" t="n">
        <f aca="false">((0.5)^(B21/3)*$C$1)/(((0.5)^(B21/3)*$C$1)+(($C$2-B21)*0.0000001))</f>
        <v>0.942545978455236</v>
      </c>
      <c r="E21" s="0" t="n">
        <f aca="false">(1/((1-(C21^4))-(((1-(C21^2))^2)/(LN(1/C21)))))</f>
        <v>4071.30196681432</v>
      </c>
      <c r="F21" s="0" t="n">
        <f aca="false">((0.5^(B21/3)*$C$1)+($C$2-B21)*0.0000001)</f>
        <v>2.08862664046074E-005</v>
      </c>
      <c r="G21" s="0" t="n">
        <f aca="false">1/(F21)^4</f>
        <v>5.25480673005125E+018</v>
      </c>
      <c r="H21" s="0" t="n">
        <f aca="false">(20*(0.5)^(B21/3.67)*$C$1)</f>
        <v>0.000806516249759521</v>
      </c>
      <c r="I21" s="0" t="n">
        <f aca="false">E21*G21*H21</f>
        <v>1.72545320083799E+019</v>
      </c>
      <c r="J21" s="0" t="n">
        <f aca="false">(8*$F$1*I21)/($F$2*9.81*3.1415)</f>
        <v>3135343587592.14</v>
      </c>
      <c r="L21" s="0" t="n">
        <f aca="false">J21/(2^B21)</f>
        <v>23920773.2207653</v>
      </c>
      <c r="P21" s="0" t="n">
        <f aca="false">((0.5)^(B21/3)*$C$1)</f>
        <v>1.96862664046074E-005</v>
      </c>
      <c r="Q21" s="0" t="n">
        <f aca="false">(8*$H$1*H21)/(3.1415*P21^4*9.81*1025)</f>
        <v>1210346579.5748</v>
      </c>
      <c r="R21" s="0" t="n">
        <f aca="false">Q21/(2^B21)</f>
        <v>9234.21157512513</v>
      </c>
    </row>
    <row r="22" customFormat="false" ht="14.5" hidden="false" customHeight="false" outlineLevel="0" collapsed="false">
      <c r="A22" s="0" t="n">
        <f aca="false">$C$2-B22</f>
        <v>11</v>
      </c>
      <c r="B22" s="0" t="n">
        <f aca="false">B21+1</f>
        <v>18</v>
      </c>
      <c r="C22" s="0" t="n">
        <f aca="false">((0.5)^(B22/3)*$C$1)/(((0.5)^(B22/3)*$C$1)+(($C$2-B22)*0.0000001))</f>
        <v>0.93423019431988</v>
      </c>
      <c r="E22" s="0" t="n">
        <f aca="false">(1/((1-(C22^4))-(((1-(C22^2))^2)/(LN(1/C22)))))</f>
        <v>2725.64900954716</v>
      </c>
      <c r="F22" s="0" t="n">
        <f aca="false">((0.5^(B22/3)*$C$1)+($C$2-B22)*0.0000001)</f>
        <v>1.6725E-005</v>
      </c>
      <c r="G22" s="0" t="n">
        <f aca="false">1/(F22)^4</f>
        <v>1.27801365544892E+019</v>
      </c>
      <c r="H22" s="0" t="n">
        <f aca="false">(20*(0.5)^(B22/3.67)*$C$1)</f>
        <v>0.000667711106228164</v>
      </c>
      <c r="I22" s="0" t="n">
        <f aca="false">E22*G22*H22</f>
        <v>2.32591598760417E+019</v>
      </c>
      <c r="J22" s="0" t="n">
        <f aca="false">(8*$F$1*I22)/($F$2*9.81*3.1415)</f>
        <v>4226452374060.96</v>
      </c>
      <c r="L22" s="0" t="n">
        <f aca="false">J22/(2^B22)</f>
        <v>16122636.3146246</v>
      </c>
      <c r="P22" s="0" t="n">
        <f aca="false">((0.5)^(B22/3)*$C$1)</f>
        <v>1.5625E-005</v>
      </c>
      <c r="Q22" s="0" t="n">
        <f aca="false">(8*$H$1*H22)/(3.1415*P22^4*9.81*1025)</f>
        <v>2524983548.27986</v>
      </c>
      <c r="R22" s="0" t="n">
        <f aca="false">Q22/(2^B22)</f>
        <v>9632.04783737129</v>
      </c>
    </row>
    <row r="23" customFormat="false" ht="14.5" hidden="false" customHeight="false" outlineLevel="0" collapsed="false">
      <c r="A23" s="0" t="n">
        <f aca="false">$C$2-B23</f>
        <v>10</v>
      </c>
      <c r="B23" s="0" t="n">
        <f aca="false">B22+1</f>
        <v>19</v>
      </c>
      <c r="C23" s="0" t="n">
        <f aca="false">((0.5)^(B23/3)*$C$1)/(((0.5)^(B23/3)*$C$1)+(($C$2-B23)*0.0000001))</f>
        <v>0.925381880900017</v>
      </c>
      <c r="E23" s="0" t="n">
        <f aca="false">(1/((1-(C23^4))-(((1-(C23^2))^2)/(LN(1/C23)))))</f>
        <v>1874.9857349121</v>
      </c>
      <c r="F23" s="0" t="n">
        <f aca="false">((0.5^(B23/3)*$C$1)+($C$2-B23)*0.0000001)</f>
        <v>1.34015707185016E-005</v>
      </c>
      <c r="G23" s="0" t="n">
        <f aca="false">1/(F23)^4</f>
        <v>3.10011061597212E+019</v>
      </c>
      <c r="H23" s="0" t="n">
        <f aca="false">(20*(0.5)^(B23/3.67)*$C$1)</f>
        <v>0.000552794964160206</v>
      </c>
      <c r="I23" s="0" t="n">
        <f aca="false">E23*G23*H23</f>
        <v>3.21321093514642E+019</v>
      </c>
      <c r="J23" s="0" t="n">
        <f aca="false">(8*$F$1*I23)/($F$2*9.81*3.1415)</f>
        <v>5838767632874.35</v>
      </c>
      <c r="L23" s="0" t="n">
        <f aca="false">J23/(2^B23)</f>
        <v>11136565.4618681</v>
      </c>
      <c r="P23" s="0" t="n">
        <f aca="false">((0.5)^(B23/3)*$C$1)</f>
        <v>1.24015707185016E-005</v>
      </c>
      <c r="Q23" s="0" t="n">
        <f aca="false">(8*$H$1*H23)/(3.1415*P23^4*9.81*1025)</f>
        <v>5267534131.68953</v>
      </c>
      <c r="R23" s="0" t="n">
        <f aca="false">Q23/(2^B23)</f>
        <v>10047.0240243712</v>
      </c>
    </row>
    <row r="24" customFormat="false" ht="14.5" hidden="false" customHeight="false" outlineLevel="0" collapsed="false">
      <c r="A24" s="0" t="n">
        <f aca="false">$C$2-B24</f>
        <v>9</v>
      </c>
      <c r="B24" s="0" t="n">
        <f aca="false">B23+1</f>
        <v>20</v>
      </c>
      <c r="C24" s="0" t="n">
        <f aca="false">((0.5)^(B24/3)*$C$1)/(((0.5)^(B24/3)*$C$1)+(($C$2-B24)*0.0000001))</f>
        <v>0.916225557009103</v>
      </c>
      <c r="E24" s="0" t="n">
        <f aca="false">(1/((1-(C24^4))-(((1-(C24^2))^2)/(LN(1/C24)))))</f>
        <v>1331.23459225255</v>
      </c>
      <c r="F24" s="0" t="n">
        <f aca="false">((0.5^(B24/3)*$C$1)+($C$2-B24)*0.0000001)</f>
        <v>1.07431332023037E-005</v>
      </c>
      <c r="G24" s="0" t="n">
        <f aca="false">1/(F24)^4</f>
        <v>7.50716839895997E+019</v>
      </c>
      <c r="H24" s="0" t="n">
        <f aca="false">(20*(0.5)^(B24/3.67)*$C$1)</f>
        <v>0.00045765641690025</v>
      </c>
      <c r="I24" s="0" t="n">
        <f aca="false">E24*G24*H24</f>
        <v>4.57372773469314E+019</v>
      </c>
      <c r="J24" s="0" t="n">
        <f aca="false">(8*$F$1*I24)/($F$2*9.81*3.1415)</f>
        <v>8310980510742.33</v>
      </c>
      <c r="L24" s="0" t="n">
        <f aca="false">J24/(2^B24)</f>
        <v>7925968.65724786</v>
      </c>
      <c r="P24" s="0" t="n">
        <f aca="false">((0.5)^(B24/3)*$C$1)</f>
        <v>9.8431332023037E-006</v>
      </c>
      <c r="Q24" s="0" t="n">
        <f aca="false">(8*$H$1*H24)/(3.1415*P24^4*9.81*1025)</f>
        <v>10988949154.7051</v>
      </c>
      <c r="R24" s="0" t="n">
        <f aca="false">Q24/(2^B24)</f>
        <v>10479.8785731364</v>
      </c>
    </row>
    <row r="25" customFormat="false" ht="14.5" hidden="false" customHeight="false" outlineLevel="0" collapsed="false">
      <c r="A25" s="0" t="n">
        <f aca="false">$C$2-B25</f>
        <v>8</v>
      </c>
      <c r="B25" s="0" t="n">
        <f aca="false">B24+1</f>
        <v>21</v>
      </c>
      <c r="C25" s="0" t="n">
        <f aca="false">((0.5)^(B25/3)*$C$1)/(((0.5)^(B25/3)*$C$1)+(($C$2-B25)*0.0000001))</f>
        <v>0.90711175616836</v>
      </c>
      <c r="E25" s="0" t="n">
        <f aca="false">(1/((1-(C25^4))-(((1-(C25^2))^2)/(LN(1/C25)))))</f>
        <v>981.214809531386</v>
      </c>
      <c r="F25" s="0" t="n">
        <f aca="false">((0.5^(B25/3)*$C$1)+($C$2-B25)*0.0000001)</f>
        <v>8.6125E-006</v>
      </c>
      <c r="G25" s="0" t="n">
        <f aca="false">1/(F25)^4</f>
        <v>1.81753616168786E+020</v>
      </c>
      <c r="H25" s="0" t="n">
        <f aca="false">(20*(0.5)^(B25/3.67)*$C$1)</f>
        <v>0.000378891649724354</v>
      </c>
      <c r="I25" s="0" t="n">
        <f aca="false">E25*G25*H25</f>
        <v>6.75712866943602E+019</v>
      </c>
      <c r="J25" s="0" t="n">
        <f aca="false">(8*$F$1*I25)/($F$2*9.81*3.1415)</f>
        <v>12278466917539.2</v>
      </c>
      <c r="L25" s="0" t="n">
        <f aca="false">J25/(2^B25)</f>
        <v>5854829.27205045</v>
      </c>
      <c r="P25" s="0" t="n">
        <f aca="false">((0.5)^(B25/3)*$C$1)</f>
        <v>7.8125E-006</v>
      </c>
      <c r="Q25" s="0" t="n">
        <f aca="false">(8*$H$1*H25)/(3.1415*P25^4*9.81*1025)</f>
        <v>22924769067.602</v>
      </c>
      <c r="R25" s="0" t="n">
        <f aca="false">Q25/(2^B25)</f>
        <v>10931.3817346582</v>
      </c>
    </row>
    <row r="26" customFormat="false" ht="14.5" hidden="false" customHeight="false" outlineLevel="0" collapsed="false">
      <c r="A26" s="0" t="n">
        <f aca="false">$C$2-B26</f>
        <v>7</v>
      </c>
      <c r="B26" s="0" t="n">
        <v>22</v>
      </c>
      <c r="C26" s="0" t="n">
        <f aca="false">((0.5)^(B26/3)*$C$1)/(((0.5)^(B26/3)*$C$1)+(($C$2-B26)*0.0000001))</f>
        <v>0.898562270298464</v>
      </c>
      <c r="H26" s="0" t="n">
        <f aca="false">(20*(0.5)^(B26/3.67)*$C$1)</f>
        <v>0.000313682660025135</v>
      </c>
    </row>
    <row r="27" customFormat="false" ht="14.5" hidden="false" customHeight="false" outlineLevel="0" collapsed="false">
      <c r="A27" s="0" t="n">
        <f aca="false">$C$2-B27</f>
        <v>6</v>
      </c>
      <c r="B27" s="0" t="n">
        <v>23</v>
      </c>
      <c r="C27" s="0" t="n">
        <f aca="false">((0.5)^(B27/3)*$C$1)/(((0.5)^(B27/3)*$C$1)+(($C$2-B27)*0.0000001))</f>
        <v>0.891335187395035</v>
      </c>
      <c r="H27" s="0" t="n">
        <f aca="false">(20*(0.5)^(B27/3.67)*$C$1)</f>
        <v>0.000259696436361235</v>
      </c>
    </row>
    <row r="28" customFormat="false" ht="14.5" hidden="false" customHeight="false" outlineLevel="0" collapsed="false">
      <c r="A28" s="0" t="n">
        <f aca="false">$C$2-B28</f>
        <v>5</v>
      </c>
      <c r="B28" s="0" t="n">
        <v>24</v>
      </c>
      <c r="C28" s="0" t="n">
        <f aca="false">((0.5)^(B28/3)*$C$1)/(((0.5)^(B28/3)*$C$1)+(($C$2-B28)*0.0000001))</f>
        <v>0.886524822695035</v>
      </c>
      <c r="H28" s="0" t="n">
        <f aca="false">(20*(0.5)^(B28/3.67)*$C$1)</f>
        <v>0.000215001489254526</v>
      </c>
    </row>
    <row r="29" customFormat="false" ht="14.5" hidden="false" customHeight="false" outlineLevel="0" collapsed="false">
      <c r="A29" s="0" t="n">
        <f aca="false">$C$2-B29</f>
        <v>4</v>
      </c>
      <c r="B29" s="0" t="n">
        <v>25</v>
      </c>
      <c r="C29" s="0" t="n">
        <f aca="false">((0.5)^(B29/3)*$C$1)/(((0.5)^(B29/3)*$C$1)+(($C$2-B29)*0.0000001))</f>
        <v>0.885727106467721</v>
      </c>
      <c r="H29" s="0" t="n">
        <f aca="false">(20*(0.5)^(B29/3.67)*$C$1)</f>
        <v>0.000177998747419717</v>
      </c>
    </row>
    <row r="30" customFormat="false" ht="14.5" hidden="false" customHeight="false" outlineLevel="0" collapsed="false">
      <c r="A30" s="0" t="n">
        <v>2</v>
      </c>
      <c r="B30" s="0" t="n">
        <v>26</v>
      </c>
      <c r="C30" s="0" t="n">
        <f aca="false">((0.5)^(B30/3)*$C$1)/(((0.5)^(B30/3)*$C$1)+(($C$2-B30)*0.0000001))</f>
        <v>0.891335187395035</v>
      </c>
      <c r="H30" s="0" t="n">
        <f aca="false">(20*(0.5)^(B30/3.67)*$C$1)</f>
        <v>0.000147364347069616</v>
      </c>
    </row>
    <row r="31" customFormat="false" ht="14.5" hidden="false" customHeight="false" outlineLevel="0" collapsed="false">
      <c r="A31" s="0" t="n">
        <v>1</v>
      </c>
      <c r="B31" s="0" t="n">
        <v>27</v>
      </c>
      <c r="C31" s="0" t="n">
        <f aca="false">((0.5)^(B31/3)*$C$1)/(((0.5)^(B31/3)*$C$1)+(($C$2-B31)*0.0000001))</f>
        <v>0.90711175616836</v>
      </c>
      <c r="H31" s="0" t="n">
        <f aca="false">(20*(0.5)^(B31/3.67)*$C$1)</f>
        <v>0.000122002267443195</v>
      </c>
    </row>
    <row r="32" customFormat="false" ht="14.5" hidden="false" customHeight="false" outlineLevel="0" collapsed="false">
      <c r="B32" s="0" t="n">
        <v>28</v>
      </c>
      <c r="C32" s="0" t="n">
        <f aca="false">((0.5)^(B32/3)*$C$1)/(((0.5)^(B32/3)*$C$1)+(($C$2-B32)*0.0000001))</f>
        <v>0.939401150282911</v>
      </c>
      <c r="H32" s="0" t="n">
        <f aca="false">(20*(0.5)^(B32/3.67)*$C$1)</f>
        <v>0.000101005117976395</v>
      </c>
    </row>
    <row r="35" customFormat="false" ht="14.5" hidden="false" customHeight="false" outlineLevel="0" collapsed="false">
      <c r="B35" s="21" t="s">
        <v>144</v>
      </c>
      <c r="C35" s="21" t="n">
        <v>0</v>
      </c>
      <c r="H35" s="21" t="s">
        <v>144</v>
      </c>
      <c r="I35" s="21" t="n">
        <v>1</v>
      </c>
      <c r="N35" s="21" t="s">
        <v>144</v>
      </c>
      <c r="O35" s="21" t="n">
        <v>2</v>
      </c>
      <c r="T35" s="21" t="s">
        <v>144</v>
      </c>
      <c r="U35" s="21" t="n">
        <v>3</v>
      </c>
      <c r="Z35" s="21" t="s">
        <v>144</v>
      </c>
      <c r="AA35" s="21" t="n">
        <v>4</v>
      </c>
      <c r="AF35" s="21" t="s">
        <v>144</v>
      </c>
      <c r="AG35" s="21" t="n">
        <v>5</v>
      </c>
      <c r="AL35" s="21" t="s">
        <v>144</v>
      </c>
      <c r="AM35" s="21" t="n">
        <v>6</v>
      </c>
      <c r="AR35" s="21" t="s">
        <v>144</v>
      </c>
      <c r="AS35" s="21" t="n">
        <v>7</v>
      </c>
      <c r="AX35" s="21" t="s">
        <v>144</v>
      </c>
      <c r="AY35" s="21" t="n">
        <v>8</v>
      </c>
      <c r="BD35" s="21" t="s">
        <v>144</v>
      </c>
      <c r="BE35" s="21" t="n">
        <v>9</v>
      </c>
      <c r="BJ35" s="21" t="s">
        <v>144</v>
      </c>
      <c r="BK35" s="21" t="n">
        <v>10</v>
      </c>
      <c r="BP35" s="21" t="s">
        <v>144</v>
      </c>
      <c r="BQ35" s="21" t="n">
        <v>11</v>
      </c>
      <c r="BV35" s="21" t="s">
        <v>144</v>
      </c>
      <c r="BW35" s="21" t="n">
        <v>12</v>
      </c>
      <c r="CB35" s="21" t="s">
        <v>144</v>
      </c>
      <c r="CC35" s="21" t="n">
        <v>13</v>
      </c>
      <c r="CH35" s="21" t="s">
        <v>144</v>
      </c>
      <c r="CI35" s="21" t="n">
        <v>14</v>
      </c>
      <c r="CN35" s="21" t="s">
        <v>144</v>
      </c>
      <c r="CO35" s="21" t="n">
        <v>15</v>
      </c>
      <c r="CT35" s="21" t="s">
        <v>144</v>
      </c>
      <c r="CU35" s="21" t="n">
        <v>16</v>
      </c>
      <c r="CZ35" s="21" t="s">
        <v>144</v>
      </c>
      <c r="DA35" s="21" t="n">
        <v>17</v>
      </c>
      <c r="DF35" s="21" t="s">
        <v>144</v>
      </c>
      <c r="DG35" s="21" t="n">
        <v>18</v>
      </c>
      <c r="DL35" s="21" t="s">
        <v>144</v>
      </c>
      <c r="DM35" s="21" t="n">
        <v>19</v>
      </c>
      <c r="DR35" s="21" t="s">
        <v>144</v>
      </c>
      <c r="DS35" s="21" t="n">
        <v>20</v>
      </c>
      <c r="DX35" s="21" t="s">
        <v>144</v>
      </c>
      <c r="DY35" s="21" t="n">
        <v>21</v>
      </c>
      <c r="ED35" s="21" t="s">
        <v>144</v>
      </c>
      <c r="EE35" s="21" t="n">
        <v>22</v>
      </c>
      <c r="EJ35" s="21" t="s">
        <v>144</v>
      </c>
      <c r="EK35" s="21" t="n">
        <v>23</v>
      </c>
      <c r="EP35" s="21" t="s">
        <v>144</v>
      </c>
      <c r="EQ35" s="21" t="n">
        <v>24</v>
      </c>
      <c r="EV35" s="21" t="s">
        <v>144</v>
      </c>
      <c r="EW35" s="21" t="n">
        <v>25</v>
      </c>
      <c r="FB35" s="21" t="s">
        <v>144</v>
      </c>
      <c r="FC35" s="21" t="n">
        <v>26</v>
      </c>
      <c r="FH35" s="21" t="s">
        <v>144</v>
      </c>
      <c r="FI35" s="21" t="n">
        <v>27</v>
      </c>
      <c r="FN35" s="21" t="s">
        <v>144</v>
      </c>
      <c r="FO35" s="21" t="n">
        <v>28</v>
      </c>
    </row>
    <row r="36" customFormat="false" ht="14.5" hidden="false" customHeight="false" outlineLevel="0" collapsed="false">
      <c r="B36" s="21" t="s">
        <v>142</v>
      </c>
      <c r="C36" s="21" t="n">
        <v>29</v>
      </c>
      <c r="H36" s="21" t="s">
        <v>142</v>
      </c>
      <c r="I36" s="21" t="n">
        <v>28</v>
      </c>
      <c r="N36" s="21" t="s">
        <v>142</v>
      </c>
      <c r="O36" s="21" t="n">
        <v>27</v>
      </c>
      <c r="T36" s="21" t="s">
        <v>142</v>
      </c>
      <c r="U36" s="21" t="n">
        <v>26</v>
      </c>
      <c r="Z36" s="21" t="s">
        <v>142</v>
      </c>
      <c r="AA36" s="21" t="n">
        <v>25</v>
      </c>
      <c r="AF36" s="21" t="s">
        <v>142</v>
      </c>
      <c r="AG36" s="21" t="n">
        <v>24</v>
      </c>
      <c r="AL36" s="21" t="s">
        <v>142</v>
      </c>
      <c r="AM36" s="21" t="n">
        <v>23</v>
      </c>
      <c r="AR36" s="21" t="s">
        <v>142</v>
      </c>
      <c r="AS36" s="21" t="n">
        <v>22</v>
      </c>
      <c r="AX36" s="21" t="s">
        <v>142</v>
      </c>
      <c r="AY36" s="21" t="n">
        <v>21</v>
      </c>
      <c r="BD36" s="21" t="s">
        <v>142</v>
      </c>
      <c r="BE36" s="21" t="n">
        <v>20</v>
      </c>
      <c r="BJ36" s="21" t="s">
        <v>142</v>
      </c>
      <c r="BK36" s="21" t="n">
        <v>19</v>
      </c>
      <c r="BP36" s="21" t="s">
        <v>142</v>
      </c>
      <c r="BQ36" s="21" t="n">
        <v>18</v>
      </c>
      <c r="BV36" s="21" t="s">
        <v>142</v>
      </c>
      <c r="BW36" s="21" t="n">
        <v>17</v>
      </c>
      <c r="CB36" s="21" t="s">
        <v>142</v>
      </c>
      <c r="CC36" s="21" t="n">
        <v>16</v>
      </c>
      <c r="CH36" s="21" t="s">
        <v>142</v>
      </c>
      <c r="CI36" s="21" t="n">
        <v>15</v>
      </c>
      <c r="CN36" s="21" t="s">
        <v>142</v>
      </c>
      <c r="CO36" s="21" t="n">
        <v>14</v>
      </c>
      <c r="CT36" s="21" t="s">
        <v>142</v>
      </c>
      <c r="CU36" s="21" t="n">
        <v>13</v>
      </c>
      <c r="CZ36" s="21" t="s">
        <v>142</v>
      </c>
      <c r="DA36" s="21" t="n">
        <v>12</v>
      </c>
      <c r="DF36" s="21" t="s">
        <v>142</v>
      </c>
      <c r="DG36" s="21" t="n">
        <v>11</v>
      </c>
      <c r="DL36" s="21" t="s">
        <v>142</v>
      </c>
      <c r="DM36" s="21" t="n">
        <v>10</v>
      </c>
      <c r="DR36" s="21" t="s">
        <v>142</v>
      </c>
      <c r="DS36" s="21" t="n">
        <v>9</v>
      </c>
      <c r="DX36" s="21" t="s">
        <v>142</v>
      </c>
      <c r="DY36" s="21" t="n">
        <v>8</v>
      </c>
      <c r="ED36" s="21" t="s">
        <v>142</v>
      </c>
      <c r="EE36" s="21" t="n">
        <v>7</v>
      </c>
      <c r="EJ36" s="21" t="s">
        <v>142</v>
      </c>
      <c r="EK36" s="21" t="n">
        <v>6</v>
      </c>
      <c r="EP36" s="21" t="s">
        <v>142</v>
      </c>
      <c r="EQ36" s="21" t="n">
        <v>5</v>
      </c>
      <c r="EV36" s="21" t="s">
        <v>142</v>
      </c>
      <c r="EW36" s="21" t="n">
        <v>4</v>
      </c>
      <c r="FB36" s="21" t="s">
        <v>142</v>
      </c>
      <c r="FC36" s="21" t="n">
        <v>3</v>
      </c>
      <c r="FH36" s="21" t="s">
        <v>142</v>
      </c>
      <c r="FI36" s="21" t="n">
        <v>2</v>
      </c>
      <c r="FN36" s="21" t="s">
        <v>142</v>
      </c>
      <c r="FO36" s="21" t="n">
        <v>1</v>
      </c>
    </row>
    <row r="37" customFormat="false" ht="14.5" hidden="false" customHeight="false" outlineLevel="0" collapsed="false">
      <c r="A37" s="0" t="s">
        <v>136</v>
      </c>
      <c r="B37" s="0" t="s">
        <v>137</v>
      </c>
      <c r="C37" s="0" t="s">
        <v>68</v>
      </c>
      <c r="D37" s="0" t="s">
        <v>152</v>
      </c>
      <c r="E37" s="0" t="s">
        <v>153</v>
      </c>
      <c r="G37" s="0" t="s">
        <v>136</v>
      </c>
      <c r="H37" s="0" t="s">
        <v>137</v>
      </c>
      <c r="I37" s="0" t="s">
        <v>68</v>
      </c>
      <c r="J37" s="0" t="s">
        <v>152</v>
      </c>
      <c r="K37" s="0" t="s">
        <v>153</v>
      </c>
      <c r="M37" s="0" t="s">
        <v>136</v>
      </c>
      <c r="N37" s="0" t="s">
        <v>137</v>
      </c>
      <c r="O37" s="0" t="s">
        <v>68</v>
      </c>
      <c r="P37" s="0" t="s">
        <v>152</v>
      </c>
      <c r="Q37" s="0" t="s">
        <v>153</v>
      </c>
      <c r="S37" s="0" t="s">
        <v>136</v>
      </c>
      <c r="T37" s="0" t="s">
        <v>137</v>
      </c>
      <c r="U37" s="0" t="s">
        <v>68</v>
      </c>
      <c r="V37" s="0" t="s">
        <v>152</v>
      </c>
      <c r="W37" s="0" t="s">
        <v>153</v>
      </c>
      <c r="Y37" s="0" t="s">
        <v>136</v>
      </c>
      <c r="Z37" s="0" t="s">
        <v>137</v>
      </c>
      <c r="AA37" s="0" t="s">
        <v>68</v>
      </c>
      <c r="AB37" s="0" t="s">
        <v>152</v>
      </c>
      <c r="AC37" s="0" t="s">
        <v>153</v>
      </c>
      <c r="AE37" s="0" t="s">
        <v>136</v>
      </c>
      <c r="AF37" s="0" t="s">
        <v>137</v>
      </c>
      <c r="AG37" s="0" t="s">
        <v>68</v>
      </c>
      <c r="AH37" s="0" t="s">
        <v>152</v>
      </c>
      <c r="AI37" s="0" t="s">
        <v>153</v>
      </c>
      <c r="AK37" s="0" t="s">
        <v>136</v>
      </c>
      <c r="AL37" s="0" t="s">
        <v>137</v>
      </c>
      <c r="AM37" s="0" t="s">
        <v>68</v>
      </c>
      <c r="AN37" s="0" t="s">
        <v>152</v>
      </c>
      <c r="AO37" s="0" t="s">
        <v>153</v>
      </c>
      <c r="AQ37" s="0" t="s">
        <v>136</v>
      </c>
      <c r="AR37" s="0" t="s">
        <v>137</v>
      </c>
      <c r="AS37" s="0" t="s">
        <v>68</v>
      </c>
      <c r="AT37" s="0" t="s">
        <v>152</v>
      </c>
      <c r="AU37" s="0" t="s">
        <v>153</v>
      </c>
      <c r="AW37" s="0" t="s">
        <v>136</v>
      </c>
      <c r="AX37" s="0" t="s">
        <v>137</v>
      </c>
      <c r="AY37" s="0" t="s">
        <v>68</v>
      </c>
      <c r="AZ37" s="0" t="s">
        <v>152</v>
      </c>
      <c r="BA37" s="0" t="s">
        <v>153</v>
      </c>
      <c r="BC37" s="0" t="s">
        <v>136</v>
      </c>
      <c r="BD37" s="0" t="s">
        <v>137</v>
      </c>
      <c r="BE37" s="0" t="s">
        <v>68</v>
      </c>
      <c r="BF37" s="0" t="s">
        <v>152</v>
      </c>
      <c r="BG37" s="0" t="s">
        <v>153</v>
      </c>
      <c r="BI37" s="0" t="s">
        <v>136</v>
      </c>
      <c r="BJ37" s="0" t="s">
        <v>137</v>
      </c>
      <c r="BK37" s="0" t="s">
        <v>68</v>
      </c>
      <c r="BL37" s="0" t="s">
        <v>152</v>
      </c>
      <c r="BM37" s="0" t="s">
        <v>153</v>
      </c>
      <c r="BO37" s="0" t="s">
        <v>136</v>
      </c>
      <c r="BP37" s="0" t="s">
        <v>137</v>
      </c>
      <c r="BQ37" s="0" t="s">
        <v>68</v>
      </c>
      <c r="BR37" s="0" t="s">
        <v>152</v>
      </c>
      <c r="BS37" s="0" t="s">
        <v>153</v>
      </c>
      <c r="BU37" s="0" t="s">
        <v>136</v>
      </c>
      <c r="BV37" s="0" t="s">
        <v>137</v>
      </c>
      <c r="BW37" s="0" t="s">
        <v>68</v>
      </c>
      <c r="BX37" s="0" t="s">
        <v>152</v>
      </c>
      <c r="BY37" s="0" t="s">
        <v>153</v>
      </c>
      <c r="CA37" s="0" t="s">
        <v>136</v>
      </c>
      <c r="CB37" s="0" t="s">
        <v>137</v>
      </c>
      <c r="CC37" s="0" t="s">
        <v>68</v>
      </c>
      <c r="CD37" s="0" t="s">
        <v>152</v>
      </c>
      <c r="CE37" s="0" t="s">
        <v>153</v>
      </c>
      <c r="CG37" s="0" t="s">
        <v>136</v>
      </c>
      <c r="CH37" s="0" t="s">
        <v>137</v>
      </c>
      <c r="CI37" s="0" t="s">
        <v>68</v>
      </c>
      <c r="CJ37" s="0" t="s">
        <v>152</v>
      </c>
      <c r="CK37" s="0" t="s">
        <v>153</v>
      </c>
      <c r="CM37" s="0" t="s">
        <v>136</v>
      </c>
      <c r="CN37" s="0" t="s">
        <v>137</v>
      </c>
      <c r="CO37" s="0" t="s">
        <v>68</v>
      </c>
      <c r="CP37" s="0" t="s">
        <v>152</v>
      </c>
      <c r="CQ37" s="0" t="s">
        <v>153</v>
      </c>
      <c r="CS37" s="0" t="s">
        <v>136</v>
      </c>
      <c r="CT37" s="0" t="s">
        <v>137</v>
      </c>
      <c r="CU37" s="0" t="s">
        <v>68</v>
      </c>
      <c r="CV37" s="0" t="s">
        <v>152</v>
      </c>
      <c r="CW37" s="0" t="s">
        <v>153</v>
      </c>
      <c r="CY37" s="0" t="s">
        <v>136</v>
      </c>
      <c r="CZ37" s="0" t="s">
        <v>137</v>
      </c>
      <c r="DA37" s="0" t="s">
        <v>68</v>
      </c>
      <c r="DB37" s="0" t="s">
        <v>152</v>
      </c>
      <c r="DC37" s="0" t="s">
        <v>153</v>
      </c>
      <c r="DE37" s="0" t="s">
        <v>136</v>
      </c>
      <c r="DF37" s="0" t="s">
        <v>137</v>
      </c>
      <c r="DG37" s="0" t="s">
        <v>68</v>
      </c>
      <c r="DH37" s="0" t="s">
        <v>152</v>
      </c>
      <c r="DI37" s="0" t="s">
        <v>153</v>
      </c>
      <c r="DK37" s="0" t="s">
        <v>136</v>
      </c>
      <c r="DL37" s="0" t="s">
        <v>137</v>
      </c>
      <c r="DM37" s="0" t="s">
        <v>68</v>
      </c>
      <c r="DN37" s="0" t="s">
        <v>152</v>
      </c>
      <c r="DO37" s="0" t="s">
        <v>153</v>
      </c>
      <c r="DQ37" s="0" t="s">
        <v>136</v>
      </c>
      <c r="DR37" s="0" t="s">
        <v>137</v>
      </c>
      <c r="DS37" s="0" t="s">
        <v>68</v>
      </c>
      <c r="DT37" s="0" t="s">
        <v>152</v>
      </c>
      <c r="DU37" s="0" t="s">
        <v>153</v>
      </c>
      <c r="DW37" s="0" t="s">
        <v>136</v>
      </c>
      <c r="DX37" s="0" t="s">
        <v>137</v>
      </c>
      <c r="DY37" s="0" t="s">
        <v>68</v>
      </c>
      <c r="DZ37" s="0" t="s">
        <v>152</v>
      </c>
      <c r="EA37" s="0" t="s">
        <v>153</v>
      </c>
      <c r="EC37" s="0" t="s">
        <v>136</v>
      </c>
      <c r="ED37" s="0" t="s">
        <v>137</v>
      </c>
      <c r="EE37" s="0" t="s">
        <v>68</v>
      </c>
      <c r="EF37" s="0" t="s">
        <v>152</v>
      </c>
      <c r="EG37" s="0" t="s">
        <v>153</v>
      </c>
      <c r="EI37" s="0" t="s">
        <v>136</v>
      </c>
      <c r="EJ37" s="0" t="s">
        <v>137</v>
      </c>
      <c r="EK37" s="0" t="s">
        <v>68</v>
      </c>
      <c r="EL37" s="0" t="s">
        <v>152</v>
      </c>
      <c r="EM37" s="0" t="s">
        <v>153</v>
      </c>
      <c r="EO37" s="0" t="s">
        <v>136</v>
      </c>
      <c r="EP37" s="0" t="s">
        <v>137</v>
      </c>
      <c r="EQ37" s="0" t="s">
        <v>68</v>
      </c>
      <c r="ER37" s="0" t="s">
        <v>152</v>
      </c>
      <c r="ES37" s="0" t="s">
        <v>153</v>
      </c>
      <c r="EU37" s="0" t="s">
        <v>136</v>
      </c>
      <c r="EV37" s="0" t="s">
        <v>137</v>
      </c>
      <c r="EW37" s="0" t="s">
        <v>68</v>
      </c>
      <c r="EX37" s="0" t="s">
        <v>152</v>
      </c>
      <c r="EY37" s="0" t="s">
        <v>153</v>
      </c>
      <c r="FA37" s="0" t="s">
        <v>136</v>
      </c>
      <c r="FB37" s="0" t="s">
        <v>137</v>
      </c>
      <c r="FC37" s="0" t="s">
        <v>68</v>
      </c>
      <c r="FD37" s="0" t="s">
        <v>152</v>
      </c>
      <c r="FE37" s="0" t="s">
        <v>153</v>
      </c>
      <c r="FG37" s="0" t="s">
        <v>136</v>
      </c>
      <c r="FH37" s="0" t="s">
        <v>137</v>
      </c>
      <c r="FI37" s="0" t="s">
        <v>68</v>
      </c>
      <c r="FJ37" s="0" t="s">
        <v>152</v>
      </c>
      <c r="FK37" s="0" t="s">
        <v>153</v>
      </c>
      <c r="FM37" s="0" t="s">
        <v>136</v>
      </c>
      <c r="FN37" s="0" t="s">
        <v>137</v>
      </c>
      <c r="FO37" s="0" t="s">
        <v>68</v>
      </c>
      <c r="FP37" s="0" t="s">
        <v>152</v>
      </c>
      <c r="FQ37" s="0" t="s">
        <v>153</v>
      </c>
    </row>
    <row r="38" customFormat="false" ht="14.5" hidden="false" customHeight="false" outlineLevel="0" collapsed="false">
      <c r="A38" s="0" t="n">
        <v>1</v>
      </c>
      <c r="B38" s="0" t="n">
        <f aca="false">C1</f>
        <v>0.001</v>
      </c>
      <c r="C38" s="0" t="n">
        <f aca="false">$B$38+A38*$H$2</f>
        <v>0.0010001</v>
      </c>
      <c r="D38" s="0" t="n">
        <f aca="false">((8*$F$1*$H$4)/(3.1415))*(((C38)^4-(B38)^4)-(((C38)^2-(B38)^2)^2/(LN(C38/B38))))^-1</f>
        <v>7.96871895934165E+019</v>
      </c>
      <c r="E38" s="0" t="n">
        <f aca="false">((1/D38)+(1/D39)+(1/D40)+(1/D41)+(1/D42)+(1/D43)+(1/D44)+(1/D45)+(1/D46)+(1/D47)+(1/D48)+(1/D49)+(1/D50)+(1/D51)+(1/D52)+(1/D53)+(1/D54)+(1/D55)+(1/D56)+(1/D57))^-1</f>
        <v>3.9788994982934E+018</v>
      </c>
      <c r="G38" s="0" t="n">
        <v>1</v>
      </c>
      <c r="H38" s="0" t="n">
        <f aca="false">C1*(0.5)^(I35/3.67)</f>
        <v>0.000827895416152192</v>
      </c>
      <c r="I38" s="0" t="n">
        <f aca="false">$H$38+G38*$H$2</f>
        <v>0.000827995416152192</v>
      </c>
      <c r="J38" s="0" t="n">
        <f aca="false">((8*$F$1*$H$5)/(3.1415))*(((I38)^4-(H38)^4)-(((I38)^2-(H38)^2)^2/(LN(I38/H38))))^-1</f>
        <v>2.654966092843E+019</v>
      </c>
      <c r="K38" s="0" t="n">
        <f aca="false">(1/(2^I35))*((1/J38)+(1/J39)+(1/J40)+(1/J41)+(1/J42)+(1/J43)+(1/J44)+(1/J45)+(1/J46)+(1/J47)+(1/J48)+(1/J49)+(1/J50)+(1/J51)+(1/J52)+(1/J53)+(1/J54)+(1/J55)+(1/J56)+(1/J57))^-1</f>
        <v>6.63009520790288E+017</v>
      </c>
      <c r="M38" s="0" t="n">
        <v>1</v>
      </c>
      <c r="N38" s="0" t="n">
        <f aca="false">C1*(0.5)^(O35/3.67)</f>
        <v>0.000685410820085811</v>
      </c>
      <c r="O38" s="0" t="n">
        <f aca="false">$N$38+M38*$H$2</f>
        <v>0.000685510820085811</v>
      </c>
      <c r="P38" s="0" t="n">
        <f aca="false">((8*$H$1*$H$6)/(3.1415))*(((O38)^4-(N38)^4)-(((O38)^2-(N38)^2)^2/(LN(O38/N38))))^-1</f>
        <v>3.39966106740385E+019</v>
      </c>
      <c r="Q38" s="0" t="n">
        <f aca="false">(1/(2^O35))*((1/P38)+(1/P39)+(1/P40)+(1/P41)+(1/P42)+(1/P43)+(1/P44)+(1/P45)+(1/P46)+(1/P47)+(1/P48)+(1/P49)+(1/P50)+(1/P51)+(1/P52)+(1/P53)+(1/P54)+(1/P55)+(1/P56)+(1/P57))^-1</f>
        <v>4.2435051351438E+017</v>
      </c>
      <c r="S38" s="0" t="n">
        <v>1</v>
      </c>
      <c r="T38" s="0" t="n">
        <f aca="false">C1*(0.5)^(U35/3.67)</f>
        <v>0.000567448476130158</v>
      </c>
      <c r="U38" s="0" t="n">
        <f aca="false">$T$38+S38*$H$2</f>
        <v>0.000567548476130158</v>
      </c>
      <c r="V38" s="0" t="n">
        <f aca="false">((8*$F$1*$H$7)/(3.1415))*(((U38)^4-(T38)^4)-(((U38)^2-(T38)^2)^2/(LN(U38/T38))))^-1</f>
        <v>2.65488076666199E+019</v>
      </c>
      <c r="W38" s="0" t="n">
        <f aca="false">(1/(2^U35))*((1/V38)+(1/V39)+(1/V40)+(1/V41)+(1/V42)+(1/V43)+(1/V44)+(1/V45)+(1/V46)+(1/V47)+(1/V48)+(1/V49)+(1/V50)+(1/V51)+(1/V52)+(1/V53)+(1/V54)+(1/V55)+(1/V56)+(1/V57))^-1</f>
        <v>1.65653968200909E+017</v>
      </c>
      <c r="Y38" s="0" t="n">
        <v>1</v>
      </c>
      <c r="Z38" s="0" t="n">
        <f aca="false">C1*(0.5)^(AA35/3.67)</f>
        <v>0.000469787992290704</v>
      </c>
      <c r="AA38" s="0" t="n">
        <f aca="false">$Z$38+Y38*$H$2</f>
        <v>0.000469887992290704</v>
      </c>
      <c r="AB38" s="0" t="n">
        <f aca="false">((8*$F$1*$H$8)/(3.1415))*(((AA38)^4-(Z38)^4)-(((AA38)^2-(Z38)^2)^2/(LN(AA38/Z38))))^-1</f>
        <v>2.65485682003268E+019</v>
      </c>
      <c r="AC38" s="0" t="n">
        <f aca="false">(1/(2^AA35))*((1/AB38)+(1/AB39)+(1/AB40)+(1/AB41)+(1/AB42)+(1/AB43)+(1/AB44)+(1/AB45)+(1/AB46)+(1/AB47)+(1/AB48)+(1/AB49)+(1/AB50)+(1/AB51)+(1/AB52)+(1/AB53)+(1/AB54)+(1/AB55)+(1/AB56)+(1/AB57))^-1</f>
        <v>82798014109597100</v>
      </c>
      <c r="AE38" s="0" t="n">
        <v>1</v>
      </c>
      <c r="AF38" s="0" t="n">
        <f aca="false">C1*(0.5)^(AG35/3.67)</f>
        <v>0.000388935325380815</v>
      </c>
      <c r="AG38" s="0" t="n">
        <f aca="false">$AF$38+AE38*$H$2</f>
        <v>0.000389035325380815</v>
      </c>
      <c r="AH38" s="0" t="n">
        <f aca="false">((8*$F$1*$H$9)/(3.1415))*(((AG38)^4-(AF38)^4)-(((AG38)^2-(AF38)^2)^2/(LN(AG38/AF38))))^-1</f>
        <v>2.6547831506648E+019</v>
      </c>
      <c r="AI38" s="0" t="n">
        <f aca="false">(1/(2^AG35))*((1/AH38)+(1/AH39)+(1/AH40)+(1/AH41)+(1/AH42)+(1/AH43)+(1/AH44)+(1/AH45)+(1/AH46)+(1/AH47)+(1/AH48)+(1/AH49)+(1/AH50)+(1/AH51)+(1/AH52)+(1/AH53)+(1/AH54)+(1/AH55)+(1/AH56)+(1/AH57))^-1</f>
        <v>41380623735512100</v>
      </c>
      <c r="AK38" s="0" t="n">
        <v>1</v>
      </c>
      <c r="AL38" s="0" t="n">
        <f aca="false">C1*(0.5)^(AM35/3.67)</f>
        <v>0.000321997773062438</v>
      </c>
      <c r="AM38" s="0" t="n">
        <f aca="false">$AL$38+AK38*$H$2</f>
        <v>0.000322097773062438</v>
      </c>
      <c r="AN38" s="0" t="n">
        <f aca="false">((8*$F$1*$H$10)/(3.1415))*(((AM38)^4-(AL38)^4)-(((AM38)^2-(AL38)^2)^2/(LN(AM38/AL38))))^-1</f>
        <v>2.65477927306195E+019</v>
      </c>
      <c r="AO38" s="0" t="n">
        <f aca="false">(1/(2^AM35))*((1/AN38)+(1/AN39)+(1/AN40)+(1/AN41)+(1/AN42)+(1/AN43)+(1/AN44)+(1/AN45)+(1/AN46)+(1/AN47)+(1/AN48)+(1/AN49)+(1/AN50)+(1/AN51)+(1/AN52)+(1/AN53)+(1/AN54)+(1/AN55)+(1/AN56)+(1/AN57))^-1</f>
        <v>20679248415622700</v>
      </c>
      <c r="AQ38" s="0" t="n">
        <v>1</v>
      </c>
      <c r="AR38" s="0" t="n">
        <f aca="false">C1*(0.5)^(AS35/3.67)</f>
        <v>0.000266580480329607</v>
      </c>
      <c r="AS38" s="0" t="n">
        <f aca="false">$AR$38+AQ38*$H$2</f>
        <v>0.000266680480329607</v>
      </c>
      <c r="AT38" s="0" t="n">
        <f aca="false">((8*$F$1*$H$11)/(3.1415))*(((AS38)^4-(AR38)^4)-(((AS38)^2-(AR38)^2)^2/(LN(AS38/AR38))))^-1</f>
        <v>2.65467904048229E+019</v>
      </c>
      <c r="AU38" s="0" t="n">
        <f aca="false">(1/(2^AS35))*((1/AT38)+(1/AT39)+(1/AT40)+(1/AT41)+(1/AT42)+(1/AT43)+(1/AT44)+(1/AT45)+(1/AT46)+(1/AT47)+(1/AT48)+(1/AT49)+(1/AT50)+(1/AT51)+(1/AT52)+(1/AT53)+(1/AT54)+(1/AT55)+(1/AT56)+(1/AT57))^-1</f>
        <v>10332980801195600</v>
      </c>
      <c r="AW38" s="0" t="n">
        <v>1</v>
      </c>
      <c r="AX38" s="0" t="n">
        <f aca="false">C1*(0.5)^(AY35/3.67)</f>
        <v>0.000220700757700531</v>
      </c>
      <c r="AY38" s="0" t="n">
        <f aca="false">$AX$38+AW38*$H$2</f>
        <v>0.000220800757700531</v>
      </c>
      <c r="AZ38" s="0" t="n">
        <f aca="false">((8*$F$1*$H$12)/(3.1415))*(((AY38)^4-(AX38)^4)-(((AY38)^2-(AX38)^2)^2/(LN(AY38/AX38))))^-1</f>
        <v>2.65455538698622E+019</v>
      </c>
      <c r="BA38" s="0" t="n">
        <f aca="false">(1/(2^AY35))*((1/AZ38)+(1/AZ39)+(1/AZ40)+(1/AZ41)+(1/AZ42)+(1/AZ43)+(1/AZ44)+(1/AZ45)+(1/AZ46)+(1/AZ47)+(1/AZ48)+(1/AZ49)+(1/AZ50)+(1/AZ51)+(1/AZ52)+(1/AZ53)+(1/AZ54)+(1/AZ55)+(1/AZ56)+(1/AZ57))^-1</f>
        <v>5162478548867950</v>
      </c>
      <c r="BC38" s="0" t="n">
        <v>1</v>
      </c>
      <c r="BD38" s="0" t="n">
        <f aca="false">C1*(0.5)^(BE35/3.67)</f>
        <v>0.000182717145641585</v>
      </c>
      <c r="BE38" s="0" t="n">
        <f aca="false">$BD$38+BC38*$H$2</f>
        <v>0.000182817145641585</v>
      </c>
      <c r="BF38" s="0" t="n">
        <f aca="false">((8*$H$13*$F$1)/(3.1415))*(((BE38)^4-(BD38)^4)-(((BE38)^2-(BD38)^2)^2/(LN(BE38/BD38))))^-1</f>
        <v>2.65443950538015E+019</v>
      </c>
      <c r="BG38" s="0" t="n">
        <f aca="false">(1/(2^BE35))*((1/BF38)+(1/BF39)+(1/BF40)+(1/BF41)+(1/BF42)+(1/BF43)+(1/BF44)+(1/BF45)+(1/BF46)+(1/BF47)+(1/BF48)+(1/BF49)+(1/BF50)+(1/BF51)+(1/BF52)+(1/BF53)+(1/BF54)+(1/BF55)+(1/BF56)+(1/BF57))^-1</f>
        <v>2578821266941630</v>
      </c>
      <c r="BI38" s="0" t="n">
        <v>1</v>
      </c>
      <c r="BJ38" s="0" t="n">
        <f aca="false">C1*(0.5)^(BK35/3.67)</f>
        <v>0.000151270687329081</v>
      </c>
      <c r="BK38" s="0" t="n">
        <f aca="false">$BJ$38+BI38*$H$2</f>
        <v>0.000151370687329081</v>
      </c>
      <c r="BL38" s="0" t="n">
        <f aca="false">((8*$F$1*$H$14)/(3.1415))*(((BK38)^4-(BJ38)^4)-(((BK38)^2-(BJ38)^2)^2/(LN(BK38/BJ38))))^-1</f>
        <v>2.65428988943636E+019</v>
      </c>
      <c r="BM38" s="0" t="n">
        <f aca="false">(1/(2^BK35))*((1/BL38)+(1/BL39)+(1/BL40)+(1/BL41)+(1/BL42)+(1/BL43)+(1/BL44)+(1/BL45)+(1/BL46)+(1/BL47)+(1/BL48)+(1/BL49)+(1/BL50)+(1/BL51)+(1/BL52)+(1/BL53)+(1/BL54)+(1/BL55)+(1/BL56))^-1</f>
        <v>1356185054533160</v>
      </c>
      <c r="BO38" s="0" t="n">
        <v>1</v>
      </c>
      <c r="BP38" s="0" t="n">
        <f aca="false">C1*(0.5)^(BQ35/3.67)</f>
        <v>0.000125236308637937</v>
      </c>
      <c r="BQ38" s="0" t="n">
        <f aca="false">$BP$38+BO38*$H$2</f>
        <v>0.000125336308637937</v>
      </c>
      <c r="BR38" s="0" t="n">
        <f aca="false">((8*$F$1*$H$15)/(3.1415))*(((BQ38)^4-(BP38)^4)-(((BQ38)^2-(BP38)^2)^2/(LN(BQ38/BP38))))^-1</f>
        <v>2.654106654568E+019</v>
      </c>
      <c r="BS38" s="0" t="n">
        <f aca="false">(1/(2^BQ35))*((1/BR38)+(1/BR39)+(1/BR40)+(1/BR41)+(1/BR42)+(1/BR43)+(1/BR44)+(1/BR45)+(1/BR46)+(1/BR47)+(1/BR48)+(1/BR49)+(1/BR50)+(1/BR51)+(1/BR52)+(1/BR53)+(1/BR54)+(1/BR55))^-1</f>
        <v>792565322457610</v>
      </c>
      <c r="BU38" s="0" t="n">
        <v>1</v>
      </c>
      <c r="BV38" s="0" t="n">
        <f aca="false">C1*(0.5)^(BW35/3.67)</f>
        <v>0.00010368256585717</v>
      </c>
      <c r="BW38" s="0" t="n">
        <f aca="false">$BV$38+BU38*$H$2</f>
        <v>0.00010378256585717</v>
      </c>
      <c r="BX38" s="0" t="n">
        <f aca="false">((8*$F$1*$H$16)/(3.1415))*(((BW38)^4-(BV38)^4)-(((BW38)^2-(BV38)^2)^2/(LN(BW38/BV38))))^-1</f>
        <v>2.65388483062923E+019</v>
      </c>
      <c r="BY38" s="0" t="n">
        <f aca="false">(1/(2^BW35))*((1/BX38)+(1/BX39)+(1/BX40)+(1/BX41)+(1/BX42)+(1/BX43)+(1/BX44)+(1/BX45)+(1/BX46)+(1/BX47)+(1/BX48)+(1/BX49)+(1/BX50)+(1/BX51)+(1/BX52)+(1/BX53)+(1/BX54))^-1</f>
        <v>378213219111912</v>
      </c>
      <c r="CA38" s="0" t="n">
        <v>1</v>
      </c>
      <c r="CB38" s="0" t="n">
        <f aca="false">C1*(0.5)^(CC35/3.67)</f>
        <v>8.58383210080485E-005</v>
      </c>
      <c r="CC38" s="0" t="n">
        <f aca="false">$CB$38+CA38*$H$2</f>
        <v>8.59383210080485E-005</v>
      </c>
      <c r="CD38" s="0" t="n">
        <f aca="false">((8*$H$1*$H$17)/(3.1415))*(((CC38)^4-(CB38)^4)-(((CC38)^2-(CB38)^2)^2/(LN(CC38/CB38))))^-1</f>
        <v>3.39767074226206E+019</v>
      </c>
      <c r="CE38" s="0" t="n">
        <f aca="false">(1/(2^CC35))*((1/CD38)+(1/CD39)+(1/CD40)+(1/CD41)+(1/CD42)+(1/CD43)+(1/CD44)+(1/CD45)+(1/CD46)+(1/CD47)+(1/CD48)+(1/CD49)+(1/CD50)+(1/CD51)+(1/CD52)+(1/CD53))^-1</f>
        <v>256977696209462</v>
      </c>
      <c r="CG38" s="0" t="n">
        <v>1</v>
      </c>
      <c r="CH38" s="0" t="n">
        <f aca="false">C1*(0.5^(CI35/3.67))</f>
        <v>7.10651524927637E-005</v>
      </c>
      <c r="CI38" s="0" t="n">
        <f aca="false">$CH$38+CG38*$H$2</f>
        <v>7.11651524927637E-005</v>
      </c>
      <c r="CJ38" s="0" t="n">
        <f aca="false">((8*$H$1*$H$18)/(3.1415))*(((CI38)^4-(CH38)^4)-(((CI38)^2-(CH38)^2)^2/(LN(CI38/CH38))))^-1</f>
        <v>3.39725977036593E+019</v>
      </c>
      <c r="CK38" s="0" t="n">
        <f aca="false">(1/(2^CI35))*((1/CJ38)+(1/CJ39)+(1/CJ40)+(1/CJ41)+(1/CJ42)+(1/CJ43)+(1/CJ44)+(1/CJ45)+(1/CJ46)+(1/CJ47)+(1/CJ48)+(1/CJ49)+(1/CJ50)+(1/CJ51)+(1/CJ52))^-1</f>
        <v>136887435966920</v>
      </c>
      <c r="CM38" s="0" t="n">
        <v>1</v>
      </c>
      <c r="CN38" s="0" t="n">
        <f aca="false">C1*(0.5^(CO35/3.67))</f>
        <v>5.88345139969156E-005</v>
      </c>
      <c r="CO38" s="0" t="n">
        <f aca="false">$CN$38+CM38*$H$2</f>
        <v>5.89345139969156E-005</v>
      </c>
      <c r="CP38" s="0" t="n">
        <f aca="false">((8*$H$1*$H$19)/(3.1415))*(((CO38)^4-(CN38)^4)-(((CO38)^2-(CN38)^2)^2/(LN(CO38/CN38))))^-1</f>
        <v>3.39676316535213E+019</v>
      </c>
      <c r="CQ38" s="0" t="n">
        <f aca="false">(1/(2^CO35))*((1/CP38)+(1/CP39)+(1/CP40)+(1/CP41)+(1/CP42)+(1/CP43)+(1/CP44)+(1/CP45)+(1/CP46)+(1/CP47)+(1/CP48)+(1/CP49)+(1/CP50)+(1/CP51))^-1</f>
        <v>73235148175875.4</v>
      </c>
      <c r="CS38" s="0" t="n">
        <v>1</v>
      </c>
      <c r="CT38" s="0" t="n">
        <f aca="false">C1*(0.5)^(CU35/3.67)</f>
        <v>4.87088244495884E-005</v>
      </c>
      <c r="CU38" s="0" t="n">
        <f aca="false">$CT$38+CS38*$H$2</f>
        <v>4.88088244495884E-005</v>
      </c>
      <c r="CV38" s="0" t="n">
        <f aca="false">((8*$H$1*$H$20)/(3.1415))*(((CU38)^4-(CT38)^4)-(((CU38)^2-(CT38)^2)^2/(LN(CU38/CT38))))^-1</f>
        <v>3.39616327989894E+019</v>
      </c>
      <c r="CW38" s="0" t="n">
        <f aca="false">(1/(2^CU35))*((1/CV38)+(1/CV39)+(1/CV40)+(1/CV41)+(1/CV42)+(1/CV43)+(1/CV44)+(1/CV45)+(1/CV46)+(1/CV47)+(1/CV48)+(1/CV49)+(1/CV50))^-1</f>
        <v>39378005375629.3</v>
      </c>
      <c r="CY38" s="0" t="n">
        <v>1</v>
      </c>
      <c r="CZ38" s="0" t="n">
        <f aca="false">C1*(0.5)^(DA35/3.67)</f>
        <v>4.03258124879761E-005</v>
      </c>
      <c r="DA38" s="0" t="n">
        <f aca="false">$CZ$38+CY38*$H$2</f>
        <v>4.04258124879761E-005</v>
      </c>
      <c r="DB38" s="0" t="n">
        <f aca="false">((8*$H$1*$H$21)/(3.1415))*(((DA38)^4-(CZ38)^4)-(((DA38)^2-(CZ38)^2)^2/(LN(DA38/CZ38))))^-1</f>
        <v>3.39543941381303E+019</v>
      </c>
      <c r="DC38" s="0" t="n">
        <f aca="false">(1/(2^DA35))*((1/DB38)+(1/DB39)+(1/DB40)+(1/DB41)+(1/DB42)+(1/DB43)+(1/DB44)+(1/DB45)+(1/DB46)+(1/DB47)+(1/DB48)+(1/DB49))^-1</f>
        <v>21297507859378.1</v>
      </c>
      <c r="DE38" s="0" t="n">
        <v>1</v>
      </c>
      <c r="DF38" s="0" t="n">
        <f aca="false">C1*(0.5^(DG35/3.67))</f>
        <v>3.33855553114082E-005</v>
      </c>
      <c r="DG38" s="0" t="n">
        <f aca="false">$DF$38+DE38*$H$2</f>
        <v>3.34855553114082E-005</v>
      </c>
      <c r="DH38" s="0" t="n">
        <f aca="false">((8*$H$1*$H$22)/(3.1415))*(((DG38)^4-(DF38)^4)-(((DG38)^2-(DF38)^2)^2/(LN(DG38/DF38))))^-1</f>
        <v>3.3945654802093E+019</v>
      </c>
      <c r="DI38" s="0" t="n">
        <f aca="false">(1/(2^DG35))*((1/DH38)+(1/DH39)+(1/DH40)+(1/DH41)+(1/DH42)+(1/DH43)+(1/DH44)+(1/DH45)+(1/DH46)+(1/DH47)+(1/DH48))^-1</f>
        <v>11598589132283.9</v>
      </c>
      <c r="DK38" s="0" t="n">
        <v>1</v>
      </c>
      <c r="DL38" s="0" t="n">
        <f aca="false">C1*(0.5^(DM35/3.67))</f>
        <v>2.76397482080103E-005</v>
      </c>
      <c r="DM38" s="0" t="n">
        <f aca="false">$DL$38+DK38*$H$2</f>
        <v>2.77397482080103E-005</v>
      </c>
      <c r="DN38" s="0" t="n">
        <f aca="false">((8*$H$1*$H$23)/(3.1415))*(((DM38)^4-(DL38)^4)-(((DM38)^2-(DL38)^2)^2/(LN(DM38/DL38))))^-1</f>
        <v>3.39351029523868E+019</v>
      </c>
      <c r="DO38" s="0" t="n">
        <f aca="false">(1/(2^DM35))*((1/DN38)+(1/DN39)+(1/DN40)+(1/DN41)+(1/DN42)+(1/DN43)+(1/DN44)+(1/DN45)+(1/DN46)+(1/DN47))^-1</f>
        <v>6369099798717.43</v>
      </c>
      <c r="DQ38" s="0" t="n">
        <v>1</v>
      </c>
      <c r="DR38" s="0" t="n">
        <f aca="false">C1*(0.5)^(DS35/3.67)</f>
        <v>2.28828208450125E-005</v>
      </c>
      <c r="DS38" s="0" t="n">
        <f aca="false">$DR$38+DQ38*$H$2</f>
        <v>2.29828208450125E-005</v>
      </c>
      <c r="DT38" s="0" t="n">
        <f aca="false">((8*$H$1*$H$24)/(3.1415))*(((DS38)^4-(DR38)^4)-(((DS38)^2-(DR38)^2)^2/(LN(DS38/DR38))))^-1</f>
        <v>3.39223659064399E+019</v>
      </c>
      <c r="DU38" s="0" t="n">
        <f aca="false">(1/(2^DS35))*((1/DT38)+(1/DT39)+(1/DT40)+(1/DT41)+(1/DT42)+(1/DT43)+(1/DT44)+(1/DT45)+(1/DT46))^-1</f>
        <v>3532921169905.07</v>
      </c>
      <c r="DW38" s="0" t="n">
        <v>1</v>
      </c>
      <c r="DX38" s="0" t="n">
        <f aca="false">C1*(0.5)^(DY35/3.67)</f>
        <v>1.89445824862177E-005</v>
      </c>
      <c r="DY38" s="0" t="n">
        <f aca="false">$DX$38+DW38*$H$2</f>
        <v>1.90445824862177E-005</v>
      </c>
      <c r="DZ38" s="0" t="n">
        <f aca="false">((8*$F$1*$H$25)/(3.1415))*(((DY38)^4-(DX38)^4)-(((DY38)^2-(DX38)^2)^2/(LN(DY38/DX38))))^-1</f>
        <v>2.64817423335968E+019</v>
      </c>
      <c r="EA38" s="0" t="n">
        <f aca="false">(1/(2^DY35))*((1/DZ38)+(1/DZ39)+(1/DZ40)+(1/DZ41)+(1/DZ42)+(1/DZ43)+(1/DZ44)+(1/DZ45))^-1</f>
        <v>1549876377213.39</v>
      </c>
      <c r="EC38" s="0" t="n">
        <v>1</v>
      </c>
      <c r="ED38" s="0" t="n">
        <f aca="false">C1*(0.5)^(EE35/3.67)</f>
        <v>1.56841330012567E-005</v>
      </c>
      <c r="EE38" s="0" t="n">
        <f aca="false">$ED$38+EC38*$H$2</f>
        <v>1.57841330012567E-005</v>
      </c>
      <c r="EF38" s="0" t="n">
        <f aca="false">((8*$F$1*$H$26)/(3.1415))*(((EE38)^4-(ED38)^4)-(((EE38)^2-(ED38)^2)^2/(LN(EE38/ED38))))^-1</f>
        <v>2.64672535726901E+019</v>
      </c>
      <c r="EG38" s="0" t="n">
        <f aca="false">(1/(2^EE35))*((1/EF38)+(1/EF39)+(1/EF40)+(1/EF41)+(1/EF42)+(1/EF43)+(1/EF44))^-1</f>
        <v>884602737434.323</v>
      </c>
      <c r="EI38" s="0" t="n">
        <v>1</v>
      </c>
      <c r="EJ38" s="0" t="n">
        <f aca="false">C1*(0.5)^(EK35/3.59)</f>
        <v>1.17867906781332E-005</v>
      </c>
      <c r="EK38" s="0" t="n">
        <f aca="false">$EJ$38+EI38*$H$2</f>
        <v>1.18867906781332E-005</v>
      </c>
      <c r="EL38" s="0" t="n">
        <f aca="false">((8*$F$1*$H$27)/(3.1415))*(((EK38)^4-(EJ38)^4)-(((EK38)^2-(EJ38)^2)^2/(LN(EK38/EJ38))))^-1</f>
        <v>2.91268138841889E+019</v>
      </c>
      <c r="EM38" s="0" t="n">
        <f aca="false">(1/(2^EK35))*((1/EL38)+(1/EL39)+(1/EL40)+(1/EL41)+(1/EL42)+(1/EL43))^-1</f>
        <v>566728192700.322</v>
      </c>
      <c r="EO38" s="0" t="n">
        <v>1</v>
      </c>
      <c r="EP38" s="0" t="n">
        <f aca="false">C1*(0.5)^(EQ35/3.67)</f>
        <v>1.07500744627263E-005</v>
      </c>
      <c r="EQ38" s="0" t="n">
        <f aca="false">$EP$38+EO38*$H$2</f>
        <v>1.08500744627263E-005</v>
      </c>
      <c r="ER38" s="0" t="n">
        <f aca="false">((8*$F$1*$H$28)/(3.1415))*(((EQ38)^4-(EP38)^4)-(((EQ38)^2-(EP38)^2)^2/(LN(EQ38/EP38))))^-1</f>
        <v>2.64286860878974E+019</v>
      </c>
      <c r="ES38" s="0" t="n">
        <f aca="false">(1/(2^EQ35))*((1/ER38)+(1/ER39)+(1/ER40)+(1/ER41)+(1/ER42))^-1</f>
        <v>309326280539.757</v>
      </c>
      <c r="EU38" s="0" t="n">
        <v>1</v>
      </c>
      <c r="EV38" s="0" t="n">
        <f aca="false">C1*(0.5)^(EW35/3.67)</f>
        <v>8.89993737098585E-006</v>
      </c>
      <c r="EW38" s="0" t="n">
        <f aca="false">$EV$38+EU38*$H$2</f>
        <v>8.99993737098585E-006</v>
      </c>
      <c r="EX38" s="0" t="n">
        <f aca="false">((8*$F$1*$H$29)/(3.1415))*(((EW38)^4-(EV38)^4)-(((EW38)^2-(EV38)^2)^2/(LN(EW38/EV38))))^-1</f>
        <v>2.64032580980027E+019</v>
      </c>
      <c r="EY38" s="0" t="n">
        <f aca="false">(1/(2^EW35))*((1/EX38)+(1/EX39)+(1/EX40)+(1/EX41))^-1</f>
        <v>193476962491.971</v>
      </c>
      <c r="FA38" s="0" t="n">
        <v>1</v>
      </c>
      <c r="FB38" s="0" t="n">
        <f aca="false">C1*(0.5)^(FC35/3.67)</f>
        <v>7.36821735348078E-006</v>
      </c>
      <c r="FC38" s="0" t="n">
        <f aca="false">$FB$38+FA38*$H$2</f>
        <v>7.46821735348078E-006</v>
      </c>
      <c r="FD38" s="0" t="n">
        <f aca="false">((8*$F$1*$H$30)/(3.1415))*(((FC38)^4-(FB38)^4)-(((FC38)^2-(FB38)^2)^2/(LN(FC38/FB38))))^-1</f>
        <v>2.63726049720267E+019</v>
      </c>
      <c r="FE38" s="0" t="n">
        <f aca="false">(1/(2^FC35))*((1/FD38)+(1/FD39)+(1/FD40))^-1</f>
        <v>129251799781.75</v>
      </c>
      <c r="FG38" s="0" t="n">
        <v>1</v>
      </c>
      <c r="FH38" s="0" t="n">
        <f aca="false">C1*(0.5)^(FI35/3.67)</f>
        <v>6.10011337215977E-006</v>
      </c>
      <c r="FI38" s="0" t="n">
        <f aca="false">$FH$38+FG38*$H$2</f>
        <v>6.20011337215977E-006</v>
      </c>
      <c r="FJ38" s="0" t="n">
        <f aca="false">((8*$F$1*$H$31)/(3.1415))*(((FI38)^4-(FH38)^4)-(((FI38)^2-(FH38)^2)^2/(LN(FI38/FH38))))^-1</f>
        <v>2.63356681797362E+019</v>
      </c>
      <c r="FK38" s="0" t="n">
        <f aca="false">(1/(2^FI35))*((1/FJ38)+(1/FJ39))^-1</f>
        <v>97316836881.978</v>
      </c>
      <c r="FM38" s="0" t="n">
        <v>1</v>
      </c>
      <c r="FN38" s="0" t="n">
        <f aca="false">C1*(0.5)^(FO35/3.67)</f>
        <v>5.05025589881977E-006</v>
      </c>
      <c r="FO38" s="0" t="n">
        <f aca="false">$FN$38+FM38*$H$2</f>
        <v>5.15025589881977E-006</v>
      </c>
      <c r="FP38" s="0" t="n">
        <f aca="false">((8*$F$1*$H$32)/(3.1415))*(((FO38)^4-(FN38)^4)-(((FO38)^2-(FN38)^2)^2/(LN(FO38/FN38))))^-1</f>
        <v>2.62911816347618E+019</v>
      </c>
      <c r="FQ38" s="0" t="n">
        <f aca="false">(1/(2^FO35))*((1/FP38))^-1</f>
        <v>97942283879.0781</v>
      </c>
    </row>
    <row r="39" customFormat="false" ht="14.5" hidden="false" customHeight="false" outlineLevel="0" collapsed="false">
      <c r="A39" s="0" t="n">
        <f aca="false">A38+1</f>
        <v>2</v>
      </c>
      <c r="B39" s="0" t="n">
        <f aca="false">C38</f>
        <v>0.0010001</v>
      </c>
      <c r="C39" s="0" t="n">
        <f aca="false">$B$38+A39*$H$2</f>
        <v>0.0010002</v>
      </c>
      <c r="D39" s="0" t="n">
        <f aca="false">((8*$F$1*$H$4)/(3.1415))*(((C39)^4-(B39)^4)-(((C39)^2-(B39)^2)^2/(LN(C39/B39))))^-1</f>
        <v>7.9651919395596E+019</v>
      </c>
      <c r="G39" s="0" t="n">
        <f aca="false">G38+1</f>
        <v>2</v>
      </c>
      <c r="H39" s="0" t="n">
        <f aca="false">I38</f>
        <v>0.000827995416152192</v>
      </c>
      <c r="I39" s="0" t="n">
        <f aca="false">$H$38+G39*$H$2</f>
        <v>0.000828095416152192</v>
      </c>
      <c r="J39" s="0" t="n">
        <f aca="false">((8*$F$1*$H$5)/(3.1415))*(((I39)^4-(H39)^4)-(((I39)^2-(H39)^2)^2/(LN(I39/H39))))^-1</f>
        <v>2.65453455040502E+019</v>
      </c>
      <c r="M39" s="0" t="n">
        <f aca="false">M38+1</f>
        <v>2</v>
      </c>
      <c r="N39" s="0" t="n">
        <f aca="false">O38</f>
        <v>0.000685510820085811</v>
      </c>
      <c r="O39" s="0" t="n">
        <f aca="false">$N$38+M39*$H$2</f>
        <v>0.000685610820085811</v>
      </c>
      <c r="P39" s="0" t="n">
        <f aca="false">((8*$H$1*$H$6)/(3.1415))*(((O39)^4-(N39)^4)-(((O39)^2-(N39)^2)^2/(LN(O39/N39))))^-1</f>
        <v>3.39908534285566E+019</v>
      </c>
      <c r="S39" s="0" t="n">
        <f aca="false">S38+1</f>
        <v>2</v>
      </c>
      <c r="T39" s="0" t="n">
        <f aca="false">U38</f>
        <v>0.000567548476130158</v>
      </c>
      <c r="U39" s="0" t="n">
        <f aca="false">$T$38+S39*$H$2</f>
        <v>0.000567648476130158</v>
      </c>
      <c r="V39" s="0" t="n">
        <f aca="false">((8*$F$1*$H$7)/(3.1415))*(((U39)^4-(T39)^4)-(((U39)^2-(T39)^2)^2/(LN(U39/T39))))^-1</f>
        <v>2.65432386487107E+019</v>
      </c>
      <c r="Y39" s="0" t="n">
        <f aca="false">Y38+1</f>
        <v>2</v>
      </c>
      <c r="Z39" s="0" t="n">
        <f aca="false">AA38</f>
        <v>0.000469887992290704</v>
      </c>
      <c r="AA39" s="0" t="n">
        <f aca="false">$Z$38+Y39*$H$2</f>
        <v>0.000469987992290704</v>
      </c>
      <c r="AB39" s="0" t="n">
        <f aca="false">((8*$F$1*$H$8)/(3.1415))*(((AA39)^4-(Z39)^4)-(((AA39)^2-(Z39)^2)^2/(LN(AA39/Z39))))^-1</f>
        <v>2.65433252562249E+019</v>
      </c>
      <c r="AE39" s="0" t="n">
        <f aca="false">AE38+1</f>
        <v>2</v>
      </c>
      <c r="AF39" s="0" t="n">
        <f aca="false">AG38</f>
        <v>0.000389035325380815</v>
      </c>
      <c r="AG39" s="0" t="n">
        <f aca="false">$AF$38+AE39*$H$2</f>
        <v>0.000389135325380815</v>
      </c>
      <c r="AH39" s="0" t="n">
        <f aca="false">((8*$F$1*$H$9)/(3.1415))*(((AG39)^4-(AF39)^4)-(((AG39)^2-(AF39)^2)^2/(LN(AG39/AF39))))^-1</f>
        <v>2.65411992487036E+019</v>
      </c>
      <c r="AK39" s="0" t="n">
        <f aca="false">AK38+1</f>
        <v>2</v>
      </c>
      <c r="AL39" s="0" t="n">
        <f aca="false">AM38</f>
        <v>0.000322097773062438</v>
      </c>
      <c r="AM39" s="0" t="n">
        <f aca="false">$AL$38+AK39*$H$2</f>
        <v>0.000322197773062438</v>
      </c>
      <c r="AN39" s="0" t="n">
        <f aca="false">((8*$F$1*$H$10)/(3.1415))*(((AM39)^4-(AL39)^4)-(((AM39)^2-(AL39)^2)^2/(LN(AM39/AL39))))^-1</f>
        <v>2.65392990478705E+019</v>
      </c>
      <c r="AQ39" s="0" t="n">
        <f aca="false">AQ38+1</f>
        <v>2</v>
      </c>
      <c r="AR39" s="0" t="n">
        <f aca="false">AS38</f>
        <v>0.000266680480329607</v>
      </c>
      <c r="AS39" s="0" t="n">
        <f aca="false">$AR$38+AQ39*$H$2</f>
        <v>0.000266780480329607</v>
      </c>
      <c r="AT39" s="0" t="n">
        <f aca="false">((8*$F$1*$H$11)/(3.1415))*(((AS39)^4-(AR39)^4)-(((AS39)^2-(AR39)^2)^2/(LN(AS39/AR39))))^-1</f>
        <v>2.65370406435392E+019</v>
      </c>
      <c r="AW39" s="0" t="n">
        <f aca="false">AW38+1</f>
        <v>2</v>
      </c>
      <c r="AX39" s="0" t="n">
        <f aca="false">AY38</f>
        <v>0.000220800757700531</v>
      </c>
      <c r="AY39" s="0" t="n">
        <f aca="false">$AX$38+AW39*$H$2</f>
        <v>0.000220900757700531</v>
      </c>
      <c r="AZ39" s="0" t="n">
        <f aca="false">((8*$F$1*$H$12)/(3.1415))*(((AY39)^4-(AX39)^4)-(((AY39)^2-(AX39)^2)^2/(LN(AY39/AX39))))^-1</f>
        <v>2.65337392507116E+019</v>
      </c>
      <c r="BC39" s="0" t="n">
        <f aca="false">BC38+1</f>
        <v>2</v>
      </c>
      <c r="BD39" s="0" t="n">
        <f aca="false">BE38</f>
        <v>0.000182817145641585</v>
      </c>
      <c r="BE39" s="0" t="n">
        <f aca="false">$BD$38+BC39*$H$2</f>
        <v>0.000182917145641585</v>
      </c>
      <c r="BF39" s="0" t="n">
        <f aca="false">((8*$H$13*$F$1)/(3.1415))*(((BE39)^4-(BD39)^4)-(((BE39)^2-(BD39)^2)^2/(LN(BE39/BD39))))^-1</f>
        <v>2.65299544441059E+019</v>
      </c>
      <c r="BI39" s="0" t="n">
        <f aca="false">BI38+1</f>
        <v>2</v>
      </c>
      <c r="BJ39" s="0" t="n">
        <f aca="false">BK38</f>
        <v>0.000151370687329081</v>
      </c>
      <c r="BK39" s="0" t="n">
        <f aca="false">$BJ$38+BI39*$H$2</f>
        <v>0.000151470687329081</v>
      </c>
      <c r="BL39" s="0" t="n">
        <f aca="false">((8*$F$1*$H$14)/(3.1415))*(((BK39)^4-(BJ39)^4)-(((BK39)^2-(BJ39)^2)^2/(LN(BK39/BJ39))))^-1</f>
        <v>2.65253430735748E+019</v>
      </c>
      <c r="BO39" s="0" t="n">
        <f aca="false">BO38+1</f>
        <v>2</v>
      </c>
      <c r="BP39" s="0" t="n">
        <f aca="false">BQ38</f>
        <v>0.000125336308637937</v>
      </c>
      <c r="BQ39" s="0" t="n">
        <f aca="false">$BP$38+BO39*$H$2</f>
        <v>0.000125436308637937</v>
      </c>
      <c r="BR39" s="0" t="n">
        <f aca="false">((8*$F$1*$H$15)/(3.1415))*(((BQ39)^4-(BP39)^4)-(((BQ39)^2-(BP39)^2)^2/(LN(BQ39/BP39))))^-1</f>
        <v>2.65198713188658E+019</v>
      </c>
      <c r="BU39" s="0" t="n">
        <f aca="false">BU38+1</f>
        <v>2</v>
      </c>
      <c r="BV39" s="0" t="n">
        <f aca="false">BW38</f>
        <v>0.00010378256585717</v>
      </c>
      <c r="BW39" s="0" t="n">
        <f aca="false">$BV$38+BU39*$H$2</f>
        <v>0.00010388256585717</v>
      </c>
      <c r="BX39" s="0" t="n">
        <f aca="false">((8*$F$1*$H$16)/(3.1415))*(((BW39)^4-(BV39)^4)-(((BW39)^2-(BV39)^2)^2/(LN(BW39/BV39))))^-1</f>
        <v>2.65132954247511E+019</v>
      </c>
      <c r="CA39" s="0" t="n">
        <f aca="false">CA38+1</f>
        <v>2</v>
      </c>
      <c r="CB39" s="0" t="n">
        <f aca="false">CC38</f>
        <v>8.59383210080485E-005</v>
      </c>
      <c r="CC39" s="0" t="n">
        <f aca="false">$CB$38+CA39*$H$2</f>
        <v>8.60383210080485E-005</v>
      </c>
      <c r="CD39" s="0" t="n">
        <f aca="false">((8*$H$1*$H$17)/(3.1415))*(((CC39)^4-(CB39)^4)-(((CC39)^2-(CB39)^2)^2/(LN(CC39/CB39))))^-1</f>
        <v>3.39371986325316E+019</v>
      </c>
      <c r="CG39" s="0" t="n">
        <f aca="false">CG38+1</f>
        <v>2</v>
      </c>
      <c r="CH39" s="0" t="n">
        <f aca="false">CI38</f>
        <v>7.11651524927637E-005</v>
      </c>
      <c r="CI39" s="0" t="n">
        <f aca="false">$CH$38+CG39*$H$2</f>
        <v>7.12651524927638E-005</v>
      </c>
      <c r="CJ39" s="0" t="n">
        <f aca="false">((8*$H$1*$H$18)/(3.1415))*(((CI39)^4-(CH39)^4)-(((CI39)^2-(CH39)^2)^2/(LN(CI39/CH39))))^-1</f>
        <v>3.39248942188843E+019</v>
      </c>
      <c r="CM39" s="0" t="n">
        <f aca="false">CM38+1</f>
        <v>2</v>
      </c>
      <c r="CN39" s="0" t="n">
        <f aca="false">CO38</f>
        <v>5.89345139969156E-005</v>
      </c>
      <c r="CO39" s="0" t="n">
        <f aca="false">$CN$38+CM39*$H$2</f>
        <v>5.90345139969156E-005</v>
      </c>
      <c r="CP39" s="0" t="n">
        <f aca="false">((8*$H$1*$H$19)/(3.1415))*(((CO39)^4-(CN39)^4)-(((CO39)^2-(CN39)^2)^2/(LN(CO39/CN39))))^-1</f>
        <v>3.39100453290237E+019</v>
      </c>
      <c r="CS39" s="0" t="n">
        <f aca="false">CS38+1</f>
        <v>2</v>
      </c>
      <c r="CT39" s="0" t="n">
        <f aca="false">CU38</f>
        <v>4.88088244495884E-005</v>
      </c>
      <c r="CU39" s="0" t="n">
        <f aca="false">$CT$38+CS39*$H$2</f>
        <v>4.89088244495884E-005</v>
      </c>
      <c r="CV39" s="0" t="n">
        <f aca="false">((8*$H$1*$H$20)/(3.1415))*(((CU39)^4-(CT39)^4)-(((CU39)^2-(CT39)^2)^2/(LN(CU39/CT39))))^-1</f>
        <v>3.38921234138046E+019</v>
      </c>
      <c r="CY39" s="0" t="n">
        <f aca="false">CY38+1</f>
        <v>2</v>
      </c>
      <c r="CZ39" s="0" t="n">
        <f aca="false">DA38</f>
        <v>4.04258124879761E-005</v>
      </c>
      <c r="DA39" s="0" t="n">
        <f aca="false">$CZ$38+CY39*$H$2</f>
        <v>4.05258124879761E-005</v>
      </c>
      <c r="DB39" s="0" t="n">
        <f aca="false">((8*$H$1*$H$21)/(3.1415))*(((DA39)^4-(CZ39)^4)-(((DA39)^2-(CZ39)^2)^2/(LN(DA39/CZ39))))^-1</f>
        <v>3.38705072432512E+019</v>
      </c>
      <c r="DE39" s="0" t="n">
        <f aca="false">DE38+1</f>
        <v>2</v>
      </c>
      <c r="DF39" s="0" t="n">
        <f aca="false">DG38</f>
        <v>3.34855553114082E-005</v>
      </c>
      <c r="DG39" s="0" t="n">
        <f aca="false">$DF$38+DE39*$H$2</f>
        <v>3.35855553114082E-005</v>
      </c>
      <c r="DH39" s="0" t="n">
        <f aca="false">((8*$H$1*$H$22)/(3.1415))*(((DG39)^4-(DF39)^4)-(((DG39)^2-(DF39)^2)^2/(LN(DG39/DF39))))^-1</f>
        <v>3.38444315037255E+019</v>
      </c>
      <c r="DK39" s="0" t="n">
        <f aca="false">DK38+1</f>
        <v>2</v>
      </c>
      <c r="DL39" s="0" t="n">
        <f aca="false">DM38</f>
        <v>2.77397482080103E-005</v>
      </c>
      <c r="DM39" s="0" t="n">
        <f aca="false">$DL$38+DK39*$H$2</f>
        <v>2.78397482080103E-005</v>
      </c>
      <c r="DN39" s="0" t="n">
        <f aca="false">((8*$H$1*$H$23)/(3.1415))*(((DM39)^4-(DL39)^4)-(((DM39)^2-(DL39)^2)^2/(LN(DM39/DL39))))^-1</f>
        <v>3.38129890686546E+019</v>
      </c>
      <c r="DQ39" s="0" t="n">
        <f aca="false">DQ38+1</f>
        <v>2</v>
      </c>
      <c r="DR39" s="0" t="n">
        <f aca="false">DS38</f>
        <v>2.29828208450125E-005</v>
      </c>
      <c r="DS39" s="0" t="n">
        <f aca="false">$DR$38+DQ39*$H$2</f>
        <v>2.30828208450125E-005</v>
      </c>
      <c r="DT39" s="0" t="n">
        <f aca="false">((8*$H$1*$H$24)/(3.1415))*(((DS39)^4-(DR39)^4)-(((DS39)^2-(DR39)^2)^2/(LN(DS39/DR39))))^-1</f>
        <v>3.37750875690345E+019</v>
      </c>
      <c r="DW39" s="0" t="n">
        <v>2</v>
      </c>
      <c r="DX39" s="0" t="n">
        <f aca="false">DY38</f>
        <v>1.90445824862177E-005</v>
      </c>
      <c r="DY39" s="0" t="n">
        <f aca="false">$DX$38+DW39*$H$2</f>
        <v>1.91445824862177E-005</v>
      </c>
      <c r="DZ39" s="0" t="n">
        <f aca="false">((8*$F$1*$H$25)/(3.1415))*(((DY39)^4-(DX39)^4)-(((DY39)^2-(DX39)^2)^2/(LN(DY39/DX39))))^-1</f>
        <v>2.63430553885868E+019</v>
      </c>
      <c r="EC39" s="0" t="n">
        <v>2</v>
      </c>
      <c r="ED39" s="0" t="n">
        <f aca="false">EE38</f>
        <v>1.57841330012567E-005</v>
      </c>
      <c r="EE39" s="0" t="n">
        <f aca="false">$ED$38+EC39*$H$2</f>
        <v>1.58841330012567E-005</v>
      </c>
      <c r="EF39" s="0" t="n">
        <f aca="false">((8*$F$1*$H$26)/(3.1415))*(((EE39)^4-(ED39)^4)-(((EE39)^2-(ED39)^2)^2/(LN(EE39/ED39))))^-1</f>
        <v>2.63001006164562E+019</v>
      </c>
      <c r="EI39" s="0" t="n">
        <v>2</v>
      </c>
      <c r="EJ39" s="0" t="n">
        <f aca="false">EK38</f>
        <v>1.18867906781332E-005</v>
      </c>
      <c r="EK39" s="0" t="n">
        <f aca="false">$EJ$38+EI39*$H$2</f>
        <v>1.19867906781332E-005</v>
      </c>
      <c r="EL39" s="0" t="n">
        <f aca="false">((8*$F$1*$H$27)/(3.1415))*(((EK39)^4-(EJ39)^4)-(((EK39)^2-(EJ39)^2)^2/(LN(EK39/EJ39))))^-1</f>
        <v>2.88828057134424E+019</v>
      </c>
      <c r="EO39" s="0" t="n">
        <v>2</v>
      </c>
      <c r="EP39" s="0" t="n">
        <f aca="false">EQ38</f>
        <v>1.08500744627263E-005</v>
      </c>
      <c r="EQ39" s="0" t="n">
        <f aca="false">$EP$38+EO39*$H$2</f>
        <v>1.09500744627263E-005</v>
      </c>
      <c r="ER39" s="0" t="n">
        <f aca="false">((8*$F$1*$H$28)/(3.1415))*(((EQ39)^4-(EP39)^4)-(((EQ39)^2-(EP39)^2)^2/(LN(EQ39/EP39))))^-1</f>
        <v>2.61862234206431E+019</v>
      </c>
      <c r="EU39" s="0" t="n">
        <v>2</v>
      </c>
      <c r="EV39" s="0" t="n">
        <f aca="false">EW38</f>
        <v>8.99993737098585E-006</v>
      </c>
      <c r="EW39" s="0" t="n">
        <f aca="false">$EV$38+EU39*$H$2</f>
        <v>9.09993737098585E-006</v>
      </c>
      <c r="EX39" s="0" t="n">
        <f aca="false">((8*$F$1*$H$29)/(3.1415))*(((EW39)^4-(EV39)^4)-(((EW39)^2-(EV39)^2)^2/(LN(EW39/EV39))))^-1</f>
        <v>2.61115085612451E+019</v>
      </c>
      <c r="FA39" s="0" t="n">
        <v>2</v>
      </c>
      <c r="FB39" s="0" t="n">
        <f aca="false">FC38</f>
        <v>7.46821735348078E-006</v>
      </c>
      <c r="FC39" s="0" t="n">
        <f aca="false">$FB$38+FA39*$H$2</f>
        <v>7.56821735348078E-006</v>
      </c>
      <c r="FD39" s="0" t="n">
        <f aca="false">((8*$F$1*$H$30)/(3.1415))*(((FC39)^4-(FB39)^4)-(((FC39)^2-(FB39)^2)^2/(LN(FC39/FB39))))^-1</f>
        <v>2.60218243721724E+019</v>
      </c>
      <c r="FG39" s="0" t="n">
        <v>2</v>
      </c>
      <c r="FH39" s="0" t="n">
        <f aca="false">FI38</f>
        <v>6.20011337215977E-006</v>
      </c>
      <c r="FI39" s="0" t="n">
        <f aca="false">$FH$38+FG39*$H$2</f>
        <v>6.30011337215977E-006</v>
      </c>
      <c r="FJ39" s="0" t="n">
        <f aca="false">((8*$F$1*$H$31)/(3.1415))*(((FI39)^4-(FH39)^4)-(((FI39)^2-(FH39)^2)^2/(LN(FI39/FH39))))^-1</f>
        <v>2.59143087582841E+019</v>
      </c>
    </row>
    <row r="40" customFormat="false" ht="14.5" hidden="false" customHeight="false" outlineLevel="0" collapsed="false">
      <c r="A40" s="0" t="n">
        <f aca="false">A39+1</f>
        <v>3</v>
      </c>
      <c r="B40" s="0" t="n">
        <f aca="false">C39</f>
        <v>0.0010002</v>
      </c>
      <c r="C40" s="0" t="n">
        <f aca="false">$B$38+A40*$H$2</f>
        <v>0.0010003</v>
      </c>
      <c r="D40" s="0" t="n">
        <f aca="false">((8*$F$1*$H$4)/(3.1415))*(((C40)^4-(B40)^4)-(((C40)^2-(B40)^2)^2/(LN(C40/B40))))^-1</f>
        <v>7.95906465581041E+019</v>
      </c>
      <c r="G40" s="0" t="n">
        <f aca="false">G39+1</f>
        <v>3</v>
      </c>
      <c r="H40" s="0" t="n">
        <f aca="false">I39</f>
        <v>0.000828095416152192</v>
      </c>
      <c r="I40" s="0" t="n">
        <f aca="false">$H$38+G40*$H$2</f>
        <v>0.000828195416152192</v>
      </c>
      <c r="J40" s="0" t="n">
        <f aca="false">((8*$F$1*$H$5)/(3.1415))*(((I40)^4-(H40)^4)-(((I40)^2-(H40)^2)^2/(LN(I40/H40))))^-1</f>
        <v>2.65476915456316E+019</v>
      </c>
      <c r="M40" s="0" t="n">
        <f aca="false">M39+1</f>
        <v>3</v>
      </c>
      <c r="N40" s="0" t="n">
        <f aca="false">O39</f>
        <v>0.000685610820085811</v>
      </c>
      <c r="O40" s="0" t="n">
        <f aca="false">$N$38+M40*$H$2</f>
        <v>0.000685710820085811</v>
      </c>
      <c r="P40" s="0" t="n">
        <f aca="false">((8*$H$1*$H$6)/(3.1415))*(((O40)^4-(N40)^4)-(((O40)^2-(N40)^2)^2/(LN(O40/N40))))^-1</f>
        <v>3.39875781979873E+019</v>
      </c>
      <c r="S40" s="0" t="n">
        <f aca="false">S39+1</f>
        <v>3</v>
      </c>
      <c r="T40" s="0" t="n">
        <f aca="false">U39</f>
        <v>0.000567648476130158</v>
      </c>
      <c r="U40" s="0" t="n">
        <f aca="false">$T$38+S40*$H$2</f>
        <v>0.000567748476130158</v>
      </c>
      <c r="V40" s="0" t="n">
        <f aca="false">((8*$F$1*$H$7)/(3.1415))*(((U40)^4-(T40)^4)-(((U40)^2-(T40)^2)^2/(LN(U40/T40))))^-1</f>
        <v>2.65424229492114E+019</v>
      </c>
      <c r="Y40" s="0" t="n">
        <f aca="false">Y39+1</f>
        <v>3</v>
      </c>
      <c r="Z40" s="0" t="n">
        <f aca="false">AA39</f>
        <v>0.000469987992290704</v>
      </c>
      <c r="AA40" s="0" t="n">
        <f aca="false">$Z$38+Y40*$H$2</f>
        <v>0.000470087992290704</v>
      </c>
      <c r="AB40" s="0" t="n">
        <f aca="false">((8*$F$1*$H$8)/(3.1415))*(((AA40)^4-(Z40)^4)-(((AA40)^2-(Z40)^2)^2/(LN(AA40/Z40))))^-1</f>
        <v>2.65373735079871E+019</v>
      </c>
      <c r="AE40" s="0" t="n">
        <f aca="false">AE39+1</f>
        <v>3</v>
      </c>
      <c r="AF40" s="0" t="n">
        <f aca="false">AG39</f>
        <v>0.000389135325380815</v>
      </c>
      <c r="AG40" s="0" t="n">
        <f aca="false">$AF$38+AE40*$H$2</f>
        <v>0.000389235325380815</v>
      </c>
      <c r="AH40" s="0" t="n">
        <f aca="false">((8*$F$1*$H$9)/(3.1415))*(((AG40)^4-(AF40)^4)-(((AG40)^2-(AF40)^2)^2/(LN(AG40/AF40))))^-1</f>
        <v>2.65346427866866E+019</v>
      </c>
      <c r="AK40" s="0" t="n">
        <f aca="false">AK39+1</f>
        <v>3</v>
      </c>
      <c r="AL40" s="0" t="n">
        <f aca="false">AM39</f>
        <v>0.000322197773062438</v>
      </c>
      <c r="AM40" s="0" t="n">
        <f aca="false">$AL$38+AK40*$H$2</f>
        <v>0.000322297773062438</v>
      </c>
      <c r="AN40" s="0" t="n">
        <f aca="false">((8*$F$1*$H$10)/(3.1415))*(((AM40)^4-(AL40)^4)-(((AM40)^2-(AL40)^2)^2/(LN(AM40/AL40))))^-1</f>
        <v>2.65312927699859E+019</v>
      </c>
      <c r="AQ40" s="0" t="n">
        <f aca="false">AQ39+1</f>
        <v>3</v>
      </c>
      <c r="AR40" s="0" t="n">
        <f aca="false">AS39</f>
        <v>0.000266780480329607</v>
      </c>
      <c r="AS40" s="0" t="n">
        <f aca="false">$AR$38+AQ40*$H$2</f>
        <v>0.000266880480329607</v>
      </c>
      <c r="AT40" s="0" t="n">
        <f aca="false">((8*$F$1*$H$11)/(3.1415))*(((AS40)^4-(AR40)^4)-(((AS40)^2-(AR40)^2)^2/(LN(AS40/AR40))))^-1</f>
        <v>2.65265993376406E+019</v>
      </c>
      <c r="AW40" s="0" t="n">
        <f aca="false">AW39+1</f>
        <v>3</v>
      </c>
      <c r="AX40" s="0" t="n">
        <f aca="false">AY39</f>
        <v>0.000220900757700531</v>
      </c>
      <c r="AY40" s="0" t="n">
        <f aca="false">$AX$38+AW40*$H$2</f>
        <v>0.000221000757700531</v>
      </c>
      <c r="AZ40" s="0" t="n">
        <f aca="false">((8*$F$1*$H$12)/(3.1415))*(((AY40)^4-(AX40)^4)-(((AY40)^2-(AX40)^2)^2/(LN(AY40/AX40))))^-1</f>
        <v>2.65216424692832E+019</v>
      </c>
      <c r="BC40" s="0" t="n">
        <f aca="false">BC39+1</f>
        <v>3</v>
      </c>
      <c r="BD40" s="0" t="n">
        <f aca="false">BE39</f>
        <v>0.000182917145641585</v>
      </c>
      <c r="BE40" s="0" t="n">
        <f aca="false">$BD$38+BC40*$H$2</f>
        <v>0.000183017145641585</v>
      </c>
      <c r="BF40" s="0" t="n">
        <f aca="false">((8*$H$13*$F$1)/(3.1415))*(((BE40)^4-(BD40)^4)-(((BE40)^2-(BD40)^2)^2/(LN(BE40/BD40))))^-1</f>
        <v>2.65154083362026E+019</v>
      </c>
      <c r="BI40" s="0" t="n">
        <f aca="false">BI39+1</f>
        <v>3</v>
      </c>
      <c r="BJ40" s="0" t="n">
        <f aca="false">BK39</f>
        <v>0.000151470687329081</v>
      </c>
      <c r="BK40" s="0" t="n">
        <f aca="false">$BJ$38+BI40*$H$2</f>
        <v>0.000151570687329081</v>
      </c>
      <c r="BL40" s="0" t="n">
        <f aca="false">((8*$F$1*$H$14)/(3.1415))*(((BK40)^4-(BJ40)^4)-(((BK40)^2-(BJ40)^2)^2/(LN(BK40/BJ40))))^-1</f>
        <v>2.65078367667084E+019</v>
      </c>
      <c r="BO40" s="0" t="n">
        <f aca="false">BO39+1</f>
        <v>3</v>
      </c>
      <c r="BP40" s="0" t="n">
        <f aca="false">BQ39</f>
        <v>0.000125436308637937</v>
      </c>
      <c r="BQ40" s="0" t="n">
        <f aca="false">$BP$38+BO40*$H$2</f>
        <v>0.000125536308637937</v>
      </c>
      <c r="BR40" s="0" t="n">
        <f aca="false">((8*$F$1*$H$15)/(3.1415))*(((BQ40)^4-(BP40)^4)-(((BQ40)^2-(BP40)^2)^2/(LN(BQ40/BP40))))^-1</f>
        <v>2.64987654769652E+019</v>
      </c>
      <c r="BU40" s="0" t="n">
        <f aca="false">BU39+1</f>
        <v>3</v>
      </c>
      <c r="BV40" s="0" t="n">
        <f aca="false">BW39</f>
        <v>0.00010388256585717</v>
      </c>
      <c r="BW40" s="0" t="n">
        <f aca="false">$BV$38+BU40*$H$2</f>
        <v>0.00010398256585717</v>
      </c>
      <c r="BX40" s="0" t="n">
        <f aca="false">((8*$F$1*$H$16)/(3.1415))*(((BW40)^4-(BV40)^4)-(((BW40)^2-(BV40)^2)^2/(LN(BW40/BV40))))^-1</f>
        <v>2.6487794887254E+019</v>
      </c>
      <c r="CA40" s="0" t="n">
        <f aca="false">CA39+1</f>
        <v>3</v>
      </c>
      <c r="CB40" s="0" t="n">
        <f aca="false">CC39</f>
        <v>8.60383210080485E-005</v>
      </c>
      <c r="CC40" s="0" t="n">
        <f aca="false">$CB$38+CA40*$H$2</f>
        <v>8.61383210080485E-005</v>
      </c>
      <c r="CD40" s="0" t="n">
        <f aca="false">((8*$H$1*$H$17)/(3.1415))*(((CC40)^4-(CB40)^4)-(((CC40)^2-(CB40)^2)^2/(LN(CC40/CB40))))^-1</f>
        <v>3.38977803534439E+019</v>
      </c>
      <c r="CG40" s="0" t="n">
        <f aca="false">CG39+1</f>
        <v>3</v>
      </c>
      <c r="CH40" s="0" t="n">
        <f aca="false">CI39</f>
        <v>7.12651524927638E-005</v>
      </c>
      <c r="CI40" s="0" t="n">
        <f aca="false">$CH$38+CG40*$H$2</f>
        <v>7.13651524927637E-005</v>
      </c>
      <c r="CJ40" s="0" t="n">
        <f aca="false">((8*$H$1*$H$18)/(3.1415))*(((CI40)^4-(CH40)^4)-(((CI40)^2-(CH40)^2)^2/(LN(CI40/CH40))))^-1</f>
        <v>3.38773190679343E+019</v>
      </c>
      <c r="CM40" s="0" t="n">
        <f aca="false">CM39+1</f>
        <v>3</v>
      </c>
      <c r="CN40" s="0" t="n">
        <f aca="false">CO39</f>
        <v>5.90345139969156E-005</v>
      </c>
      <c r="CO40" s="0" t="n">
        <f aca="false">$CN$38+CM40*$H$2</f>
        <v>5.91345139969156E-005</v>
      </c>
      <c r="CP40" s="0" t="n">
        <f aca="false">((8*$H$1*$H$19)/(3.1415))*(((CO40)^4-(CN40)^4)-(((CO40)^2-(CN40)^2)^2/(LN(CO40/CN40))))^-1</f>
        <v>3.38526513744246E+019</v>
      </c>
      <c r="CS40" s="0" t="n">
        <f aca="false">CS39+1</f>
        <v>3</v>
      </c>
      <c r="CT40" s="0" t="n">
        <f aca="false">CU39</f>
        <v>4.89088244495884E-005</v>
      </c>
      <c r="CU40" s="0" t="n">
        <f aca="false">$CT$38+CS40*$H$2</f>
        <v>4.90088244495884E-005</v>
      </c>
      <c r="CV40" s="0" t="n">
        <f aca="false">((8*$H$1*$H$20)/(3.1415))*(((CU40)^4-(CT40)^4)-(((CU40)^2-(CT40)^2)^2/(LN(CU40/CT40))))^-1</f>
        <v>3.38228984672219E+019</v>
      </c>
      <c r="CY40" s="0" t="n">
        <f aca="false">CY39+1</f>
        <v>3</v>
      </c>
      <c r="CZ40" s="0" t="n">
        <f aca="false">DA39</f>
        <v>4.05258124879761E-005</v>
      </c>
      <c r="DA40" s="0" t="n">
        <f aca="false">$CZ$38+CY40*$H$2</f>
        <v>4.06258124879761E-005</v>
      </c>
      <c r="DB40" s="0" t="n">
        <f aca="false">((8*$H$1*$H$21)/(3.1415))*(((DA40)^4-(CZ40)^4)-(((DA40)^2-(CZ40)^2)^2/(LN(DA40/CZ40))))^-1</f>
        <v>3.37870319847948E+019</v>
      </c>
      <c r="DE40" s="0" t="n">
        <f aca="false">DE39+1</f>
        <v>3</v>
      </c>
      <c r="DF40" s="0" t="n">
        <f aca="false">DG39</f>
        <v>3.35855553114082E-005</v>
      </c>
      <c r="DG40" s="0" t="n">
        <f aca="false">$DF$38+DE40*$H$2</f>
        <v>3.36855553114082E-005</v>
      </c>
      <c r="DH40" s="0" t="n">
        <f aca="false">((8*$H$1*$H$22)/(3.1415))*(((DG40)^4-(DF40)^4)-(((DG40)^2-(DF40)^2)^2/(LN(DG40/DF40))))^-1</f>
        <v>3.37438113970155E+019</v>
      </c>
      <c r="DK40" s="0" t="n">
        <f aca="false">DK39+1</f>
        <v>3</v>
      </c>
      <c r="DL40" s="0" t="n">
        <f aca="false">DM39</f>
        <v>2.78397482080103E-005</v>
      </c>
      <c r="DM40" s="0" t="n">
        <f aca="false">$DL$38+DK40*$H$2</f>
        <v>2.79397482080103E-005</v>
      </c>
      <c r="DN40" s="0" t="n">
        <f aca="false">((8*$H$1*$H$23)/(3.1415))*(((DM40)^4-(DL40)^4)-(((DM40)^2-(DL40)^2)^2/(LN(DM40/DL40))))^-1</f>
        <v>3.36917511036686E+019</v>
      </c>
      <c r="DQ40" s="0" t="n">
        <f aca="false">DQ39+1</f>
        <v>3</v>
      </c>
      <c r="DR40" s="0" t="n">
        <f aca="false">DS39</f>
        <v>2.30828208450125E-005</v>
      </c>
      <c r="DS40" s="0" t="n">
        <f aca="false">$DR$38+DQ40*$H$2</f>
        <v>2.31828208450125E-005</v>
      </c>
      <c r="DT40" s="0" t="n">
        <f aca="false">((8*$H$1*$H$24)/(3.1415))*(((DS40)^4-(DR40)^4)-(((DS40)^2-(DR40)^2)^2/(LN(DS40/DR40))))^-1</f>
        <v>3.36290823541365E+019</v>
      </c>
      <c r="DW40" s="0" t="n">
        <v>3</v>
      </c>
      <c r="DX40" s="0" t="n">
        <f aca="false">DY39</f>
        <v>1.91445824862177E-005</v>
      </c>
      <c r="DY40" s="0" t="n">
        <f aca="false">$DX$38+DW40*$H$2</f>
        <v>1.92445824862177E-005</v>
      </c>
      <c r="DZ40" s="0" t="n">
        <f aca="false">((8*$F$1*$H$25)/(3.1415))*(((DY40)^4-(DX40)^4)-(((DY40)^2-(DX40)^2)^2/(LN(DY40/DX40))))^-1</f>
        <v>2.62058132743789E+019</v>
      </c>
      <c r="EC40" s="0" t="n">
        <v>3</v>
      </c>
      <c r="ED40" s="0" t="n">
        <f aca="false">EE39</f>
        <v>1.58841330012567E-005</v>
      </c>
      <c r="EE40" s="0" t="n">
        <f aca="false">$ED$38+EC40*$H$2</f>
        <v>1.59841330012567E-005</v>
      </c>
      <c r="EF40" s="0" t="n">
        <f aca="false">((8*$F$1*$H$26)/(3.1415))*(((EE40)^4-(ED40)^4)-(((EE40)^2-(ED40)^2)^2/(LN(EE40/ED40))))^-1</f>
        <v>2.6135045685599E+019</v>
      </c>
      <c r="EI40" s="0" t="n">
        <v>3</v>
      </c>
      <c r="EJ40" s="0" t="n">
        <f aca="false">EK39</f>
        <v>1.19867906781332E-005</v>
      </c>
      <c r="EK40" s="0" t="n">
        <f aca="false">$EJ$38+EI40*$H$2</f>
        <v>1.20867906781332E-005</v>
      </c>
      <c r="EL40" s="0" t="n">
        <f aca="false">((8*$F$1*$H$27)/(3.1415))*(((EK40)^4-(EJ40)^4)-(((EK40)^2-(EJ40)^2)^2/(LN(EK40/EJ40))))^-1</f>
        <v>2.86428518874212E+019</v>
      </c>
      <c r="EO40" s="0" t="n">
        <v>3</v>
      </c>
      <c r="EP40" s="0" t="n">
        <f aca="false">EQ39</f>
        <v>1.09500744627263E-005</v>
      </c>
      <c r="EQ40" s="0" t="n">
        <f aca="false">$EP$38+EO40*$H$2</f>
        <v>1.10500744627263E-005</v>
      </c>
      <c r="ER40" s="0" t="n">
        <f aca="false">((8*$F$1*$H$28)/(3.1415))*(((EQ40)^4-(EP40)^4)-(((EQ40)^2-(EP40)^2)^2/(LN(EQ40/EP40))))^-1</f>
        <v>2.5948169140117E+019</v>
      </c>
      <c r="EU40" s="0" t="n">
        <v>3</v>
      </c>
      <c r="EV40" s="0" t="n">
        <f aca="false">EW39</f>
        <v>9.09993737098585E-006</v>
      </c>
      <c r="EW40" s="0" t="n">
        <f aca="false">$EV$38+EU40*$H$2</f>
        <v>9.19993737098585E-006</v>
      </c>
      <c r="EX40" s="0" t="n">
        <f aca="false">((8*$F$1*$H$29)/(3.1415))*(((EW40)^4-(EV40)^4)-(((EW40)^2-(EV40)^2)^2/(LN(EW40/EV40))))^-1</f>
        <v>2.58261360890184E+019</v>
      </c>
      <c r="FA40" s="0" t="n">
        <v>3</v>
      </c>
      <c r="FB40" s="0" t="n">
        <f aca="false">FC39</f>
        <v>7.56821735348078E-006</v>
      </c>
      <c r="FC40" s="0" t="n">
        <f aca="false">$FB$38+FA40*$H$2</f>
        <v>7.66821735348078E-006</v>
      </c>
      <c r="FD40" s="0" t="n">
        <f aca="false">((8*$F$1*$H$30)/(3.1415))*(((FC40)^4-(FB40)^4)-(((FC40)^2-(FB40)^2)^2/(LN(FC40/FB40))))^-1</f>
        <v>2.56802526766919E+019</v>
      </c>
    </row>
    <row r="41" customFormat="false" ht="14.5" hidden="false" customHeight="false" outlineLevel="0" collapsed="false">
      <c r="A41" s="0" t="n">
        <f aca="false">A40+1</f>
        <v>4</v>
      </c>
      <c r="B41" s="0" t="n">
        <f aca="false">C40</f>
        <v>0.0010003</v>
      </c>
      <c r="C41" s="0" t="n">
        <f aca="false">$B$38+A41*$H$2</f>
        <v>0.0010004</v>
      </c>
      <c r="D41" s="0" t="n">
        <f aca="false">((8*$F$1*$H$4)/(3.1415))*(((C41)^4-(B41)^4)-(((C41)^2-(B41)^2)^2/(LN(C41/B41))))^-1</f>
        <v>7.95976931369701E+019</v>
      </c>
      <c r="G41" s="0" t="n">
        <f aca="false">G40+1</f>
        <v>4</v>
      </c>
      <c r="H41" s="0" t="n">
        <f aca="false">I40</f>
        <v>0.000828195416152192</v>
      </c>
      <c r="I41" s="0" t="n">
        <f aca="false">$H$38+G41*$H$2</f>
        <v>0.000828295416152192</v>
      </c>
      <c r="J41" s="0" t="n">
        <f aca="false">((8*$F$1*$H$5)/(3.1415))*(((I41)^4-(H41)^4)-(((I41)^2-(H41)^2)^2/(LN(I41/H41))))^-1</f>
        <v>2.65461669863394E+019</v>
      </c>
      <c r="M41" s="0" t="n">
        <f aca="false">M40+1</f>
        <v>4</v>
      </c>
      <c r="N41" s="0" t="n">
        <f aca="false">O40</f>
        <v>0.000685710820085811</v>
      </c>
      <c r="O41" s="0" t="n">
        <f aca="false">$N$38+M41*$H$2</f>
        <v>0.000685810820085811</v>
      </c>
      <c r="P41" s="0" t="n">
        <f aca="false">((8*$H$1*$H$6)/(3.1415))*(((O41)^4-(N41)^4)-(((O41)^2-(N41)^2)^2/(LN(O41/N41))))^-1</f>
        <v>3.39795738192313E+019</v>
      </c>
      <c r="S41" s="0" t="n">
        <f aca="false">S40+1</f>
        <v>4</v>
      </c>
      <c r="T41" s="0" t="n">
        <f aca="false">U40</f>
        <v>0.000567748476130158</v>
      </c>
      <c r="U41" s="0" t="n">
        <f aca="false">$T$38+S41*$H$2</f>
        <v>0.000567848476130158</v>
      </c>
      <c r="V41" s="0" t="n">
        <f aca="false">((8*$F$1*$H$7)/(3.1415))*(((U41)^4-(T41)^4)-(((U41)^2-(T41)^2)^2/(LN(U41/T41))))^-1</f>
        <v>2.65330406076815E+019</v>
      </c>
      <c r="Y41" s="0" t="n">
        <f aca="false">Y40+1</f>
        <v>4</v>
      </c>
      <c r="Z41" s="0" t="n">
        <f aca="false">AA40</f>
        <v>0.000470087992290704</v>
      </c>
      <c r="AA41" s="0" t="n">
        <f aca="false">$Z$38+Y41*$H$2</f>
        <v>0.000470187992290704</v>
      </c>
      <c r="AB41" s="0" t="n">
        <f aca="false">((8*$F$1*$H$8)/(3.1415))*(((AA41)^4-(Z41)^4)-(((AA41)^2-(Z41)^2)^2/(LN(AA41/Z41))))^-1</f>
        <v>2.65330057538202E+019</v>
      </c>
      <c r="AE41" s="0" t="n">
        <f aca="false">AE40+1</f>
        <v>4</v>
      </c>
      <c r="AF41" s="0" t="n">
        <f aca="false">AG40</f>
        <v>0.000389235325380815</v>
      </c>
      <c r="AG41" s="0" t="n">
        <f aca="false">$AF$38+AE41*$H$2</f>
        <v>0.000389335325380815</v>
      </c>
      <c r="AH41" s="0" t="n">
        <f aca="false">((8*$F$1*$H$9)/(3.1415))*(((AG41)^4-(AF41)^4)-(((AG41)^2-(AF41)^2)^2/(LN(AG41/AF41))))^-1</f>
        <v>2.65279744353216E+019</v>
      </c>
      <c r="AK41" s="0" t="n">
        <f aca="false">AK40+1</f>
        <v>4</v>
      </c>
      <c r="AL41" s="0" t="n">
        <f aca="false">AM40</f>
        <v>0.000322297773062438</v>
      </c>
      <c r="AM41" s="0" t="n">
        <f aca="false">$AL$38+AK41*$H$2</f>
        <v>0.000322397773062438</v>
      </c>
      <c r="AN41" s="0" t="n">
        <f aca="false">((8*$F$1*$H$10)/(3.1415))*(((AM41)^4-(AL41)^4)-(((AM41)^2-(AL41)^2)^2/(LN(AM41/AL41))))^-1</f>
        <v>2.65225527381783E+019</v>
      </c>
      <c r="AQ41" s="0" t="n">
        <f aca="false">AQ40+1</f>
        <v>4</v>
      </c>
      <c r="AR41" s="0" t="n">
        <f aca="false">AS40</f>
        <v>0.000266880480329607</v>
      </c>
      <c r="AS41" s="0" t="n">
        <f aca="false">$AR$38+AQ41*$H$2</f>
        <v>0.000266980480329607</v>
      </c>
      <c r="AT41" s="0" t="n">
        <f aca="false">((8*$F$1*$H$11)/(3.1415))*(((AS41)^4-(AR41)^4)-(((AS41)^2-(AR41)^2)^2/(LN(AS41/AR41))))^-1</f>
        <v>2.65168099871478E+019</v>
      </c>
      <c r="AW41" s="0" t="n">
        <f aca="false">AW40+1</f>
        <v>4</v>
      </c>
      <c r="AX41" s="0" t="n">
        <f aca="false">AY40</f>
        <v>0.000221000757700531</v>
      </c>
      <c r="AY41" s="0" t="n">
        <f aca="false">$AX$38+AW41*$H$2</f>
        <v>0.000221100757700531</v>
      </c>
      <c r="AZ41" s="0" t="n">
        <f aca="false">((8*$F$1*$H$12)/(3.1415))*(((AY41)^4-(AX41)^4)-(((AY41)^2-(AX41)^2)^2/(LN(AY41/AX41))))^-1</f>
        <v>2.65096957787398E+019</v>
      </c>
      <c r="BC41" s="0" t="n">
        <f aca="false">BC40+1</f>
        <v>4</v>
      </c>
      <c r="BD41" s="0" t="n">
        <f aca="false">BE40</f>
        <v>0.000183017145641585</v>
      </c>
      <c r="BE41" s="0" t="n">
        <f aca="false">$BD$38+BC41*$H$2</f>
        <v>0.000183117145641585</v>
      </c>
      <c r="BF41" s="0" t="n">
        <f aca="false">((8*$H$13*$F$1)/(3.1415))*(((BE41)^4-(BD41)^4)-(((BE41)^2-(BD41)^2)^2/(LN(BE41/BD41))))^-1</f>
        <v>2.65007667631645E+019</v>
      </c>
      <c r="BI41" s="0" t="n">
        <f aca="false">BI40+1</f>
        <v>4</v>
      </c>
      <c r="BJ41" s="0" t="n">
        <f aca="false">BK40</f>
        <v>0.000151570687329081</v>
      </c>
      <c r="BK41" s="0" t="n">
        <f aca="false">$BJ$38+BI41*$H$2</f>
        <v>0.000151670687329081</v>
      </c>
      <c r="BL41" s="0" t="n">
        <f aca="false">((8*$F$1*$H$14)/(3.1415))*(((BK41)^4-(BJ41)^4)-(((BK41)^2-(BJ41)^2)^2/(LN(BK41/BJ41))))^-1</f>
        <v>2.64903237479703E+019</v>
      </c>
      <c r="BO41" s="0" t="n">
        <f aca="false">BO40+1</f>
        <v>4</v>
      </c>
      <c r="BP41" s="0" t="n">
        <f aca="false">BQ40</f>
        <v>0.000125536308637937</v>
      </c>
      <c r="BQ41" s="0" t="n">
        <f aca="false">$BP$38+BO41*$H$2</f>
        <v>0.000125636308637937</v>
      </c>
      <c r="BR41" s="0" t="n">
        <f aca="false">((8*$F$1*$H$15)/(3.1415))*(((BQ41)^4-(BP41)^4)-(((BQ41)^2-(BP41)^2)^2/(LN(BQ41/BP41))))^-1</f>
        <v>2.64776596577951E+019</v>
      </c>
      <c r="BU41" s="0" t="n">
        <f aca="false">BU40+1</f>
        <v>4</v>
      </c>
      <c r="BV41" s="0" t="n">
        <f aca="false">BW40</f>
        <v>0.00010398256585717</v>
      </c>
      <c r="BW41" s="0" t="n">
        <f aca="false">$BV$38+BU41*$H$2</f>
        <v>0.00010408256585717</v>
      </c>
      <c r="BX41" s="0" t="n">
        <f aca="false">((8*$F$1*$H$16)/(3.1415))*(((BW41)^4-(BV41)^4)-(((BW41)^2-(BV41)^2)^2/(LN(BW41/BV41))))^-1</f>
        <v>2.64623085977989E+019</v>
      </c>
      <c r="CA41" s="0" t="n">
        <f aca="false">CA40+1</f>
        <v>4</v>
      </c>
      <c r="CB41" s="0" t="n">
        <f aca="false">CC40</f>
        <v>8.61383210080485E-005</v>
      </c>
      <c r="CC41" s="0" t="n">
        <f aca="false">$CB$38+CA41*$H$2</f>
        <v>8.62383210080485E-005</v>
      </c>
      <c r="CD41" s="0" t="n">
        <f aca="false">((8*$H$1*$H$17)/(3.1415))*(((CC41)^4-(CB41)^4)-(((CC41)^2-(CB41)^2)^2/(LN(CC41/CB41))))^-1</f>
        <v>3.38584359892029E+019</v>
      </c>
      <c r="CG41" s="0" t="n">
        <f aca="false">CG40+1</f>
        <v>4</v>
      </c>
      <c r="CH41" s="0" t="n">
        <f aca="false">CI40</f>
        <v>7.13651524927637E-005</v>
      </c>
      <c r="CI41" s="0" t="n">
        <f aca="false">$CH$38+CG41*$H$2</f>
        <v>7.14651524927637E-005</v>
      </c>
      <c r="CJ41" s="0" t="n">
        <f aca="false">((8*$H$1*$H$18)/(3.1415))*(((CI41)^4-(CH41)^4)-(((CI41)^2-(CH41)^2)^2/(LN(CI41/CH41))))^-1</f>
        <v>3.38298873695692E+019</v>
      </c>
      <c r="CM41" s="0" t="n">
        <f aca="false">CM40+1</f>
        <v>4</v>
      </c>
      <c r="CN41" s="0" t="n">
        <f aca="false">CO40</f>
        <v>5.91345139969156E-005</v>
      </c>
      <c r="CO41" s="0" t="n">
        <f aca="false">$CN$38+CM41*$H$2</f>
        <v>5.92345139969156E-005</v>
      </c>
      <c r="CP41" s="0" t="n">
        <f aca="false">((8*$H$1*$H$19)/(3.1415))*(((CO41)^4-(CN41)^4)-(((CO41)^2-(CN41)^2)^2/(LN(CO41/CN41))))^-1</f>
        <v>3.37954487450896E+019</v>
      </c>
      <c r="CS41" s="0" t="n">
        <f aca="false">CS40+1</f>
        <v>4</v>
      </c>
      <c r="CT41" s="0" t="n">
        <f aca="false">CU40</f>
        <v>4.90088244495884E-005</v>
      </c>
      <c r="CU41" s="0" t="n">
        <f aca="false">$CT$38+CS41*$H$2</f>
        <v>4.91088244495884E-005</v>
      </c>
      <c r="CV41" s="0" t="n">
        <f aca="false">((8*$H$1*$H$20)/(3.1415))*(((CU41)^4-(CT41)^4)-(((CU41)^2-(CT41)^2)^2/(LN(CU41/CT41))))^-1</f>
        <v>3.37539571051192E+019</v>
      </c>
      <c r="CY41" s="0" t="n">
        <f aca="false">CY40+1</f>
        <v>4</v>
      </c>
      <c r="CZ41" s="0" t="n">
        <f aca="false">DA40</f>
        <v>4.06258124879761E-005</v>
      </c>
      <c r="DA41" s="0" t="n">
        <f aca="false">$CZ$38+CY41*$H$2</f>
        <v>4.07258124879761E-005</v>
      </c>
      <c r="DB41" s="0" t="n">
        <f aca="false">((8*$H$1*$H$21)/(3.1415))*(((DA41)^4-(CZ41)^4)-(((DA41)^2-(CZ41)^2)^2/(LN(DA41/CZ41))))^-1</f>
        <v>3.37039684447401E+019</v>
      </c>
      <c r="DE41" s="0" t="n">
        <f aca="false">DE40+1</f>
        <v>4</v>
      </c>
      <c r="DF41" s="0" t="n">
        <f aca="false">DG40</f>
        <v>3.36855553114082E-005</v>
      </c>
      <c r="DG41" s="0" t="n">
        <f aca="false">$DF$38+DE41*$H$2</f>
        <v>3.37855553114082E-005</v>
      </c>
      <c r="DH41" s="0" t="n">
        <f aca="false">((8*$H$1*$H$22)/(3.1415))*(((DG41)^4-(DF41)^4)-(((DG41)^2-(DF41)^2)^2/(LN(DG41/DF41))))^-1</f>
        <v>3.36437867205002E+019</v>
      </c>
      <c r="DK41" s="0" t="n">
        <f aca="false">DK40+1</f>
        <v>4</v>
      </c>
      <c r="DL41" s="0" t="n">
        <f aca="false">DM40</f>
        <v>2.79397482080103E-005</v>
      </c>
      <c r="DM41" s="0" t="n">
        <f aca="false">$DL$38+DK41*$H$2</f>
        <v>2.80397482080103E-005</v>
      </c>
      <c r="DN41" s="0" t="n">
        <f aca="false">((8*$H$1*$H$23)/(3.1415))*(((DM41)^4-(DL41)^4)-(((DM41)^2-(DL41)^2)^2/(LN(DM41/DL41))))^-1</f>
        <v>3.35713792214009E+019</v>
      </c>
      <c r="DQ41" s="0" t="n">
        <f aca="false">DQ40+1</f>
        <v>4</v>
      </c>
      <c r="DR41" s="0" t="n">
        <f aca="false">DS40</f>
        <v>2.31828208450125E-005</v>
      </c>
      <c r="DS41" s="0" t="n">
        <f aca="false">$DR$38+DQ41*$H$2</f>
        <v>2.32828208450125E-005</v>
      </c>
      <c r="DT41" s="0" t="n">
        <f aca="false">((8*$H$1*$H$24)/(3.1415))*(((DS41)^4-(DR41)^4)-(((DS41)^2-(DR41)^2)^2/(LN(DS41/DR41))))^-1</f>
        <v>3.34843346803473E+019</v>
      </c>
      <c r="DW41" s="0" t="n">
        <v>4</v>
      </c>
      <c r="DX41" s="0" t="n">
        <f aca="false">DY40</f>
        <v>1.92445824862177E-005</v>
      </c>
      <c r="DY41" s="0" t="n">
        <f aca="false">$DX$38+DW41*$H$2</f>
        <v>1.93445824862177E-005</v>
      </c>
      <c r="DZ41" s="0" t="n">
        <f aca="false">((8*$F$1*$H$25)/(3.1415))*(((DY41)^4-(DX41)^4)-(((DY41)^2-(DX41)^2)^2/(LN(DY41/DX41))))^-1</f>
        <v>2.60699938709169E+019</v>
      </c>
      <c r="EC41" s="0" t="n">
        <v>4</v>
      </c>
      <c r="ED41" s="0" t="n">
        <f aca="false">EE40</f>
        <v>1.59841330012567E-005</v>
      </c>
      <c r="EE41" s="0" t="n">
        <f aca="false">$ED$38+EC41*$H$2</f>
        <v>1.60841330012567E-005</v>
      </c>
      <c r="EF41" s="0" t="n">
        <f aca="false">((8*$F$1*$H$26)/(3.1415))*(((EE41)^4-(ED41)^4)-(((EE41)^2-(ED41)^2)^2/(LN(EE41/ED41))))^-1</f>
        <v>2.59720495896138E+019</v>
      </c>
      <c r="EI41" s="0" t="n">
        <v>4</v>
      </c>
      <c r="EJ41" s="0" t="n">
        <f aca="false">EK40</f>
        <v>1.20867906781332E-005</v>
      </c>
      <c r="EK41" s="0" t="n">
        <f aca="false">$EJ$38+EI41*$H$2</f>
        <v>1.21867906781332E-005</v>
      </c>
      <c r="EL41" s="0" t="n">
        <f aca="false">((8*$F$1*$H$27)/(3.1415))*(((EK41)^4-(EJ41)^4)-(((EK41)^2-(EJ41)^2)^2/(LN(EK41/EJ41))))^-1</f>
        <v>2.84068522292059E+019</v>
      </c>
      <c r="EO41" s="0" t="n">
        <v>4</v>
      </c>
      <c r="EP41" s="0" t="n">
        <f aca="false">EQ40</f>
        <v>1.10500744627263E-005</v>
      </c>
      <c r="EQ41" s="0" t="n">
        <f aca="false">$EP$38+EO41*$H$2</f>
        <v>1.11500744627263E-005</v>
      </c>
      <c r="ER41" s="0" t="n">
        <f aca="false">((8*$F$1*$H$28)/(3.1415))*(((EQ41)^4-(EP41)^4)-(((EQ41)^2-(EP41)^2)^2/(LN(EQ41/EP41))))^-1</f>
        <v>2.57144040347496E+019</v>
      </c>
      <c r="EU41" s="0" t="n">
        <v>4</v>
      </c>
      <c r="EV41" s="0" t="n">
        <f aca="false">EW40</f>
        <v>9.19993737098585E-006</v>
      </c>
      <c r="EW41" s="0" t="n">
        <f aca="false">$EV$38+EU41*$H$2</f>
        <v>9.29993737098585E-006</v>
      </c>
      <c r="EX41" s="0" t="n">
        <f aca="false">((8*$F$1*$H$29)/(3.1415))*(((EW41)^4-(EV41)^4)-(((EW41)^2-(EV41)^2)^2/(LN(EW41/EV41))))^-1</f>
        <v>2.55469338163713E+019</v>
      </c>
    </row>
    <row r="42" customFormat="false" ht="14.5" hidden="false" customHeight="false" outlineLevel="0" collapsed="false">
      <c r="A42" s="0" t="n">
        <f aca="false">A41+1</f>
        <v>5</v>
      </c>
      <c r="B42" s="0" t="n">
        <f aca="false">C41</f>
        <v>0.0010004</v>
      </c>
      <c r="C42" s="0" t="n">
        <f aca="false">$B$38+A42*$H$2</f>
        <v>0.0010005</v>
      </c>
      <c r="D42" s="0" t="n">
        <f aca="false">((8*$F$1*$H$4)/(3.1415))*(((C42)^4-(B42)^4)-(((C42)^2-(B42)^2)^2/(LN(C42/B42))))^-1</f>
        <v>7.96200528138942E+019</v>
      </c>
      <c r="G42" s="0" t="n">
        <f aca="false">G41+1</f>
        <v>5</v>
      </c>
      <c r="H42" s="0" t="n">
        <f aca="false">I41</f>
        <v>0.000828295416152192</v>
      </c>
      <c r="I42" s="0" t="n">
        <f aca="false">$H$38+G42*$H$2</f>
        <v>0.000828395416152192</v>
      </c>
      <c r="J42" s="0" t="n">
        <f aca="false">((8*$F$1*$H$5)/(3.1415))*(((I42)^4-(H42)^4)-(((I42)^2-(H42)^2)^2/(LN(I42/H42))))^-1</f>
        <v>2.65333929419057E+019</v>
      </c>
      <c r="M42" s="0" t="n">
        <f aca="false">M41+1</f>
        <v>5</v>
      </c>
      <c r="N42" s="0" t="n">
        <f aca="false">O41</f>
        <v>0.000685810820085811</v>
      </c>
      <c r="O42" s="0" t="n">
        <f aca="false">$N$38+M42*$H$2</f>
        <v>0.000685910820085811</v>
      </c>
      <c r="P42" s="0" t="n">
        <f aca="false">((8*$H$1*$H$6)/(3.1415))*(((O42)^4-(N42)^4)-(((O42)^2-(N42)^2)^2/(LN(O42/N42))))^-1</f>
        <v>3.39726684340995E+019</v>
      </c>
      <c r="S42" s="0" t="n">
        <f aca="false">S41+1</f>
        <v>5</v>
      </c>
      <c r="T42" s="0" t="n">
        <f aca="false">U41</f>
        <v>0.000567848476130158</v>
      </c>
      <c r="U42" s="0" t="n">
        <f aca="false">$T$38+S42*$H$2</f>
        <v>0.000567948476130158</v>
      </c>
      <c r="V42" s="0" t="n">
        <f aca="false">((8*$F$1*$H$7)/(3.1415))*(((U42)^4-(T42)^4)-(((U42)^2-(T42)^2)^2/(LN(U42/T42))))^-1</f>
        <v>2.6531215726031E+019</v>
      </c>
      <c r="Y42" s="0" t="n">
        <f aca="false">Y41+1</f>
        <v>5</v>
      </c>
      <c r="Z42" s="0" t="n">
        <f aca="false">AA41</f>
        <v>0.000470187992290704</v>
      </c>
      <c r="AA42" s="0" t="n">
        <f aca="false">$Z$38+Y42*$H$2</f>
        <v>0.000470287992290704</v>
      </c>
      <c r="AB42" s="0" t="n">
        <f aca="false">((8*$F$1*$H$8)/(3.1415))*(((AA42)^4-(Z42)^4)-(((AA42)^2-(Z42)^2)^2/(LN(AA42/Z42))))^-1</f>
        <v>2.65272748015956E+019</v>
      </c>
      <c r="AE42" s="0" t="n">
        <f aca="false">AE41+1</f>
        <v>5</v>
      </c>
      <c r="AF42" s="0" t="n">
        <f aca="false">AG41</f>
        <v>0.000389335325380815</v>
      </c>
      <c r="AG42" s="0" t="n">
        <f aca="false">$AF$38+AE42*$H$2</f>
        <v>0.000389435325380815</v>
      </c>
      <c r="AH42" s="0" t="n">
        <f aca="false">((8*$F$1*$H$9)/(3.1415))*(((AG42)^4-(AF42)^4)-(((AG42)^2-(AF42)^2)^2/(LN(AG42/AF42))))^-1</f>
        <v>2.6520632887483E+019</v>
      </c>
      <c r="AK42" s="0" t="n">
        <f aca="false">AK41+1</f>
        <v>5</v>
      </c>
      <c r="AL42" s="0" t="n">
        <f aca="false">AM41</f>
        <v>0.000322397773062438</v>
      </c>
      <c r="AM42" s="0" t="n">
        <f aca="false">$AL$38+AK42*$H$2</f>
        <v>0.000322497773062438</v>
      </c>
      <c r="AN42" s="0" t="n">
        <f aca="false">((8*$F$1*$H$10)/(3.1415))*(((AM42)^4-(AL42)^4)-(((AM42)^2-(AL42)^2)^2/(LN(AM42/AL42))))^-1</f>
        <v>2.65144121295321E+019</v>
      </c>
      <c r="AQ42" s="0" t="n">
        <f aca="false">AQ41+1</f>
        <v>5</v>
      </c>
      <c r="AR42" s="0" t="n">
        <f aca="false">AS41</f>
        <v>0.000266980480329607</v>
      </c>
      <c r="AS42" s="0" t="n">
        <f aca="false">$AR$38+AQ42*$H$2</f>
        <v>0.000267080480329607</v>
      </c>
      <c r="AT42" s="0" t="n">
        <f aca="false">((8*$F$1*$H$11)/(3.1415))*(((AS42)^4-(AR42)^4)-(((AS42)^2-(AR42)^2)^2/(LN(AS42/AR42))))^-1</f>
        <v>2.65070424272279E+019</v>
      </c>
      <c r="AW42" s="0" t="n">
        <f aca="false">AW41+1</f>
        <v>5</v>
      </c>
      <c r="AX42" s="0" t="n">
        <f aca="false">AY41</f>
        <v>0.000221100757700531</v>
      </c>
      <c r="AY42" s="0" t="n">
        <f aca="false">$AX$38+AW42*$H$2</f>
        <v>0.000221200757700531</v>
      </c>
      <c r="AZ42" s="0" t="n">
        <f aca="false">((8*$F$1*$H$12)/(3.1415))*(((AY42)^4-(AX42)^4)-(((AY42)^2-(AX42)^2)^2/(LN(AY42/AX42))))^-1</f>
        <v>2.64976980252551E+019</v>
      </c>
      <c r="BC42" s="0" t="n">
        <f aca="false">BC41+1</f>
        <v>5</v>
      </c>
      <c r="BD42" s="0" t="n">
        <f aca="false">BE41</f>
        <v>0.000183117145641585</v>
      </c>
      <c r="BE42" s="0" t="n">
        <f aca="false">$BD$38+BC42*$H$2</f>
        <v>0.000183217145641585</v>
      </c>
      <c r="BF42" s="0" t="n">
        <f aca="false">((8*$H$13*$F$1)/(3.1415))*(((BE42)^4-(BD42)^4)-(((BE42)^2-(BD42)^2)^2/(LN(BE42/BD42))))^-1</f>
        <v>2.64864448372986E+019</v>
      </c>
      <c r="BI42" s="0" t="n">
        <f aca="false">BI41+1</f>
        <v>5</v>
      </c>
      <c r="BJ42" s="0" t="n">
        <f aca="false">BK41</f>
        <v>0.000151670687329081</v>
      </c>
      <c r="BK42" s="0" t="n">
        <f aca="false">$BJ$38+BI42*$H$2</f>
        <v>0.000151770687329081</v>
      </c>
      <c r="BL42" s="0" t="n">
        <f aca="false">((8*$F$1*$H$14)/(3.1415))*(((BK42)^4-(BJ42)^4)-(((BK42)^2-(BJ42)^2)^2/(LN(BK42/BJ42))))^-1</f>
        <v>2.64729248387272E+019</v>
      </c>
      <c r="BO42" s="0" t="n">
        <f aca="false">BO41+1</f>
        <v>5</v>
      </c>
      <c r="BP42" s="0" t="n">
        <f aca="false">BQ41</f>
        <v>0.000125636308637937</v>
      </c>
      <c r="BQ42" s="0" t="n">
        <f aca="false">$BP$38+BO42*$H$2</f>
        <v>0.000125736308637937</v>
      </c>
      <c r="BR42" s="0" t="n">
        <f aca="false">((8*$F$1*$H$15)/(3.1415))*(((BQ42)^4-(BP42)^4)-(((BQ42)^2-(BP42)^2)^2/(LN(BQ42/BP42))))^-1</f>
        <v>2.64565855019957E+019</v>
      </c>
      <c r="BU42" s="0" t="n">
        <f aca="false">BU41+1</f>
        <v>5</v>
      </c>
      <c r="BV42" s="0" t="n">
        <f aca="false">BW41</f>
        <v>0.00010408256585717</v>
      </c>
      <c r="BW42" s="0" t="n">
        <f aca="false">$BV$38+BU42*$H$2</f>
        <v>0.00010418256585717</v>
      </c>
      <c r="BX42" s="0" t="n">
        <f aca="false">((8*$F$1*$H$16)/(3.1415))*(((BW42)^4-(BV42)^4)-(((BW42)^2-(BV42)^2)^2/(LN(BW42/BV42))))^-1</f>
        <v>2.64369037421816E+019</v>
      </c>
      <c r="CA42" s="0" t="n">
        <f aca="false">CA41+1</f>
        <v>5</v>
      </c>
      <c r="CB42" s="0" t="n">
        <f aca="false">CC41</f>
        <v>8.62383210080485E-005</v>
      </c>
      <c r="CC42" s="0" t="n">
        <f aca="false">$CB$38+CA42*$H$2</f>
        <v>8.63383210080485E-005</v>
      </c>
      <c r="CD42" s="0" t="n">
        <f aca="false">((8*$H$1*$H$17)/(3.1415))*(((CC42)^4-(CB42)^4)-(((CC42)^2-(CB42)^2)^2/(LN(CC42/CB42))))^-1</f>
        <v>3.38192032742349E+019</v>
      </c>
      <c r="CG42" s="0" t="n">
        <f aca="false">CG41+1</f>
        <v>5</v>
      </c>
      <c r="CH42" s="0" t="n">
        <f aca="false">CI41</f>
        <v>7.14651524927637E-005</v>
      </c>
      <c r="CI42" s="0" t="n">
        <f aca="false">$CH$38+CG42*$H$2</f>
        <v>7.15651524927637E-005</v>
      </c>
      <c r="CJ42" s="0" t="n">
        <f aca="false">((8*$H$1*$H$18)/(3.1415))*(((CI42)^4-(CH42)^4)-(((CI42)^2-(CH42)^2)^2/(LN(CI42/CH42))))^-1</f>
        <v>3.37825789303715E+019</v>
      </c>
      <c r="CM42" s="0" t="n">
        <f aca="false">CM41+1</f>
        <v>5</v>
      </c>
      <c r="CN42" s="0" t="n">
        <f aca="false">CO41</f>
        <v>5.92345139969156E-005</v>
      </c>
      <c r="CO42" s="0" t="n">
        <f aca="false">$CN$38+CM42*$H$2</f>
        <v>5.93345139969156E-005</v>
      </c>
      <c r="CP42" s="0" t="n">
        <f aca="false">((8*$H$1*$H$19)/(3.1415))*(((CO42)^4-(CN42)^4)-(((CO42)^2-(CN42)^2)^2/(LN(CO42/CN42))))^-1</f>
        <v>3.37384486777751E+019</v>
      </c>
      <c r="CS42" s="0" t="n">
        <f aca="false">CS41+1</f>
        <v>5</v>
      </c>
      <c r="CT42" s="0" t="n">
        <f aca="false">CU41</f>
        <v>4.91088244495884E-005</v>
      </c>
      <c r="CU42" s="0" t="n">
        <f aca="false">$CT$38+CS42*$H$2</f>
        <v>4.92088244495884E-005</v>
      </c>
      <c r="CV42" s="0" t="n">
        <f aca="false">((8*$H$1*$H$20)/(3.1415))*(((CU42)^4-(CT42)^4)-(((CU42)^2-(CT42)^2)^2/(LN(CU42/CT42))))^-1</f>
        <v>3.36852907930278E+019</v>
      </c>
      <c r="CY42" s="0" t="n">
        <f aca="false">CY41+1</f>
        <v>5</v>
      </c>
      <c r="CZ42" s="0" t="n">
        <f aca="false">DA41</f>
        <v>4.07258124879761E-005</v>
      </c>
      <c r="DA42" s="0" t="n">
        <f aca="false">$CZ$38+CY42*$H$2</f>
        <v>4.08258124879761E-005</v>
      </c>
      <c r="DB42" s="0" t="n">
        <f aca="false">((8*$H$1*$H$21)/(3.1415))*(((DA42)^4-(CZ42)^4)-(((DA42)^2-(CZ42)^2)^2/(LN(DA42/CZ42))))^-1</f>
        <v>3.36213116547795E+019</v>
      </c>
      <c r="DE42" s="0" t="n">
        <f aca="false">DE41+1</f>
        <v>5</v>
      </c>
      <c r="DF42" s="0" t="n">
        <f aca="false">DG41</f>
        <v>3.37855553114082E-005</v>
      </c>
      <c r="DG42" s="0" t="n">
        <f aca="false">$DF$38+DE42*$H$2</f>
        <v>3.38855553114082E-005</v>
      </c>
      <c r="DH42" s="0" t="n">
        <f aca="false">((8*$H$1*$H$22)/(3.1415))*(((DG42)^4-(DF42)^4)-(((DG42)^2-(DF42)^2)^2/(LN(DG42/DF42))))^-1</f>
        <v>3.35443528556267E+019</v>
      </c>
      <c r="DK42" s="0" t="n">
        <f aca="false">DK41+1</f>
        <v>5</v>
      </c>
      <c r="DL42" s="0" t="n">
        <f aca="false">DM41</f>
        <v>2.80397482080103E-005</v>
      </c>
      <c r="DM42" s="0" t="n">
        <f aca="false">$DL$38+DK42*$H$2</f>
        <v>2.81397482080103E-005</v>
      </c>
      <c r="DN42" s="0" t="n">
        <f aca="false">((8*$H$1*$H$23)/(3.1415))*(((DM42)^4-(DL42)^4)-(((DM42)^2-(DL42)^2)^2/(LN(DM42/DL42))))^-1</f>
        <v>3.3451864541265E+019</v>
      </c>
      <c r="DQ42" s="0" t="n">
        <f aca="false">DQ41+1</f>
        <v>5</v>
      </c>
      <c r="DR42" s="0" t="n">
        <f aca="false">DS41</f>
        <v>2.32828208450125E-005</v>
      </c>
      <c r="DS42" s="0" t="n">
        <f aca="false">$DR$38+DQ42*$H$2</f>
        <v>2.33828208450125E-005</v>
      </c>
      <c r="DT42" s="0" t="n">
        <f aca="false">((8*$H$1*$H$24)/(3.1415))*(((DS42)^4-(DR42)^4)-(((DS42)^2-(DR42)^2)^2/(LN(DS42/DR42))))^-1</f>
        <v>3.33408269660681E+019</v>
      </c>
      <c r="DW42" s="0" t="n">
        <v>5</v>
      </c>
      <c r="DX42" s="0" t="n">
        <f aca="false">DY41</f>
        <v>1.93445824862177E-005</v>
      </c>
      <c r="DY42" s="0" t="n">
        <f aca="false">$DX$38+DW42*$H$2</f>
        <v>1.94445824862177E-005</v>
      </c>
      <c r="DZ42" s="0" t="n">
        <f aca="false">((8*$F$1*$H$25)/(3.1415))*(((DY42)^4-(DX42)^4)-(((DY42)^2-(DX42)^2)^2/(LN(DY42/DX42))))^-1</f>
        <v>2.59355750854993E+019</v>
      </c>
      <c r="EC42" s="0" t="n">
        <v>5</v>
      </c>
      <c r="ED42" s="0" t="n">
        <f aca="false">EE41</f>
        <v>1.60841330012567E-005</v>
      </c>
      <c r="EE42" s="0" t="n">
        <f aca="false">$ED$38+EC42*$H$2</f>
        <v>1.61841330012567E-005</v>
      </c>
      <c r="EF42" s="0" t="n">
        <f aca="false">((8*$F$1*$H$26)/(3.1415))*(((EE42)^4-(ED42)^4)-(((EE42)^2-(ED42)^2)^2/(LN(EE42/ED42))))^-1</f>
        <v>2.5811074001304E+019</v>
      </c>
      <c r="EI42" s="0" t="n">
        <v>5</v>
      </c>
      <c r="EJ42" s="0" t="n">
        <f aca="false">EK41</f>
        <v>1.21867906781332E-005</v>
      </c>
      <c r="EK42" s="0" t="n">
        <f aca="false">$EJ$38+EI42*$H$2</f>
        <v>1.22867906781332E-005</v>
      </c>
      <c r="EL42" s="0" t="n">
        <f aca="false">((8*$F$1*$H$27)/(3.1415))*(((EK42)^4-(EJ42)^4)-(((EK42)^2-(EJ42)^2)^2/(LN(EK42/EJ42))))^-1</f>
        <v>2.81747097249526E+019</v>
      </c>
      <c r="EO42" s="0" t="n">
        <v>5</v>
      </c>
      <c r="EP42" s="0" t="n">
        <f aca="false">EQ41</f>
        <v>1.11500744627263E-005</v>
      </c>
      <c r="EQ42" s="0" t="n">
        <f aca="false">$EP$38+EO42*$H$2</f>
        <v>1.12500744627263E-005</v>
      </c>
      <c r="ER42" s="0" t="n">
        <f aca="false">((8*$F$1*$H$28)/(3.1415))*(((EQ42)^4-(EP42)^4)-(((EQ42)^2-(EP42)^2)^2/(LN(EQ42/EP42))))^-1</f>
        <v>2.54848132905583E+019</v>
      </c>
    </row>
    <row r="43" customFormat="false" ht="14.5" hidden="false" customHeight="false" outlineLevel="0" collapsed="false">
      <c r="A43" s="0" t="n">
        <f aca="false">A42+1</f>
        <v>6</v>
      </c>
      <c r="B43" s="0" t="n">
        <f aca="false">C42</f>
        <v>0.0010005</v>
      </c>
      <c r="C43" s="0" t="n">
        <f aca="false">$B$38+A43*$H$2</f>
        <v>0.0010006</v>
      </c>
      <c r="D43" s="0" t="n">
        <f aca="false">((8*$F$1*$H$4)/(3.1415))*(((C43)^4-(B43)^4)-(((C43)^2-(B43)^2)^2/(LN(C43/B43))))^-1</f>
        <v>7.9619352412425E+019</v>
      </c>
      <c r="G43" s="0" t="n">
        <f aca="false">G42+1</f>
        <v>6</v>
      </c>
      <c r="H43" s="0" t="n">
        <f aca="false">I42</f>
        <v>0.000828395416152192</v>
      </c>
      <c r="I43" s="0" t="n">
        <f aca="false">$H$38+G43*$H$2</f>
        <v>0.000828495416152192</v>
      </c>
      <c r="J43" s="0" t="n">
        <f aca="false">((8*$F$1*$H$5)/(3.1415))*(((I43)^4-(H43)^4)-(((I43)^2-(H43)^2)^2/(LN(I43/H43))))^-1</f>
        <v>2.65395965512994E+019</v>
      </c>
      <c r="M43" s="0" t="n">
        <f aca="false">M42+1</f>
        <v>6</v>
      </c>
      <c r="N43" s="0" t="n">
        <f aca="false">O42</f>
        <v>0.000685910820085811</v>
      </c>
      <c r="O43" s="0" t="n">
        <f aca="false">$N$38+M43*$H$2</f>
        <v>0.000686010820085811</v>
      </c>
      <c r="P43" s="0" t="n">
        <f aca="false">((8*$H$1*$H$6)/(3.1415))*(((O43)^4-(N43)^4)-(((O43)^2-(N43)^2)^2/(LN(O43/N43))))^-1</f>
        <v>3.39698664123629E+019</v>
      </c>
      <c r="S43" s="0" t="n">
        <f aca="false">S42+1</f>
        <v>6</v>
      </c>
      <c r="T43" s="0" t="n">
        <f aca="false">U42</f>
        <v>0.000567948476130158</v>
      </c>
      <c r="U43" s="0" t="n">
        <f aca="false">$T$38+S43*$H$2</f>
        <v>0.000568048476130158</v>
      </c>
      <c r="V43" s="0" t="n">
        <f aca="false">((8*$F$1*$H$7)/(3.1415))*(((U43)^4-(T43)^4)-(((U43)^2-(T43)^2)^2/(LN(U43/T43))))^-1</f>
        <v>2.65256523584045E+019</v>
      </c>
      <c r="Y43" s="0" t="n">
        <f aca="false">Y42+1</f>
        <v>6</v>
      </c>
      <c r="Z43" s="0" t="n">
        <f aca="false">AA42</f>
        <v>0.000470287992290704</v>
      </c>
      <c r="AA43" s="0" t="n">
        <f aca="false">$Z$38+Y43*$H$2</f>
        <v>0.000470387992290704</v>
      </c>
      <c r="AB43" s="0" t="n">
        <f aca="false">((8*$F$1*$H$8)/(3.1415))*(((AA43)^4-(Z43)^4)-(((AA43)^2-(Z43)^2)^2/(LN(AA43/Z43))))^-1</f>
        <v>2.65196093227975E+019</v>
      </c>
      <c r="AE43" s="0" t="n">
        <f aca="false">AE42+1</f>
        <v>6</v>
      </c>
      <c r="AF43" s="0" t="n">
        <f aca="false">AG42</f>
        <v>0.000389435325380815</v>
      </c>
      <c r="AG43" s="0" t="n">
        <f aca="false">$AF$38+AE43*$H$2</f>
        <v>0.000389535325380815</v>
      </c>
      <c r="AH43" s="0" t="n">
        <f aca="false">((8*$F$1*$H$9)/(3.1415))*(((AG43)^4-(AF43)^4)-(((AG43)^2-(AF43)^2)^2/(LN(AG43/AF43))))^-1</f>
        <v>2.65142824561689E+019</v>
      </c>
      <c r="AK43" s="0" t="n">
        <f aca="false">AK42+1</f>
        <v>6</v>
      </c>
      <c r="AL43" s="0" t="n">
        <f aca="false">AM42</f>
        <v>0.000322497773062438</v>
      </c>
      <c r="AM43" s="0" t="n">
        <f aca="false">$AL$38+AK43*$H$2</f>
        <v>0.000322597773062438</v>
      </c>
      <c r="AN43" s="0" t="n">
        <f aca="false">((8*$F$1*$H$10)/(3.1415))*(((AM43)^4-(AL43)^4)-(((AM43)^2-(AL43)^2)^2/(LN(AM43/AL43))))^-1</f>
        <v>2.65060856465271E+019</v>
      </c>
      <c r="AQ43" s="0" t="n">
        <f aca="false">AQ42+1</f>
        <v>6</v>
      </c>
      <c r="AR43" s="0" t="n">
        <f aca="false">AS42</f>
        <v>0.000267080480329607</v>
      </c>
      <c r="AS43" s="0" t="n">
        <f aca="false">$AR$38+AQ43*$H$2</f>
        <v>0.000267180480329607</v>
      </c>
      <c r="AT43" s="0" t="n">
        <f aca="false">((8*$F$1*$H$11)/(3.1415))*(((AS43)^4-(AR43)^4)-(((AS43)^2-(AR43)^2)^2/(LN(AS43/AR43))))^-1</f>
        <v>2.64969511458819E+019</v>
      </c>
      <c r="AW43" s="0" t="n">
        <f aca="false">AW42+1</f>
        <v>6</v>
      </c>
      <c r="AX43" s="0" t="n">
        <f aca="false">AY42</f>
        <v>0.000221200757700531</v>
      </c>
      <c r="AY43" s="0" t="n">
        <f aca="false">$AX$38+AW43*$H$2</f>
        <v>0.000221300757700531</v>
      </c>
      <c r="AZ43" s="0" t="n">
        <f aca="false">((8*$F$1*$H$12)/(3.1415))*(((AY43)^4-(AX43)^4)-(((AY43)^2-(AX43)^2)^2/(LN(AY43/AX43))))^-1</f>
        <v>2.6485635321534E+019</v>
      </c>
      <c r="BC43" s="0" t="n">
        <f aca="false">BC42+1</f>
        <v>6</v>
      </c>
      <c r="BD43" s="0" t="n">
        <f aca="false">BE42</f>
        <v>0.000183217145641585</v>
      </c>
      <c r="BE43" s="0" t="n">
        <f aca="false">$BD$38+BC43*$H$2</f>
        <v>0.000183317145641585</v>
      </c>
      <c r="BF43" s="0" t="n">
        <f aca="false">((8*$H$13*$F$1)/(3.1415))*(((BE43)^4-(BD43)^4)-(((BE43)^2-(BD43)^2)^2/(LN(BE43/BD43))))^-1</f>
        <v>2.64718992358807E+019</v>
      </c>
      <c r="BI43" s="0" t="n">
        <f aca="false">BI42+1</f>
        <v>6</v>
      </c>
      <c r="BJ43" s="0" t="n">
        <f aca="false">BK42</f>
        <v>0.000151770687329081</v>
      </c>
      <c r="BK43" s="0" t="n">
        <f aca="false">$BJ$38+BI43*$H$2</f>
        <v>0.000151870687329081</v>
      </c>
      <c r="BL43" s="0" t="n">
        <f aca="false">((8*$F$1*$H$14)/(3.1415))*(((BK43)^4-(BJ43)^4)-(((BK43)^2-(BJ43)^2)^2/(LN(BK43/BJ43))))^-1</f>
        <v>2.64554379955809E+019</v>
      </c>
      <c r="BO43" s="0" t="n">
        <f aca="false">BO42+1</f>
        <v>6</v>
      </c>
      <c r="BP43" s="0" t="n">
        <f aca="false">BQ42</f>
        <v>0.000125736308637937</v>
      </c>
      <c r="BQ43" s="0" t="n">
        <f aca="false">$BP$38+BO43*$H$2</f>
        <v>0.000125836308637937</v>
      </c>
      <c r="BR43" s="0" t="n">
        <f aca="false">((8*$F$1*$H$15)/(3.1415))*(((BQ43)^4-(BP43)^4)-(((BQ43)^2-(BP43)^2)^2/(LN(BQ43/BP43))))^-1</f>
        <v>2.64355476135859E+019</v>
      </c>
      <c r="BU43" s="0" t="n">
        <f aca="false">BU42+1</f>
        <v>6</v>
      </c>
      <c r="BV43" s="0" t="n">
        <f aca="false">BW42</f>
        <v>0.00010418256585717</v>
      </c>
      <c r="BW43" s="0" t="n">
        <f aca="false">$BV$38+BU43*$H$2</f>
        <v>0.00010428256585717</v>
      </c>
      <c r="BX43" s="0" t="n">
        <f aca="false">((8*$F$1*$H$16)/(3.1415))*(((BW43)^4-(BV43)^4)-(((BW43)^2-(BV43)^2)^2/(LN(BW43/BV43))))^-1</f>
        <v>2.64115397864988E+019</v>
      </c>
      <c r="CA43" s="0" t="n">
        <f aca="false">CA42+1</f>
        <v>6</v>
      </c>
      <c r="CB43" s="0" t="n">
        <f aca="false">CC42</f>
        <v>8.63383210080485E-005</v>
      </c>
      <c r="CC43" s="0" t="n">
        <f aca="false">$CB$38+CA43*$H$2</f>
        <v>8.64383210080485E-005</v>
      </c>
      <c r="CD43" s="0" t="n">
        <f aca="false">((8*$H$1*$H$17)/(3.1415))*(((CC43)^4-(CB43)^4)-(((CC43)^2-(CB43)^2)^2/(LN(CC43/CB43))))^-1</f>
        <v>3.37800610352315E+019</v>
      </c>
      <c r="CG43" s="0" t="n">
        <f aca="false">CG42+1</f>
        <v>6</v>
      </c>
      <c r="CH43" s="0" t="n">
        <f aca="false">CI42</f>
        <v>7.15651524927637E-005</v>
      </c>
      <c r="CI43" s="0" t="n">
        <f aca="false">$CH$38+CG43*$H$2</f>
        <v>7.16651524927637E-005</v>
      </c>
      <c r="CJ43" s="0" t="n">
        <f aca="false">((8*$H$1*$H$18)/(3.1415))*(((CI43)^4-(CH43)^4)-(((CI43)^2-(CH43)^2)^2/(LN(CI43/CH43))))^-1</f>
        <v>3.37354123763208E+019</v>
      </c>
      <c r="CM43" s="0" t="n">
        <f aca="false">CM42+1</f>
        <v>6</v>
      </c>
      <c r="CN43" s="0" t="n">
        <f aca="false">CO42</f>
        <v>5.93345139969156E-005</v>
      </c>
      <c r="CO43" s="0" t="n">
        <f aca="false">$CN$38+CM43*$H$2</f>
        <v>5.94345139969156E-005</v>
      </c>
      <c r="CP43" s="0" t="n">
        <f aca="false">((8*$H$1*$H$19)/(3.1415))*(((CO43)^4-(CN43)^4)-(((CO43)^2-(CN43)^2)^2/(LN(CO43/CN43))))^-1</f>
        <v>3.36816295681328E+019</v>
      </c>
      <c r="CS43" s="0" t="n">
        <f aca="false">CS42+1</f>
        <v>6</v>
      </c>
      <c r="CT43" s="0" t="n">
        <f aca="false">CU42</f>
        <v>4.92088244495884E-005</v>
      </c>
      <c r="CU43" s="0" t="n">
        <f aca="false">$CT$38+CS43*$H$2</f>
        <v>4.93088244495884E-005</v>
      </c>
      <c r="CV43" s="0" t="n">
        <f aca="false">((8*$H$1*$H$20)/(3.1415))*(((CU43)^4-(CT43)^4)-(((CU43)^2-(CT43)^2)^2/(LN(CU43/CT43))))^-1</f>
        <v>3.36169077095749E+019</v>
      </c>
      <c r="CY43" s="0" t="n">
        <f aca="false">CY42+1</f>
        <v>6</v>
      </c>
      <c r="CZ43" s="0" t="n">
        <f aca="false">DA42</f>
        <v>4.08258124879761E-005</v>
      </c>
      <c r="DA43" s="0" t="n">
        <f aca="false">$CZ$38+CY43*$H$2</f>
        <v>4.09258124879761E-005</v>
      </c>
      <c r="DB43" s="0" t="n">
        <f aca="false">((8*$H$1*$H$21)/(3.1415))*(((DA43)^4-(CZ43)^4)-(((DA43)^2-(CZ43)^2)^2/(LN(DA43/CZ43))))^-1</f>
        <v>3.3539059923413E+019</v>
      </c>
      <c r="DE43" s="0" t="n">
        <f aca="false">DE42+1</f>
        <v>6</v>
      </c>
      <c r="DF43" s="0" t="n">
        <f aca="false">DG42</f>
        <v>3.38855553114082E-005</v>
      </c>
      <c r="DG43" s="0" t="n">
        <f aca="false">$DF$38+DE43*$H$2</f>
        <v>3.39855553114082E-005</v>
      </c>
      <c r="DH43" s="0" t="n">
        <f aca="false">((8*$H$1*$H$22)/(3.1415))*(((DG43)^4-(DF43)^4)-(((DG43)^2-(DF43)^2)^2/(LN(DG43/DF43))))^-1</f>
        <v>3.34455059979184E+019</v>
      </c>
      <c r="DK43" s="0" t="n">
        <f aca="false">DK42+1</f>
        <v>6</v>
      </c>
      <c r="DL43" s="0" t="n">
        <f aca="false">DM42</f>
        <v>2.81397482080103E-005</v>
      </c>
      <c r="DM43" s="0" t="n">
        <f aca="false">$DL$38+DK43*$H$2</f>
        <v>2.82397482080103E-005</v>
      </c>
      <c r="DN43" s="0" t="n">
        <f aca="false">((8*$H$1*$H$23)/(3.1415))*(((DM43)^4-(DL43)^4)-(((DM43)^2-(DL43)^2)^2/(LN(DM43/DL43))))^-1</f>
        <v>3.33331980939686E+019</v>
      </c>
      <c r="DQ43" s="0" t="n">
        <f aca="false">DQ42+1</f>
        <v>6</v>
      </c>
      <c r="DR43" s="0" t="n">
        <f aca="false">DS42</f>
        <v>2.33828208450125E-005</v>
      </c>
      <c r="DS43" s="0" t="n">
        <f aca="false">$DR$38+DQ43*$H$2</f>
        <v>2.34828208450125E-005</v>
      </c>
      <c r="DT43" s="0" t="n">
        <f aca="false">((8*$H$1*$H$24)/(3.1415))*(((DS43)^4-(DR43)^4)-(((DS43)^2-(DR43)^2)^2/(LN(DS43/DR43))))^-1</f>
        <v>3.31985445462402E+019</v>
      </c>
      <c r="DW43" s="0" t="n">
        <v>6</v>
      </c>
      <c r="DX43" s="0" t="n">
        <f aca="false">DY42</f>
        <v>1.94445824862177E-005</v>
      </c>
      <c r="DY43" s="0" t="n">
        <f aca="false">$DX$38+DW43*$H$2</f>
        <v>1.95445824862177E-005</v>
      </c>
      <c r="DZ43" s="0" t="n">
        <f aca="false">((8*$F$1*$H$25)/(3.1415))*(((DY43)^4-(DX43)^4)-(((DY43)^2-(DX43)^2)^2/(LN(DY43/DX43))))^-1</f>
        <v>2.58025353536745E+019</v>
      </c>
      <c r="EC43" s="0" t="n">
        <v>6</v>
      </c>
      <c r="ED43" s="0" t="n">
        <f aca="false">EE42</f>
        <v>1.61841330012567E-005</v>
      </c>
      <c r="EE43" s="0" t="n">
        <f aca="false">$ED$38+EC43*$H$2</f>
        <v>1.62841330012567E-005</v>
      </c>
      <c r="EF43" s="0" t="n">
        <f aca="false">((8*$F$1*$H$26)/(3.1415))*(((EE43)^4-(ED43)^4)-(((EE43)^2-(ED43)^2)^2/(LN(EE43/ED43))))^-1</f>
        <v>2.56520816187305E+019</v>
      </c>
      <c r="EI43" s="0" t="n">
        <v>6</v>
      </c>
      <c r="EJ43" s="0" t="n">
        <f aca="false">EK42</f>
        <v>1.22867906781332E-005</v>
      </c>
      <c r="EK43" s="0" t="n">
        <f aca="false">$EJ$38+EI43*$H$2</f>
        <v>1.23867906781332E-005</v>
      </c>
      <c r="EL43" s="0" t="n">
        <f aca="false">((8*$F$1*$H$27)/(3.1415))*(((EK43)^4-(EJ43)^4)-(((EK43)^2-(EJ43)^2)^2/(LN(EK43/EJ43))))^-1</f>
        <v>2.79463306685931E+019</v>
      </c>
    </row>
    <row r="44" customFormat="false" ht="14.5" hidden="false" customHeight="false" outlineLevel="0" collapsed="false">
      <c r="A44" s="0" t="n">
        <f aca="false">A43+1</f>
        <v>7</v>
      </c>
      <c r="B44" s="0" t="n">
        <f aca="false">C43</f>
        <v>0.0010006</v>
      </c>
      <c r="C44" s="0" t="n">
        <f aca="false">$B$38+A44*$H$2</f>
        <v>0.0010007</v>
      </c>
      <c r="D44" s="0" t="n">
        <f aca="false">((8*$F$1*$H$4)/(3.1415))*(((C44)^4-(B44)^4)-(((C44)^2-(B44)^2)^2/(LN(C44/B44))))^-1</f>
        <v>7.95883234604329E+019</v>
      </c>
      <c r="G44" s="0" t="n">
        <f aca="false">G43+1</f>
        <v>7</v>
      </c>
      <c r="H44" s="0" t="n">
        <f aca="false">I43</f>
        <v>0.000828495416152192</v>
      </c>
      <c r="I44" s="0" t="n">
        <f aca="false">$H$38+G44*$H$2</f>
        <v>0.000828595416152192</v>
      </c>
      <c r="J44" s="0" t="n">
        <f aca="false">((8*$F$1*$H$5)/(3.1415))*(((I44)^4-(H44)^4)-(((I44)^2-(H44)^2)^2/(LN(I44/H44))))^-1</f>
        <v>2.65240320153739E+019</v>
      </c>
      <c r="M44" s="0" t="n">
        <f aca="false">M43+1</f>
        <v>7</v>
      </c>
      <c r="N44" s="0" t="n">
        <f aca="false">O43</f>
        <v>0.000686010820085811</v>
      </c>
      <c r="O44" s="0" t="n">
        <f aca="false">$N$38+M44*$H$2</f>
        <v>0.000686110820085811</v>
      </c>
      <c r="P44" s="0" t="n">
        <f aca="false">((8*$H$1*$H$6)/(3.1415))*(((O44)^4-(N44)^4)-(((O44)^2-(N44)^2)^2/(LN(O44/N44))))^-1</f>
        <v>3.39631864627175E+019</v>
      </c>
      <c r="S44" s="0" t="n">
        <f aca="false">S43+1</f>
        <v>7</v>
      </c>
      <c r="T44" s="0" t="n">
        <f aca="false">U43</f>
        <v>0.000568048476130158</v>
      </c>
      <c r="U44" s="0" t="n">
        <f aca="false">$T$38+S44*$H$2</f>
        <v>0.000568148476130158</v>
      </c>
      <c r="V44" s="0" t="n">
        <f aca="false">((8*$F$1*$H$7)/(3.1415))*(((U44)^4-(T44)^4)-(((U44)^2-(T44)^2)^2/(LN(U44/T44))))^-1</f>
        <v>2.65202730000387E+019</v>
      </c>
      <c r="Y44" s="0" t="n">
        <f aca="false">Y43+1</f>
        <v>7</v>
      </c>
      <c r="Z44" s="0" t="n">
        <f aca="false">AA43</f>
        <v>0.000470387992290704</v>
      </c>
      <c r="AA44" s="0" t="n">
        <f aca="false">$Z$38+Y44*$H$2</f>
        <v>0.000470487992290704</v>
      </c>
      <c r="AB44" s="0" t="n">
        <f aca="false">((8*$F$1*$H$8)/(3.1415))*(((AA44)^4-(Z44)^4)-(((AA44)^2-(Z44)^2)^2/(LN(AA44/Z44))))^-1</f>
        <v>2.65146133106294E+019</v>
      </c>
      <c r="AE44" s="0" t="n">
        <f aca="false">AE43+1</f>
        <v>7</v>
      </c>
      <c r="AF44" s="0" t="n">
        <f aca="false">AG43</f>
        <v>0.000389535325380815</v>
      </c>
      <c r="AG44" s="0" t="n">
        <f aca="false">$AF$38+AE44*$H$2</f>
        <v>0.000389635325380815</v>
      </c>
      <c r="AH44" s="0" t="n">
        <f aca="false">((8*$F$1*$H$9)/(3.1415))*(((AG44)^4-(AF44)^4)-(((AG44)^2-(AF44)^2)^2/(LN(AG44/AF44))))^-1</f>
        <v>2.65071352902046E+019</v>
      </c>
      <c r="AK44" s="0" t="n">
        <f aca="false">AK43+1</f>
        <v>7</v>
      </c>
      <c r="AL44" s="0" t="n">
        <f aca="false">AM43</f>
        <v>0.000322597773062438</v>
      </c>
      <c r="AM44" s="0" t="n">
        <f aca="false">$AL$38+AK44*$H$2</f>
        <v>0.000322697773062438</v>
      </c>
      <c r="AN44" s="0" t="n">
        <f aca="false">((8*$F$1*$H$10)/(3.1415))*(((AM44)^4-(AL44)^4)-(((AM44)^2-(AL44)^2)^2/(LN(AM44/AL44))))^-1</f>
        <v>2.64978184845803E+019</v>
      </c>
      <c r="AQ44" s="0" t="n">
        <f aca="false">AQ43+1</f>
        <v>7</v>
      </c>
      <c r="AR44" s="0" t="n">
        <f aca="false">AS43</f>
        <v>0.000267180480329607</v>
      </c>
      <c r="AS44" s="0" t="n">
        <f aca="false">$AR$38+AQ44*$H$2</f>
        <v>0.000267280480329607</v>
      </c>
      <c r="AT44" s="0" t="n">
        <f aca="false">((8*$F$1*$H$11)/(3.1415))*(((AS44)^4-(AR44)^4)-(((AS44)^2-(AR44)^2)^2/(LN(AS44/AR44))))^-1</f>
        <v>2.64868538011204E+019</v>
      </c>
      <c r="AW44" s="0" t="n">
        <f aca="false">AW43+1</f>
        <v>7</v>
      </c>
      <c r="AX44" s="0" t="n">
        <f aca="false">AY43</f>
        <v>0.000221300757700531</v>
      </c>
      <c r="AY44" s="0" t="n">
        <f aca="false">$AX$38+AW44*$H$2</f>
        <v>0.000221400757700531</v>
      </c>
      <c r="AZ44" s="0" t="n">
        <f aca="false">((8*$F$1*$H$12)/(3.1415))*(((AY44)^4-(AX44)^4)-(((AY44)^2-(AX44)^2)^2/(LN(AY44/AX44))))^-1</f>
        <v>2.64736752254096E+019</v>
      </c>
      <c r="BC44" s="0" t="n">
        <f aca="false">BC43+1</f>
        <v>7</v>
      </c>
      <c r="BD44" s="0" t="n">
        <f aca="false">BE43</f>
        <v>0.000183317145641585</v>
      </c>
      <c r="BE44" s="0" t="n">
        <f aca="false">$BD$38+BC44*$H$2</f>
        <v>0.000183417145641585</v>
      </c>
      <c r="BF44" s="0" t="n">
        <f aca="false">((8*$H$13*$F$1)/(3.1415))*(((BE44)^4-(BD44)^4)-(((BE44)^2-(BD44)^2)^2/(LN(BE44/BD44))))^-1</f>
        <v>2.64575554655594E+019</v>
      </c>
      <c r="BI44" s="0" t="n">
        <f aca="false">BI43+1</f>
        <v>7</v>
      </c>
      <c r="BJ44" s="0" t="n">
        <f aca="false">BK43</f>
        <v>0.000151870687329081</v>
      </c>
      <c r="BK44" s="0" t="n">
        <f aca="false">$BJ$38+BI44*$H$2</f>
        <v>0.000151970687329081</v>
      </c>
      <c r="BL44" s="0" t="n">
        <f aca="false">((8*$F$1*$H$14)/(3.1415))*(((BK44)^4-(BJ44)^4)-(((BK44)^2-(BJ44)^2)^2/(LN(BK44/BJ44))))^-1</f>
        <v>2.64380217229583E+019</v>
      </c>
      <c r="BO44" s="0" t="n">
        <f aca="false">BO43+1</f>
        <v>7</v>
      </c>
      <c r="BP44" s="0" t="n">
        <f aca="false">BQ43</f>
        <v>0.000125836308637937</v>
      </c>
      <c r="BQ44" s="0" t="n">
        <f aca="false">$BP$38+BO44*$H$2</f>
        <v>0.000125936308637937</v>
      </c>
      <c r="BR44" s="0" t="n">
        <f aca="false">((8*$F$1*$H$15)/(3.1415))*(((BQ44)^4-(BP44)^4)-(((BQ44)^2-(BP44)^2)^2/(LN(BQ44/BP44))))^-1</f>
        <v>2.64145455964765E+019</v>
      </c>
      <c r="BU44" s="0" t="n">
        <f aca="false">BU43+1</f>
        <v>7</v>
      </c>
      <c r="BV44" s="0" t="n">
        <f aca="false">BW43</f>
        <v>0.00010428256585717</v>
      </c>
      <c r="BW44" s="0" t="n">
        <f aca="false">$BV$38+BU44*$H$2</f>
        <v>0.00010438256585717</v>
      </c>
      <c r="BX44" s="0" t="n">
        <f aca="false">((8*$F$1*$H$16)/(3.1415))*(((BW44)^4-(BV44)^4)-(((BW44)^2-(BV44)^2)^2/(LN(BW44/BV44))))^-1</f>
        <v>2.63862234304117E+019</v>
      </c>
      <c r="CA44" s="0" t="n">
        <f aca="false">CA43+1</f>
        <v>7</v>
      </c>
      <c r="CB44" s="0" t="n">
        <f aca="false">CC43</f>
        <v>8.64383210080485E-005</v>
      </c>
      <c r="CC44" s="0" t="n">
        <f aca="false">$CB$38+CA44*$H$2</f>
        <v>8.65383210080485E-005</v>
      </c>
      <c r="CD44" s="0" t="n">
        <f aca="false">((8*$H$1*$H$17)/(3.1415))*(((CC44)^4-(CB44)^4)-(((CC44)^2-(CB44)^2)^2/(LN(CC44/CB44))))^-1</f>
        <v>3.37410023101531E+019</v>
      </c>
      <c r="CG44" s="0" t="n">
        <f aca="false">CG43+1</f>
        <v>7</v>
      </c>
      <c r="CH44" s="0" t="n">
        <f aca="false">CI43</f>
        <v>7.16651524927637E-005</v>
      </c>
      <c r="CI44" s="0" t="n">
        <f aca="false">$CH$38+CG44*$H$2</f>
        <v>7.17651524927638E-005</v>
      </c>
      <c r="CJ44" s="0" t="n">
        <f aca="false">((8*$H$1*$H$18)/(3.1415))*(((CI44)^4-(CH44)^4)-(((CI44)^2-(CH44)^2)^2/(LN(CI44/CH44))))^-1</f>
        <v>3.36883695245281E+019</v>
      </c>
      <c r="CM44" s="0" t="n">
        <f aca="false">CM43+1</f>
        <v>7</v>
      </c>
      <c r="CN44" s="0" t="n">
        <f aca="false">CO43</f>
        <v>5.94345139969156E-005</v>
      </c>
      <c r="CO44" s="0" t="n">
        <f aca="false">$CN$38+CM44*$H$2</f>
        <v>5.95345139969156E-005</v>
      </c>
      <c r="CP44" s="0" t="n">
        <f aca="false">((8*$H$1*$H$19)/(3.1415))*(((CO44)^4-(CN44)^4)-(((CO44)^2-(CN44)^2)^2/(LN(CO44/CN44))))^-1</f>
        <v>3.36250091039049E+019</v>
      </c>
      <c r="CS44" s="0" t="n">
        <f aca="false">CS43+1</f>
        <v>7</v>
      </c>
      <c r="CT44" s="0" t="n">
        <f aca="false">CU43</f>
        <v>4.93088244495884E-005</v>
      </c>
      <c r="CU44" s="0" t="n">
        <f aca="false">$CT$38+CS44*$H$2</f>
        <v>4.94088244495884E-005</v>
      </c>
      <c r="CV44" s="0" t="n">
        <f aca="false">((8*$H$1*$H$20)/(3.1415))*(((CU44)^4-(CT44)^4)-(((CU44)^2-(CT44)^2)^2/(LN(CU44/CT44))))^-1</f>
        <v>3.35487988811566E+019</v>
      </c>
      <c r="CY44" s="0" t="n">
        <f aca="false">CY43+1</f>
        <v>7</v>
      </c>
      <c r="CZ44" s="0" t="n">
        <f aca="false">DA43</f>
        <v>4.09258124879761E-005</v>
      </c>
      <c r="DA44" s="0" t="n">
        <f aca="false">$CZ$38+CY44*$H$2</f>
        <v>4.10258124879761E-005</v>
      </c>
      <c r="DB44" s="0" t="n">
        <f aca="false">((8*$H$1*$H$21)/(3.1415))*(((DA44)^4-(CZ44)^4)-(((DA44)^2-(CZ44)^2)^2/(LN(DA44/CZ44))))^-1</f>
        <v>3.34572066537705E+019</v>
      </c>
      <c r="DE44" s="0" t="n">
        <f aca="false">DE43+1</f>
        <v>7</v>
      </c>
      <c r="DF44" s="0" t="n">
        <f aca="false">DG43</f>
        <v>3.39855553114082E-005</v>
      </c>
      <c r="DG44" s="0" t="n">
        <f aca="false">$DF$38+DE44*$H$2</f>
        <v>3.40855553114082E-005</v>
      </c>
      <c r="DH44" s="0" t="n">
        <f aca="false">((8*$H$1*$H$22)/(3.1415))*(((DG44)^4-(DF44)^4)-(((DG44)^2-(DF44)^2)^2/(LN(DG44/DF44))))^-1</f>
        <v>3.33472396090687E+019</v>
      </c>
      <c r="DK44" s="0" t="n">
        <f aca="false">DK43+1</f>
        <v>7</v>
      </c>
      <c r="DL44" s="0" t="n">
        <f aca="false">DM43</f>
        <v>2.82397482080103E-005</v>
      </c>
      <c r="DM44" s="0" t="n">
        <f aca="false">$DL$38+DK44*$H$2</f>
        <v>2.83397482080103E-005</v>
      </c>
      <c r="DN44" s="0" t="n">
        <f aca="false">((8*$H$1*$H$23)/(3.1415))*(((DM44)^4-(DL44)^4)-(((DM44)^2-(DL44)^2)^2/(LN(DM44/DL44))))^-1</f>
        <v>3.32153704360012E+019</v>
      </c>
      <c r="DQ44" s="0" t="n">
        <f aca="false">DQ43+1</f>
        <v>7</v>
      </c>
      <c r="DR44" s="0" t="n">
        <f aca="false">DS43</f>
        <v>2.34828208450125E-005</v>
      </c>
      <c r="DS44" s="0" t="n">
        <f aca="false">$DR$38+DQ44*$H$2</f>
        <v>2.35828208450125E-005</v>
      </c>
      <c r="DT44" s="0" t="n">
        <f aca="false">((8*$H$1*$H$24)/(3.1415))*(((DS44)^4-(DR44)^4)-(((DS44)^2-(DR44)^2)^2/(LN(DS44/DR44))))^-1</f>
        <v>3.30574712321503E+019</v>
      </c>
      <c r="DW44" s="0" t="n">
        <v>7</v>
      </c>
      <c r="DX44" s="0" t="n">
        <f aca="false">DY43</f>
        <v>1.95445824862177E-005</v>
      </c>
      <c r="DY44" s="0" t="n">
        <f aca="false">$DX$38+DW44*$H$2</f>
        <v>1.96445824862177E-005</v>
      </c>
      <c r="DZ44" s="0" t="n">
        <f aca="false">((8*$F$1*$H$25)/(3.1415))*(((DY44)^4-(DX44)^4)-(((DY44)^2-(DX44)^2)^2/(LN(DY44/DX44))))^-1</f>
        <v>2.56708533865733E+019</v>
      </c>
      <c r="EC44" s="0" t="n">
        <v>7</v>
      </c>
      <c r="ED44" s="0" t="n">
        <f aca="false">EE43</f>
        <v>1.62841330012567E-005</v>
      </c>
      <c r="EE44" s="0" t="n">
        <f aca="false">$ED$38+EC44*$H$2</f>
        <v>1.63841330012567E-005</v>
      </c>
      <c r="EF44" s="0" t="n">
        <f aca="false">((8*$F$1*$H$26)/(3.1415))*(((EE44)^4-(ED44)^4)-(((EE44)^2-(ED44)^2)^2/(LN(EE44/ED44))))^-1</f>
        <v>2.54950358931413E+019</v>
      </c>
    </row>
    <row r="45" customFormat="false" ht="14.5" hidden="false" customHeight="false" outlineLevel="0" collapsed="false">
      <c r="A45" s="0" t="n">
        <f aca="false">A44+1</f>
        <v>8</v>
      </c>
      <c r="B45" s="0" t="n">
        <f aca="false">C44</f>
        <v>0.0010007</v>
      </c>
      <c r="C45" s="0" t="n">
        <f aca="false">$B$38+A45*$H$2</f>
        <v>0.0010008</v>
      </c>
      <c r="D45" s="0" t="n">
        <f aca="false">((8*$F$1*$H$4)/(3.1415))*(((C45)^4-(B45)^4)-(((C45)^2-(B45)^2)^2/(LN(C45/B45))))^-1</f>
        <v>7.96263098880256E+019</v>
      </c>
      <c r="G45" s="0" t="n">
        <f aca="false">G44+1</f>
        <v>8</v>
      </c>
      <c r="H45" s="0" t="n">
        <f aca="false">I44</f>
        <v>0.000828595416152192</v>
      </c>
      <c r="I45" s="0" t="n">
        <f aca="false">$H$38+G45*$H$2</f>
        <v>0.000828695416152192</v>
      </c>
      <c r="J45" s="0" t="n">
        <f aca="false">((8*$F$1*$H$5)/(3.1415))*(((I45)^4-(H45)^4)-(((I45)^2-(H45)^2)^2/(LN(I45/H45))))^-1</f>
        <v>2.65246000886921E+019</v>
      </c>
      <c r="M45" s="0" t="n">
        <f aca="false">M44+1</f>
        <v>8</v>
      </c>
      <c r="N45" s="0" t="n">
        <f aca="false">O44</f>
        <v>0.000686110820085811</v>
      </c>
      <c r="O45" s="0" t="n">
        <f aca="false">$N$38+M45*$H$2</f>
        <v>0.000686210820085811</v>
      </c>
      <c r="P45" s="0" t="n">
        <f aca="false">((8*$H$1*$H$6)/(3.1415))*(((O45)^4-(N45)^4)-(((O45)^2-(N45)^2)^2/(LN(O45/N45))))^-1</f>
        <v>3.3962355428981E+019</v>
      </c>
      <c r="S45" s="0" t="n">
        <f aca="false">S44+1</f>
        <v>8</v>
      </c>
      <c r="T45" s="0" t="n">
        <f aca="false">U44</f>
        <v>0.000568148476130158</v>
      </c>
      <c r="U45" s="0" t="n">
        <f aca="false">$T$38+S45*$H$2</f>
        <v>0.000568248476130158</v>
      </c>
      <c r="V45" s="0" t="n">
        <f aca="false">((8*$F$1*$H$7)/(3.1415))*(((U45)^4-(T45)^4)-(((U45)^2-(T45)^2)^2/(LN(U45/T45))))^-1</f>
        <v>2.65166666896306E+019</v>
      </c>
      <c r="Y45" s="0" t="n">
        <f aca="false">Y44+1</f>
        <v>8</v>
      </c>
      <c r="Z45" s="0" t="n">
        <f aca="false">AA44</f>
        <v>0.000470487992290704</v>
      </c>
      <c r="AA45" s="0" t="n">
        <f aca="false">$Z$38+Y45*$H$2</f>
        <v>0.000470587992290704</v>
      </c>
      <c r="AB45" s="0" t="n">
        <f aca="false">((8*$F$1*$H$8)/(3.1415))*(((AA45)^4-(Z45)^4)-(((AA45)^2-(Z45)^2)^2/(LN(AA45/Z45))))^-1</f>
        <v>2.6510053819585E+019</v>
      </c>
      <c r="AE45" s="0" t="n">
        <f aca="false">AE44+1</f>
        <v>8</v>
      </c>
      <c r="AF45" s="0" t="n">
        <f aca="false">AG44</f>
        <v>0.000389635325380815</v>
      </c>
      <c r="AG45" s="0" t="n">
        <f aca="false">$AF$38+AE45*$H$2</f>
        <v>0.000389735325380815</v>
      </c>
      <c r="AH45" s="0" t="n">
        <f aca="false">((8*$F$1*$H$9)/(3.1415))*(((AG45)^4-(AF45)^4)-(((AG45)^2-(AF45)^2)^2/(LN(AG45/AF45))))^-1</f>
        <v>2.65012089286772E+019</v>
      </c>
      <c r="AK45" s="0" t="n">
        <f aca="false">AK44+1</f>
        <v>8</v>
      </c>
      <c r="AL45" s="0" t="n">
        <f aca="false">AM44</f>
        <v>0.000322697773062438</v>
      </c>
      <c r="AM45" s="0" t="n">
        <f aca="false">$AL$38+AK45*$H$2</f>
        <v>0.000322797773062438</v>
      </c>
      <c r="AN45" s="0" t="n">
        <f aca="false">((8*$F$1*$H$10)/(3.1415))*(((AM45)^4-(AL45)^4)-(((AM45)^2-(AL45)^2)^2/(LN(AM45/AL45))))^-1</f>
        <v>2.64902226589564E+019</v>
      </c>
      <c r="AQ45" s="0" t="n">
        <f aca="false">AQ44+1</f>
        <v>8</v>
      </c>
      <c r="AR45" s="0" t="n">
        <f aca="false">AS44</f>
        <v>0.000267280480329607</v>
      </c>
      <c r="AS45" s="0" t="n">
        <f aca="false">$AR$38+AQ45*$H$2</f>
        <v>0.000267380480329607</v>
      </c>
      <c r="AT45" s="0" t="n">
        <f aca="false">((8*$F$1*$H$11)/(3.1415))*(((AS45)^4-(AR45)^4)-(((AS45)^2-(AR45)^2)^2/(LN(AS45/AR45))))^-1</f>
        <v>2.64774483267565E+019</v>
      </c>
      <c r="AW45" s="0" t="n">
        <f aca="false">AW44+1</f>
        <v>8</v>
      </c>
      <c r="AX45" s="0" t="n">
        <f aca="false">AY44</f>
        <v>0.000221400757700531</v>
      </c>
      <c r="AY45" s="0" t="n">
        <f aca="false">$AX$38+AW45*$H$2</f>
        <v>0.000221500757700531</v>
      </c>
      <c r="AZ45" s="0" t="n">
        <f aca="false">((8*$F$1*$H$12)/(3.1415))*(((AY45)^4-(AX45)^4)-(((AY45)^2-(AX45)^2)^2/(LN(AY45/AX45))))^-1</f>
        <v>2.64617939309185E+019</v>
      </c>
      <c r="BC45" s="0" t="n">
        <f aca="false">BC44+1</f>
        <v>8</v>
      </c>
      <c r="BD45" s="0" t="n">
        <f aca="false">BE44</f>
        <v>0.000183417145641585</v>
      </c>
      <c r="BE45" s="0" t="n">
        <f aca="false">$BD$38+BC45*$H$2</f>
        <v>0.000183517145641585</v>
      </c>
      <c r="BF45" s="0" t="n">
        <f aca="false">((8*$H$13*$F$1)/(3.1415))*(((BE45)^4-(BD45)^4)-(((BE45)^2-(BD45)^2)^2/(LN(BE45/BD45))))^-1</f>
        <v>2.64431054405372E+019</v>
      </c>
      <c r="BI45" s="0" t="n">
        <f aca="false">BI44+1</f>
        <v>8</v>
      </c>
      <c r="BJ45" s="0" t="n">
        <f aca="false">BK44</f>
        <v>0.000151970687329081</v>
      </c>
      <c r="BK45" s="0" t="n">
        <f aca="false">$BJ$38+BI45*$H$2</f>
        <v>0.000152070687329081</v>
      </c>
      <c r="BL45" s="0" t="n">
        <f aca="false">((8*$F$1*$H$14)/(3.1415))*(((BK45)^4-(BJ45)^4)-(((BK45)^2-(BJ45)^2)^2/(LN(BK45/BJ45))))^-1</f>
        <v>2.64206921556301E+019</v>
      </c>
      <c r="BO45" s="0" t="n">
        <f aca="false">BO44+1</f>
        <v>8</v>
      </c>
      <c r="BP45" s="0" t="n">
        <f aca="false">BQ44</f>
        <v>0.000125936308637937</v>
      </c>
      <c r="BQ45" s="0" t="n">
        <f aca="false">$BP$38+BO45*$H$2</f>
        <v>0.000126036308637937</v>
      </c>
      <c r="BR45" s="0" t="n">
        <f aca="false">((8*$F$1*$H$15)/(3.1415))*(((BQ45)^4-(BP45)^4)-(((BQ45)^2-(BP45)^2)^2/(LN(BQ45/BP45))))^-1</f>
        <v>2.63935854417941E+019</v>
      </c>
      <c r="BU45" s="0" t="n">
        <f aca="false">BU44+1</f>
        <v>8</v>
      </c>
      <c r="BV45" s="0" t="n">
        <f aca="false">BW44</f>
        <v>0.00010438256585717</v>
      </c>
      <c r="BW45" s="0" t="n">
        <f aca="false">$BV$38+BU45*$H$2</f>
        <v>0.00010448256585717</v>
      </c>
      <c r="BX45" s="0" t="n">
        <f aca="false">((8*$F$1*$H$16)/(3.1415))*(((BW45)^4-(BV45)^4)-(((BW45)^2-(BV45)^2)^2/(LN(BW45/BV45))))^-1</f>
        <v>2.63609746847513E+019</v>
      </c>
      <c r="CA45" s="0" t="n">
        <f aca="false">CA44+1</f>
        <v>8</v>
      </c>
      <c r="CB45" s="0" t="n">
        <f aca="false">CC44</f>
        <v>8.65383210080485E-005</v>
      </c>
      <c r="CC45" s="0" t="n">
        <f aca="false">$CB$38+CA45*$H$2</f>
        <v>8.66383210080485E-005</v>
      </c>
      <c r="CD45" s="0" t="n">
        <f aca="false">((8*$H$1*$H$17)/(3.1415))*(((CC45)^4-(CB45)^4)-(((CC45)^2-(CB45)^2)^2/(LN(CC45/CB45))))^-1</f>
        <v>3.37020243742124E+019</v>
      </c>
      <c r="CG45" s="0" t="n">
        <f aca="false">CG44+1</f>
        <v>8</v>
      </c>
      <c r="CH45" s="0" t="n">
        <f aca="false">CI44</f>
        <v>7.17651524927638E-005</v>
      </c>
      <c r="CI45" s="0" t="n">
        <f aca="false">$CH$38+CG45*$H$2</f>
        <v>7.18651524927637E-005</v>
      </c>
      <c r="CJ45" s="0" t="n">
        <f aca="false">((8*$H$1*$H$18)/(3.1415))*(((CI45)^4-(CH45)^4)-(((CI45)^2-(CH45)^2)^2/(LN(CI45/CH45))))^-1</f>
        <v>3.36414534010249E+019</v>
      </c>
      <c r="CM45" s="0" t="n">
        <f aca="false">CM44+1</f>
        <v>8</v>
      </c>
      <c r="CN45" s="0" t="n">
        <f aca="false">CO44</f>
        <v>5.95345139969156E-005</v>
      </c>
      <c r="CO45" s="0" t="n">
        <f aca="false">$CN$38+CM45*$H$2</f>
        <v>5.96345139969156E-005</v>
      </c>
      <c r="CP45" s="0" t="n">
        <f aca="false">((8*$H$1*$H$19)/(3.1415))*(((CO45)^4-(CN45)^4)-(((CO45)^2-(CN45)^2)^2/(LN(CO45/CN45))))^-1</f>
        <v>3.3568578358227E+019</v>
      </c>
      <c r="CS45" s="0" t="n">
        <f aca="false">CS44+1</f>
        <v>8</v>
      </c>
      <c r="CT45" s="0" t="n">
        <f aca="false">CU44</f>
        <v>4.94088244495884E-005</v>
      </c>
      <c r="CU45" s="0" t="n">
        <f aca="false">$CT$38+CS45*$H$2</f>
        <v>4.95088244495884E-005</v>
      </c>
      <c r="CV45" s="0" t="n">
        <f aca="false">((8*$H$1*$H$20)/(3.1415))*(((CU45)^4-(CT45)^4)-(((CU45)^2-(CT45)^2)^2/(LN(CU45/CT45))))^-1</f>
        <v>3.34809710583432E+019</v>
      </c>
      <c r="CY45" s="0" t="n">
        <f aca="false">CY44+1</f>
        <v>8</v>
      </c>
      <c r="CZ45" s="0" t="n">
        <f aca="false">DA44</f>
        <v>4.10258124879761E-005</v>
      </c>
      <c r="DA45" s="0" t="n">
        <f aca="false">$CZ$38+CY45*$H$2</f>
        <v>4.11258124879761E-005</v>
      </c>
      <c r="DB45" s="0" t="n">
        <f aca="false">((8*$H$1*$H$21)/(3.1415))*(((DA45)^4-(CZ45)^4)-(((DA45)^2-(CZ45)^2)^2/(LN(DA45/CZ45))))^-1</f>
        <v>3.33757558271869E+019</v>
      </c>
      <c r="DE45" s="0" t="n">
        <f aca="false">DE44+1</f>
        <v>8</v>
      </c>
      <c r="DF45" s="0" t="n">
        <f aca="false">DG44</f>
        <v>3.40855553114082E-005</v>
      </c>
      <c r="DG45" s="0" t="n">
        <f aca="false">$DF$38+DE45*$H$2</f>
        <v>3.41855553114082E-005</v>
      </c>
      <c r="DH45" s="0" t="n">
        <f aca="false">((8*$H$1*$H$22)/(3.1415))*(((DG45)^4-(DF45)^4)-(((DG45)^2-(DF45)^2)^2/(LN(DG45/DF45))))^-1</f>
        <v>3.32495487382165E+019</v>
      </c>
      <c r="DK45" s="0" t="n">
        <f aca="false">DK44+1</f>
        <v>8</v>
      </c>
      <c r="DL45" s="0" t="n">
        <f aca="false">DM44</f>
        <v>2.83397482080103E-005</v>
      </c>
      <c r="DM45" s="0" t="n">
        <f aca="false">$DL$38+DK45*$H$2</f>
        <v>2.84397482080103E-005</v>
      </c>
      <c r="DN45" s="0" t="n">
        <f aca="false">((8*$H$1*$H$23)/(3.1415))*(((DM45)^4-(DL45)^4)-(((DM45)^2-(DL45)^2)^2/(LN(DM45/DL45))))^-1</f>
        <v>3.3098372440814E+019</v>
      </c>
      <c r="DQ45" s="0" t="n">
        <f aca="false">DQ44+1</f>
        <v>8</v>
      </c>
      <c r="DR45" s="0" t="n">
        <f aca="false">DS44</f>
        <v>2.35828208450125E-005</v>
      </c>
      <c r="DS45" s="0" t="n">
        <f aca="false">$DR$38+DQ45*$H$2</f>
        <v>2.36828208450125E-005</v>
      </c>
      <c r="DT45" s="0" t="n">
        <f aca="false">((8*$H$1*$H$24)/(3.1415))*(((DS45)^4-(DR45)^4)-(((DS45)^2-(DR45)^2)^2/(LN(DS45/DR45))))^-1</f>
        <v>3.29175920932016E+019</v>
      </c>
      <c r="DW45" s="0" t="n">
        <v>8</v>
      </c>
      <c r="DX45" s="0" t="n">
        <f aca="false">DY44</f>
        <v>1.96445824862177E-005</v>
      </c>
      <c r="DY45" s="0" t="n">
        <f aca="false">$DX$38+DW45*$H$2</f>
        <v>1.97445824862177E-005</v>
      </c>
      <c r="DZ45" s="0" t="n">
        <f aca="false">((8*$F$1*$H$25)/(3.1415))*(((DY45)^4-(DX45)^4)-(((DY45)^2-(DX45)^2)^2/(LN(DY45/DX45))))^-1</f>
        <v>2.55405087077139E+019</v>
      </c>
    </row>
    <row r="46" customFormat="false" ht="14.5" hidden="false" customHeight="false" outlineLevel="0" collapsed="false">
      <c r="A46" s="0" t="n">
        <f aca="false">A45+1</f>
        <v>9</v>
      </c>
      <c r="B46" s="0" t="n">
        <f aca="false">C45</f>
        <v>0.0010008</v>
      </c>
      <c r="C46" s="0" t="n">
        <f aca="false">$B$38+A46*$H$2</f>
        <v>0.0010009</v>
      </c>
      <c r="D46" s="0" t="n">
        <f aca="false">((8*$F$1*$H$4)/(3.1415))*(((C46)^4-(B46)^4)-(((C46)^2-(B46)^2)^2/(LN(C46/B46))))^-1</f>
        <v>7.96080799983989E+019</v>
      </c>
      <c r="G46" s="0" t="n">
        <f aca="false">G45+1</f>
        <v>9</v>
      </c>
      <c r="H46" s="0" t="n">
        <f aca="false">I45</f>
        <v>0.000828695416152192</v>
      </c>
      <c r="I46" s="0" t="n">
        <f aca="false">$H$38+G46*$H$2</f>
        <v>0.000828795416152192</v>
      </c>
      <c r="J46" s="0" t="n">
        <f aca="false">((8*$F$1*$H$5)/(3.1415))*(((I46)^4-(H46)^4)-(((I46)^2-(H46)^2)^2/(LN(I46/H46))))^-1</f>
        <v>2.65239941446846E+019</v>
      </c>
      <c r="M46" s="0" t="n">
        <f aca="false">M45+1</f>
        <v>9</v>
      </c>
      <c r="N46" s="0" t="n">
        <f aca="false">O45</f>
        <v>0.000686210820085811</v>
      </c>
      <c r="O46" s="0" t="n">
        <f aca="false">$N$38+M46*$H$2</f>
        <v>0.000686310820085811</v>
      </c>
      <c r="P46" s="0" t="n">
        <f aca="false">((8*$H$1*$H$6)/(3.1415))*(((O46)^4-(N46)^4)-(((O46)^2-(N46)^2)^2/(LN(O46/N46))))^-1</f>
        <v>3.39557873005657E+019</v>
      </c>
      <c r="S46" s="0" t="n">
        <f aca="false">S45+1</f>
        <v>9</v>
      </c>
      <c r="T46" s="0" t="n">
        <f aca="false">U45</f>
        <v>0.000568248476130158</v>
      </c>
      <c r="U46" s="0" t="n">
        <f aca="false">$T$38+S46*$H$2</f>
        <v>0.000568348476130158</v>
      </c>
      <c r="V46" s="0" t="n">
        <f aca="false">((8*$F$1*$H$7)/(3.1415))*(((U46)^4-(T46)^4)-(((U46)^2-(T46)^2)^2/(LN(U46/T46))))^-1</f>
        <v>2.65100050601845E+019</v>
      </c>
      <c r="Y46" s="0" t="n">
        <f aca="false">Y45+1</f>
        <v>9</v>
      </c>
      <c r="Z46" s="0" t="n">
        <f aca="false">AA45</f>
        <v>0.000470587992290704</v>
      </c>
      <c r="AA46" s="0" t="n">
        <f aca="false">$Z$38+Y46*$H$2</f>
        <v>0.000470687992290704</v>
      </c>
      <c r="AB46" s="0" t="n">
        <f aca="false">((8*$F$1*$H$8)/(3.1415))*(((AA46)^4-(Z46)^4)-(((AA46)^2-(Z46)^2)^2/(LN(AA46/Z46))))^-1</f>
        <v>2.65037150739293E+019</v>
      </c>
      <c r="AE46" s="0" t="n">
        <f aca="false">AE45+1</f>
        <v>9</v>
      </c>
      <c r="AF46" s="0" t="n">
        <f aca="false">AG45</f>
        <v>0.000389735325380815</v>
      </c>
      <c r="AG46" s="0" t="n">
        <f aca="false">$AF$38+AE46*$H$2</f>
        <v>0.000389835325380815</v>
      </c>
      <c r="AH46" s="0" t="n">
        <f aca="false">((8*$F$1*$H$9)/(3.1415))*(((AG46)^4-(AF46)^4)-(((AG46)^2-(AF46)^2)^2/(LN(AG46/AF46))))^-1</f>
        <v>2.64927794713292E+019</v>
      </c>
      <c r="AK46" s="0" t="n">
        <f aca="false">AK45+1</f>
        <v>9</v>
      </c>
      <c r="AL46" s="0" t="n">
        <f aca="false">AM45</f>
        <v>0.000322797773062438</v>
      </c>
      <c r="AM46" s="0" t="n">
        <f aca="false">$AL$38+AK46*$H$2</f>
        <v>0.000322897773062438</v>
      </c>
      <c r="AN46" s="0" t="n">
        <f aca="false">((8*$F$1*$H$10)/(3.1415))*(((AM46)^4-(AL46)^4)-(((AM46)^2-(AL46)^2)^2/(LN(AM46/AL46))))^-1</f>
        <v>2.64816840635261E+019</v>
      </c>
      <c r="AQ46" s="0" t="n">
        <f aca="false">AQ45+1</f>
        <v>9</v>
      </c>
      <c r="AR46" s="0" t="n">
        <f aca="false">AS45</f>
        <v>0.000267380480329607</v>
      </c>
      <c r="AS46" s="0" t="n">
        <f aca="false">$AR$38+AQ46*$H$2</f>
        <v>0.000267480480329607</v>
      </c>
      <c r="AT46" s="0" t="n">
        <f aca="false">((8*$F$1*$H$11)/(3.1415))*(((AS46)^4-(AR46)^4)-(((AS46)^2-(AR46)^2)^2/(LN(AS46/AR46))))^-1</f>
        <v>2.64673306134069E+019</v>
      </c>
      <c r="AW46" s="0" t="n">
        <f aca="false">AW45+1</f>
        <v>9</v>
      </c>
      <c r="AX46" s="0" t="n">
        <f aca="false">AY45</f>
        <v>0.000221500757700531</v>
      </c>
      <c r="AY46" s="0" t="n">
        <f aca="false">$AX$38+AW46*$H$2</f>
        <v>0.000221600757700531</v>
      </c>
      <c r="AZ46" s="0" t="n">
        <f aca="false">((8*$F$1*$H$12)/(3.1415))*(((AY46)^4-(AX46)^4)-(((AY46)^2-(AX46)^2)^2/(LN(AY46/AX46))))^-1</f>
        <v>2.64497651978762E+019</v>
      </c>
      <c r="BC46" s="0" t="n">
        <f aca="false">BC45+1</f>
        <v>9</v>
      </c>
      <c r="BD46" s="0" t="n">
        <f aca="false">BE45</f>
        <v>0.000183517145641585</v>
      </c>
      <c r="BE46" s="0" t="n">
        <f aca="false">$BD$38+BC46*$H$2</f>
        <v>0.000183617145641585</v>
      </c>
      <c r="BF46" s="0" t="n">
        <f aca="false">((8*$H$13*$F$1)/(3.1415))*(((BE46)^4-(BD46)^4)-(((BE46)^2-(BD46)^2)^2/(LN(BE46/BD46))))^-1</f>
        <v>2.64287371562674E+019</v>
      </c>
      <c r="BI46" s="0" t="n">
        <f aca="false">BI45+1</f>
        <v>9</v>
      </c>
      <c r="BJ46" s="0" t="n">
        <f aca="false">BK45</f>
        <v>0.000152070687329081</v>
      </c>
      <c r="BK46" s="0" t="n">
        <f aca="false">$BJ$38+BI46*$H$2</f>
        <v>0.000152170687329081</v>
      </c>
      <c r="BL46" s="0" t="n">
        <f aca="false">((8*$F$1*$H$14)/(3.1415))*(((BK46)^4-(BJ46)^4)-(((BK46)^2-(BJ46)^2)^2/(LN(BK46/BJ46))))^-1</f>
        <v>2.64032750793199E+019</v>
      </c>
      <c r="BO46" s="0" t="n">
        <f aca="false">BO45+1</f>
        <v>9</v>
      </c>
      <c r="BP46" s="0" t="n">
        <f aca="false">BQ45</f>
        <v>0.000126036308637937</v>
      </c>
      <c r="BQ46" s="0" t="n">
        <f aca="false">$BP$38+BO46*$H$2</f>
        <v>0.000126136308637937</v>
      </c>
      <c r="BR46" s="0" t="n">
        <f aca="false">((8*$F$1*$H$15)/(3.1415))*(((BQ46)^4-(BP46)^4)-(((BQ46)^2-(BP46)^2)^2/(LN(BQ46/BP46))))^-1</f>
        <v>2.63726623920515E+019</v>
      </c>
      <c r="BU46" s="0" t="n">
        <f aca="false">BU45+1</f>
        <v>9</v>
      </c>
      <c r="BV46" s="0" t="n">
        <f aca="false">BW45</f>
        <v>0.00010448256585717</v>
      </c>
      <c r="BW46" s="0" t="n">
        <f aca="false">$BV$38+BU46*$H$2</f>
        <v>0.00010458256585717</v>
      </c>
      <c r="BX46" s="0" t="n">
        <f aca="false">((8*$F$1*$H$16)/(3.1415))*(((BW46)^4-(BV46)^4)-(((BW46)^2-(BV46)^2)^2/(LN(BW46/BV46))))^-1</f>
        <v>2.63357395690994E+019</v>
      </c>
      <c r="CA46" s="0" t="n">
        <f aca="false">CA45+1</f>
        <v>9</v>
      </c>
      <c r="CB46" s="0" t="n">
        <f aca="false">CC45</f>
        <v>8.66383210080485E-005</v>
      </c>
      <c r="CC46" s="0" t="n">
        <f aca="false">$CB$38+CA46*$H$2</f>
        <v>8.67383210080485E-005</v>
      </c>
      <c r="CD46" s="0" t="n">
        <f aca="false">((8*$H$1*$H$17)/(3.1415))*(((CC46)^4-(CB46)^4)-(((CC46)^2-(CB46)^2)^2/(LN(CC46/CB46))))^-1</f>
        <v>3.36631479726018E+019</v>
      </c>
      <c r="CG46" s="0" t="n">
        <f aca="false">CG45+1</f>
        <v>9</v>
      </c>
      <c r="CH46" s="0" t="n">
        <f aca="false">CI45</f>
        <v>7.18651524927637E-005</v>
      </c>
      <c r="CI46" s="0" t="n">
        <f aca="false">$CH$38+CG46*$H$2</f>
        <v>7.19651524927637E-005</v>
      </c>
      <c r="CJ46" s="0" t="n">
        <f aca="false">((8*$H$1*$H$18)/(3.1415))*(((CI46)^4-(CH46)^4)-(((CI46)^2-(CH46)^2)^2/(LN(CI46/CH46))))^-1</f>
        <v>3.35946725958715E+019</v>
      </c>
      <c r="CM46" s="0" t="n">
        <f aca="false">CM45+1</f>
        <v>9</v>
      </c>
      <c r="CN46" s="0" t="n">
        <f aca="false">CO45</f>
        <v>5.96345139969156E-005</v>
      </c>
      <c r="CO46" s="0" t="n">
        <f aca="false">$CN$38+CM46*$H$2</f>
        <v>5.97345139969156E-005</v>
      </c>
      <c r="CP46" s="0" t="n">
        <f aca="false">((8*$H$1*$H$19)/(3.1415))*(((CO46)^4-(CN46)^4)-(((CO46)^2-(CN46)^2)^2/(LN(CO46/CN46))))^-1</f>
        <v>3.3512334782416E+019</v>
      </c>
      <c r="CS46" s="0" t="n">
        <f aca="false">CS45+1</f>
        <v>9</v>
      </c>
      <c r="CT46" s="0" t="n">
        <f aca="false">CU45</f>
        <v>4.95088244495884E-005</v>
      </c>
      <c r="CU46" s="0" t="n">
        <f aca="false">$CT$38+CS46*$H$2</f>
        <v>4.96088244495884E-005</v>
      </c>
      <c r="CV46" s="0" t="n">
        <f aca="false">((8*$H$1*$H$20)/(3.1415))*(((CU46)^4-(CT46)^4)-(((CU46)^2-(CT46)^2)^2/(LN(CU46/CT46))))^-1</f>
        <v>3.34134109385615E+019</v>
      </c>
      <c r="CY46" s="0" t="n">
        <f aca="false">CY45+1</f>
        <v>9</v>
      </c>
      <c r="CZ46" s="0" t="n">
        <f aca="false">DA45</f>
        <v>4.11258124879761E-005</v>
      </c>
      <c r="DA46" s="0" t="n">
        <f aca="false">$CZ$38+CY46*$H$2</f>
        <v>4.12258124879761E-005</v>
      </c>
      <c r="DB46" s="0" t="n">
        <f aca="false">((8*$H$1*$H$21)/(3.1415))*(((DA46)^4-(CZ46)^4)-(((DA46)^2-(CZ46)^2)^2/(LN(DA46/CZ46))))^-1</f>
        <v>3.32946993879119E+019</v>
      </c>
      <c r="DE46" s="0" t="n">
        <f aca="false">DE45+1</f>
        <v>9</v>
      </c>
      <c r="DF46" s="0" t="n">
        <f aca="false">DG45</f>
        <v>3.41855553114082E-005</v>
      </c>
      <c r="DG46" s="0" t="n">
        <f aca="false">$DF$38+DE46*$H$2</f>
        <v>3.42855553114082E-005</v>
      </c>
      <c r="DH46" s="0" t="n">
        <f aca="false">((8*$H$1*$H$22)/(3.1415))*(((DG46)^4-(DF46)^4)-(((DG46)^2-(DF46)^2)^2/(LN(DG46/DF46))))^-1</f>
        <v>3.31524292730164E+019</v>
      </c>
      <c r="DK46" s="0" t="n">
        <f aca="false">DK45+1</f>
        <v>9</v>
      </c>
      <c r="DL46" s="0" t="n">
        <f aca="false">DM45</f>
        <v>2.84397482080103E-005</v>
      </c>
      <c r="DM46" s="0" t="n">
        <f aca="false">$DL$38+DK46*$H$2</f>
        <v>2.85397482080103E-005</v>
      </c>
      <c r="DN46" s="0" t="n">
        <f aca="false">((8*$H$1*$H$23)/(3.1415))*(((DM46)^4-(DL46)^4)-(((DM46)^2-(DL46)^2)^2/(LN(DM46/DL46))))^-1</f>
        <v>3.29821963678371E+019</v>
      </c>
      <c r="DQ46" s="0" t="n">
        <v>9</v>
      </c>
      <c r="DR46" s="0" t="n">
        <f aca="false">DS45</f>
        <v>2.36828208450125E-005</v>
      </c>
      <c r="DS46" s="0" t="n">
        <f aca="false">$DR$38+DQ46*$H$2</f>
        <v>2.37828208450125E-005</v>
      </c>
      <c r="DT46" s="0" t="n">
        <f aca="false">((8*$H$1*$H$24)/(3.1415))*(((DS46)^4-(DR46)^4)-(((DS46)^2-(DR46)^2)^2/(LN(DS46/DR46))))^-1</f>
        <v>3.27788911918646E+019</v>
      </c>
    </row>
    <row r="47" customFormat="false" ht="14.5" hidden="false" customHeight="false" outlineLevel="0" collapsed="false">
      <c r="A47" s="0" t="n">
        <f aca="false">A46+1</f>
        <v>10</v>
      </c>
      <c r="B47" s="0" t="n">
        <f aca="false">C46</f>
        <v>0.0010009</v>
      </c>
      <c r="C47" s="0" t="n">
        <f aca="false">$B$38+A47*$H$2</f>
        <v>0.001001</v>
      </c>
      <c r="D47" s="0" t="n">
        <f aca="false">((8*$F$1*$H$4)/(3.1415))*(((C47)^4-(B47)^4)-(((C47)^2-(B47)^2)^2/(LN(C47/B47))))^-1</f>
        <v>7.95993608530261E+019</v>
      </c>
      <c r="G47" s="0" t="n">
        <f aca="false">G46+1</f>
        <v>10</v>
      </c>
      <c r="H47" s="0" t="n">
        <f aca="false">I46</f>
        <v>0.000828795416152192</v>
      </c>
      <c r="I47" s="0" t="n">
        <f aca="false">$H$38+G47*$H$2</f>
        <v>0.000828895416152192</v>
      </c>
      <c r="J47" s="0" t="n">
        <f aca="false">((8*$F$1*$H$5)/(3.1415))*(((I47)^4-(H47)^4)-(((I47)^2-(H47)^2)^2/(LN(I47/H47))))^-1</f>
        <v>2.65243231499098E+019</v>
      </c>
      <c r="M47" s="0" t="n">
        <f aca="false">M46+1</f>
        <v>10</v>
      </c>
      <c r="N47" s="0" t="n">
        <f aca="false">O46</f>
        <v>0.000686310820085811</v>
      </c>
      <c r="O47" s="0" t="n">
        <f aca="false">$N$38+M47*$H$2</f>
        <v>0.000686410820085811</v>
      </c>
      <c r="P47" s="0" t="n">
        <f aca="false">((8*$H$1*$H$6)/(3.1415))*(((O47)^4-(N47)^4)-(((O47)^2-(N47)^2)^2/(LN(O47/N47))))^-1</f>
        <v>3.39504993240972E+019</v>
      </c>
      <c r="S47" s="0" t="n">
        <f aca="false">S46+1</f>
        <v>10</v>
      </c>
      <c r="T47" s="0" t="n">
        <f aca="false">U46</f>
        <v>0.000568348476130158</v>
      </c>
      <c r="U47" s="0" t="n">
        <f aca="false">$T$38+S47*$H$2</f>
        <v>0.000568448476130158</v>
      </c>
      <c r="V47" s="0" t="n">
        <f aca="false">((8*$F$1*$H$7)/(3.1415))*(((U47)^4-(T47)^4)-(((U47)^2-(T47)^2)^2/(LN(U47/T47))))^-1</f>
        <v>2.65065610448904E+019</v>
      </c>
      <c r="Y47" s="0" t="n">
        <f aca="false">Y46+1</f>
        <v>10</v>
      </c>
      <c r="Z47" s="0" t="n">
        <f aca="false">AA46</f>
        <v>0.000470687992290704</v>
      </c>
      <c r="AA47" s="0" t="n">
        <f aca="false">$Z$38+Y47*$H$2</f>
        <v>0.000470787992290704</v>
      </c>
      <c r="AB47" s="0" t="n">
        <f aca="false">((8*$F$1*$H$8)/(3.1415))*(((AA47)^4-(Z47)^4)-(((AA47)^2-(Z47)^2)^2/(LN(AA47/Z47))))^-1</f>
        <v>2.64985468118021E+019</v>
      </c>
      <c r="AE47" s="0" t="n">
        <f aca="false">AE46+1</f>
        <v>10</v>
      </c>
      <c r="AF47" s="0" t="n">
        <f aca="false">AG46</f>
        <v>0.000389835325380815</v>
      </c>
      <c r="AG47" s="0" t="n">
        <f aca="false">$AF$38+AE47*$H$2</f>
        <v>0.000389935325380815</v>
      </c>
      <c r="AH47" s="0" t="n">
        <f aca="false">((8*$F$1*$H$9)/(3.1415))*(((AG47)^4-(AF47)^4)-(((AG47)^2-(AF47)^2)^2/(LN(AG47/AF47))))^-1</f>
        <v>2.64871236118226E+019</v>
      </c>
      <c r="AK47" s="0" t="n">
        <f aca="false">AK46+1</f>
        <v>10</v>
      </c>
      <c r="AL47" s="0" t="n">
        <f aca="false">AM46</f>
        <v>0.000322897773062438</v>
      </c>
      <c r="AM47" s="0" t="n">
        <f aca="false">$AL$38+AK47*$H$2</f>
        <v>0.000322997773062438</v>
      </c>
      <c r="AN47" s="0" t="n">
        <f aca="false">((8*$F$1*$H$10)/(3.1415))*(((AM47)^4-(AL47)^4)-(((AM47)^2-(AL47)^2)^2/(LN(AM47/AL47))))^-1</f>
        <v>2.64738342305224E+019</v>
      </c>
      <c r="AQ47" s="0" t="n">
        <f aca="false">AQ46+1</f>
        <v>10</v>
      </c>
      <c r="AR47" s="0" t="n">
        <f aca="false">AS46</f>
        <v>0.000267480480329607</v>
      </c>
      <c r="AS47" s="0" t="n">
        <f aca="false">$AR$38+AQ47*$H$2</f>
        <v>0.000267580480329607</v>
      </c>
      <c r="AT47" s="0" t="n">
        <f aca="false">((8*$F$1*$H$11)/(3.1415))*(((AS47)^4-(AR47)^4)-(((AS47)^2-(AR47)^2)^2/(LN(AS47/AR47))))^-1</f>
        <v>2.6457069669994E+019</v>
      </c>
      <c r="AW47" s="0" t="n">
        <f aca="false">AW46+1</f>
        <v>10</v>
      </c>
      <c r="AX47" s="0" t="n">
        <f aca="false">AY46</f>
        <v>0.000221600757700531</v>
      </c>
      <c r="AY47" s="0" t="n">
        <f aca="false">$AX$38+AW47*$H$2</f>
        <v>0.000221700757700531</v>
      </c>
      <c r="AZ47" s="0" t="n">
        <f aca="false">((8*$F$1*$H$12)/(3.1415))*(((AY47)^4-(AX47)^4)-(((AY47)^2-(AX47)^2)^2/(LN(AY47/AX47))))^-1</f>
        <v>2.64378515959338E+019</v>
      </c>
      <c r="BC47" s="0" t="n">
        <f aca="false">BC46+1</f>
        <v>10</v>
      </c>
      <c r="BD47" s="0" t="n">
        <f aca="false">BE46</f>
        <v>0.000183617145641585</v>
      </c>
      <c r="BE47" s="0" t="n">
        <f aca="false">$BD$38+BC47*$H$2</f>
        <v>0.000183717145641585</v>
      </c>
      <c r="BF47" s="0" t="n">
        <f aca="false">((8*$H$13*$F$1)/(3.1415))*(((BE47)^4-(BD47)^4)-(((BE47)^2-(BD47)^2)^2/(LN(BE47/BD47))))^-1</f>
        <v>2.64143123522163E+019</v>
      </c>
      <c r="BI47" s="0" t="n">
        <f aca="false">BI46+1</f>
        <v>10</v>
      </c>
      <c r="BJ47" s="0" t="n">
        <f aca="false">BK46</f>
        <v>0.000152170687329081</v>
      </c>
      <c r="BK47" s="0" t="n">
        <f aca="false">$BJ$38+BI47*$H$2</f>
        <v>0.000152270687329081</v>
      </c>
      <c r="BL47" s="0" t="n">
        <f aca="false">((8*$F$1*$H$14)/(3.1415))*(((BK47)^4-(BJ47)^4)-(((BK47)^2-(BJ47)^2)^2/(LN(BK47/BJ47))))^-1</f>
        <v>2.63859195348191E+019</v>
      </c>
      <c r="BO47" s="0" t="n">
        <f aca="false">BO46+1</f>
        <v>10</v>
      </c>
      <c r="BP47" s="0" t="n">
        <f aca="false">BQ46</f>
        <v>0.000126136308637937</v>
      </c>
      <c r="BQ47" s="0" t="n">
        <f aca="false">$BP$38+BO47*$H$2</f>
        <v>0.000126236308637937</v>
      </c>
      <c r="BR47" s="0" t="n">
        <f aca="false">((8*$F$1*$H$15)/(3.1415))*(((BQ47)^4-(BP47)^4)-(((BQ47)^2-(BP47)^2)^2/(LN(BQ47/BP47))))^-1</f>
        <v>2.63517817041239E+019</v>
      </c>
      <c r="BU47" s="0" t="n">
        <f aca="false">BU46+1</f>
        <v>10</v>
      </c>
      <c r="BV47" s="0" t="n">
        <f aca="false">BW46</f>
        <v>0.00010458256585717</v>
      </c>
      <c r="BW47" s="0" t="n">
        <f aca="false">$BV$38+BU47*$H$2</f>
        <v>0.00010468256585717</v>
      </c>
      <c r="BX47" s="0" t="n">
        <f aca="false">((8*$F$1*$H$16)/(3.1415))*(((BW47)^4-(BV47)^4)-(((BW47)^2-(BV47)^2)^2/(LN(BW47/BV47))))^-1</f>
        <v>2.63105695751375E+019</v>
      </c>
      <c r="CA47" s="0" t="n">
        <f aca="false">CA46+1</f>
        <v>10</v>
      </c>
      <c r="CB47" s="0" t="n">
        <f aca="false">CC46</f>
        <v>8.67383210080485E-005</v>
      </c>
      <c r="CC47" s="0" t="n">
        <f aca="false">$CB$38+CA47*$H$2</f>
        <v>8.68383210080485E-005</v>
      </c>
      <c r="CD47" s="0" t="n">
        <f aca="false">((8*$H$1*$H$17)/(3.1415))*(((CC47)^4-(CB47)^4)-(((CC47)^2-(CB47)^2)^2/(LN(CC47/CB47))))^-1</f>
        <v>3.36243609342354E+019</v>
      </c>
      <c r="CG47" s="0" t="n">
        <f aca="false">CG46+1</f>
        <v>10</v>
      </c>
      <c r="CH47" s="0" t="n">
        <f aca="false">CI46</f>
        <v>7.19651524927637E-005</v>
      </c>
      <c r="CI47" s="0" t="n">
        <f aca="false">$CH$38+CG47*$H$2</f>
        <v>7.20651524927637E-005</v>
      </c>
      <c r="CJ47" s="0" t="n">
        <f aca="false">((8*$H$1*$H$18)/(3.1415))*(((CI47)^4-(CH47)^4)-(((CI47)^2-(CH47)^2)^2/(LN(CI47/CH47))))^-1</f>
        <v>3.354802898968E+019</v>
      </c>
      <c r="CM47" s="0" t="n">
        <f aca="false">CM46+1</f>
        <v>10</v>
      </c>
      <c r="CN47" s="0" t="n">
        <f aca="false">CO46</f>
        <v>5.97345139969156E-005</v>
      </c>
      <c r="CO47" s="0" t="n">
        <f aca="false">$CN$38+CM47*$H$2</f>
        <v>5.98345139969156E-005</v>
      </c>
      <c r="CP47" s="0" t="n">
        <f aca="false">((8*$H$1*$H$19)/(3.1415))*(((CO47)^4-(CN47)^4)-(((CO47)^2-(CN47)^2)^2/(LN(CO47/CN47))))^-1</f>
        <v>3.34562799931533E+019</v>
      </c>
      <c r="CS47" s="0" t="n">
        <f aca="false">CS46+1</f>
        <v>10</v>
      </c>
      <c r="CT47" s="0" t="n">
        <f aca="false">CU46</f>
        <v>4.96088244495884E-005</v>
      </c>
      <c r="CU47" s="0" t="n">
        <f aca="false">$CT$38+CS47*$H$2</f>
        <v>4.97088244495884E-005</v>
      </c>
      <c r="CV47" s="0" t="n">
        <f aca="false">((8*$H$1*$H$20)/(3.1415))*(((CU47)^4-(CT47)^4)-(((CU47)^2-(CT47)^2)^2/(LN(CU47/CT47))))^-1</f>
        <v>3.33461249581413E+019</v>
      </c>
      <c r="CY47" s="0" t="n">
        <f aca="false">CY46+1</f>
        <v>10</v>
      </c>
      <c r="CZ47" s="0" t="n">
        <f aca="false">DA46</f>
        <v>4.12258124879761E-005</v>
      </c>
      <c r="DA47" s="0" t="n">
        <f aca="false">$CZ$38+CY47*$H$2</f>
        <v>4.13258124879761E-005</v>
      </c>
      <c r="DB47" s="0" t="n">
        <f aca="false">((8*$H$1*$H$21)/(3.1415))*(((DA47)^4-(CZ47)^4)-(((DA47)^2-(CZ47)^2)^2/(LN(DA47/CZ47))))^-1</f>
        <v>3.32140345983038E+019</v>
      </c>
      <c r="DE47" s="0" t="n">
        <f aca="false">DE46+1</f>
        <v>10</v>
      </c>
      <c r="DF47" s="0" t="n">
        <f aca="false">DG46</f>
        <v>3.42855553114082E-005</v>
      </c>
      <c r="DG47" s="0" t="n">
        <f aca="false">$DF$38+DE47*$H$2</f>
        <v>3.43855553114082E-005</v>
      </c>
      <c r="DH47" s="0" t="n">
        <f aca="false">((8*$H$1*$H$22)/(3.1415))*(((DG47)^4-(DF47)^4)-(((DG47)^2-(DF47)^2)^2/(LN(DG47/DF47))))^-1</f>
        <v>3.3055875373878E+019</v>
      </c>
      <c r="DK47" s="0" t="n">
        <v>10</v>
      </c>
      <c r="DL47" s="0" t="n">
        <f aca="false">DM46</f>
        <v>2.85397482080103E-005</v>
      </c>
      <c r="DM47" s="0" t="n">
        <f aca="false">$DL$38+DK47*$H$2</f>
        <v>2.86397482080103E-005</v>
      </c>
      <c r="DN47" s="0" t="n">
        <f aca="false">((8*$H$1*$H$23)/(3.1415))*(((DM47)^4-(DL47)^4)-(((DM47)^2-(DL47)^2)^2/(LN(DM47/DL47))))^-1</f>
        <v>3.28668323473486E+019</v>
      </c>
    </row>
    <row r="48" customFormat="false" ht="14.5" hidden="false" customHeight="false" outlineLevel="0" collapsed="false">
      <c r="A48" s="0" t="n">
        <f aca="false">A47+1</f>
        <v>11</v>
      </c>
      <c r="B48" s="0" t="n">
        <f aca="false">C47</f>
        <v>0.001001</v>
      </c>
      <c r="C48" s="0" t="n">
        <f aca="false">$B$38+A48*$H$2</f>
        <v>0.0010011</v>
      </c>
      <c r="D48" s="0" t="n">
        <f aca="false">((8*$F$1*$H$4)/(3.1415))*(((C48)^4-(B48)^4)-(((C48)^2-(B48)^2)^2/(LN(C48/B48))))^-1</f>
        <v>7.95614324516171E+019</v>
      </c>
      <c r="G48" s="0" t="n">
        <f aca="false">G47+1</f>
        <v>11</v>
      </c>
      <c r="H48" s="0" t="n">
        <f aca="false">I47</f>
        <v>0.000828895416152192</v>
      </c>
      <c r="I48" s="0" t="n">
        <f aca="false">$H$38+G48*$H$2</f>
        <v>0.000828995416152192</v>
      </c>
      <c r="J48" s="0" t="n">
        <f aca="false">((8*$F$1*$H$5)/(3.1415))*(((I48)^4-(H48)^4)-(((I48)^2-(H48)^2)^2/(LN(I48/H48))))^-1</f>
        <v>2.65131758414323E+019</v>
      </c>
      <c r="M48" s="0" t="n">
        <f aca="false">M47+1</f>
        <v>11</v>
      </c>
      <c r="N48" s="0" t="n">
        <f aca="false">O47</f>
        <v>0.000686410820085811</v>
      </c>
      <c r="O48" s="0" t="n">
        <f aca="false">$N$38+M48*$H$2</f>
        <v>0.000686510820085811</v>
      </c>
      <c r="P48" s="0" t="n">
        <f aca="false">((8*$H$1*$H$6)/(3.1415))*(((O48)^4-(N48)^4)-(((O48)^2-(N48)^2)^2/(LN(O48/N48))))^-1</f>
        <v>3.39478975601357E+019</v>
      </c>
      <c r="S48" s="0" t="n">
        <f aca="false">S47+1</f>
        <v>11</v>
      </c>
      <c r="T48" s="0" t="n">
        <f aca="false">U47</f>
        <v>0.000568448476130158</v>
      </c>
      <c r="U48" s="0" t="n">
        <f aca="false">$T$38+S48*$H$2</f>
        <v>0.000568548476130158</v>
      </c>
      <c r="V48" s="0" t="n">
        <f aca="false">((8*$F$1*$H$7)/(3.1415))*(((U48)^4-(T48)^4)-(((U48)^2-(T48)^2)^2/(LN(U48/T48))))^-1</f>
        <v>2.65050501513752E+019</v>
      </c>
      <c r="Y48" s="0" t="n">
        <f aca="false">Y47+1</f>
        <v>11</v>
      </c>
      <c r="Z48" s="0" t="n">
        <f aca="false">AA47</f>
        <v>0.000470787992290704</v>
      </c>
      <c r="AA48" s="0" t="n">
        <f aca="false">$Z$38+Y48*$H$2</f>
        <v>0.000470887992290704</v>
      </c>
      <c r="AB48" s="0" t="n">
        <f aca="false">((8*$F$1*$H$8)/(3.1415))*(((AA48)^4-(Z48)^4)-(((AA48)^2-(Z48)^2)^2/(LN(AA48/Z48))))^-1</f>
        <v>2.64933717216694E+019</v>
      </c>
      <c r="AE48" s="0" t="n">
        <f aca="false">AE47+1</f>
        <v>11</v>
      </c>
      <c r="AF48" s="0" t="n">
        <f aca="false">AG47</f>
        <v>0.000389935325380815</v>
      </c>
      <c r="AG48" s="0" t="n">
        <f aca="false">$AF$38+AE48*$H$2</f>
        <v>0.000390035325380815</v>
      </c>
      <c r="AH48" s="0" t="n">
        <f aca="false">((8*$F$1*$H$9)/(3.1415))*(((AG48)^4-(AF48)^4)-(((AG48)^2-(AF48)^2)^2/(LN(AG48/AF48))))^-1</f>
        <v>2.64806074888598E+019</v>
      </c>
      <c r="AK48" s="0" t="n">
        <f aca="false">AK47+1</f>
        <v>11</v>
      </c>
      <c r="AL48" s="0" t="n">
        <f aca="false">AM47</f>
        <v>0.000322997773062438</v>
      </c>
      <c r="AM48" s="0" t="n">
        <f aca="false">$AL$38+AK48*$H$2</f>
        <v>0.000323097773062438</v>
      </c>
      <c r="AN48" s="0" t="n">
        <f aca="false">((8*$F$1*$H$10)/(3.1415))*(((AM48)^4-(AL48)^4)-(((AM48)^2-(AL48)^2)^2/(LN(AM48/AL48))))^-1</f>
        <v>2.64649273408863E+019</v>
      </c>
      <c r="AQ48" s="0" t="n">
        <f aca="false">AQ47+1</f>
        <v>11</v>
      </c>
      <c r="AR48" s="0" t="n">
        <f aca="false">AS47</f>
        <v>0.000267580480329607</v>
      </c>
      <c r="AS48" s="0" t="n">
        <f aca="false">$AR$38+AQ48*$H$2</f>
        <v>0.000267680480329607</v>
      </c>
      <c r="AT48" s="0" t="n">
        <f aca="false">((8*$F$1*$H$11)/(3.1415))*(((AS48)^4-(AR48)^4)-(((AS48)^2-(AR48)^2)^2/(LN(AS48/AR48))))^-1</f>
        <v>2.64478139169082E+019</v>
      </c>
      <c r="AW48" s="0" t="n">
        <f aca="false">AW47+1</f>
        <v>11</v>
      </c>
      <c r="AX48" s="0" t="n">
        <f aca="false">AY47</f>
        <v>0.000221700757700531</v>
      </c>
      <c r="AY48" s="0" t="n">
        <f aca="false">$AX$38+AW48*$H$2</f>
        <v>0.000221800757700531</v>
      </c>
      <c r="AZ48" s="0" t="n">
        <f aca="false">((8*$F$1*$H$12)/(3.1415))*(((AY48)^4-(AX48)^4)-(((AY48)^2-(AX48)^2)^2/(LN(AY48/AX48))))^-1</f>
        <v>2.64259735777259E+019</v>
      </c>
      <c r="BC48" s="0" t="n">
        <f aca="false">BC47+1</f>
        <v>11</v>
      </c>
      <c r="BD48" s="0" t="n">
        <f aca="false">BE47</f>
        <v>0.000183717145641585</v>
      </c>
      <c r="BE48" s="0" t="n">
        <f aca="false">$BD$38+BC48*$H$2</f>
        <v>0.000183817145641585</v>
      </c>
      <c r="BF48" s="0" t="n">
        <f aca="false">((8*$H$13*$F$1)/(3.1415))*(((BE48)^4-(BD48)^4)-(((BE48)^2-(BD48)^2)^2/(LN(BE48/BD48))))^-1</f>
        <v>2.63999789849665E+019</v>
      </c>
      <c r="BI48" s="0" t="n">
        <f aca="false">BI47+1</f>
        <v>11</v>
      </c>
      <c r="BJ48" s="0" t="n">
        <f aca="false">BK47</f>
        <v>0.000152270687329081</v>
      </c>
      <c r="BK48" s="0" t="n">
        <f aca="false">$BJ$38+BI48*$H$2</f>
        <v>0.000152370687329081</v>
      </c>
      <c r="BL48" s="0" t="n">
        <f aca="false">((8*$F$1*$H$14)/(3.1415))*(((BK48)^4-(BJ48)^4)-(((BK48)^2-(BJ48)^2)^2/(LN(BK48/BJ48))))^-1</f>
        <v>2.6368589092285E+019</v>
      </c>
      <c r="BO48" s="0" t="n">
        <f aca="false">BO47+1</f>
        <v>11</v>
      </c>
      <c r="BP48" s="0" t="n">
        <f aca="false">BQ47</f>
        <v>0.000126236308637937</v>
      </c>
      <c r="BQ48" s="0" t="n">
        <f aca="false">$BP$38+BO48*$H$2</f>
        <v>0.000126336308637937</v>
      </c>
      <c r="BR48" s="0" t="n">
        <f aca="false">((8*$H$1*$H$15)/(3.1415))*(((BQ48)^4-(BP48)^4)-(((BQ48)^2-(BP48)^2)^2/(LN(BQ48/BP48))))^-1</f>
        <v>3.37138229084119E+019</v>
      </c>
      <c r="BU48" s="0" t="n">
        <f aca="false">BU47+1</f>
        <v>11</v>
      </c>
      <c r="BV48" s="0" t="n">
        <f aca="false">BW47</f>
        <v>0.00010468256585717</v>
      </c>
      <c r="BW48" s="0" t="n">
        <f aca="false">$BV$38+BU48*$H$2</f>
        <v>0.00010478256585717</v>
      </c>
      <c r="BX48" s="0" t="n">
        <f aca="false">((8*$F$1*$H$16)/(3.1415))*(((BW48)^4-(BV48)^4)-(((BW48)^2-(BV48)^2)^2/(LN(BW48/BV48))))^-1</f>
        <v>2.62854565650004E+019</v>
      </c>
      <c r="CA48" s="0" t="n">
        <f aca="false">CA47+1</f>
        <v>11</v>
      </c>
      <c r="CB48" s="0" t="n">
        <f aca="false">CC47</f>
        <v>8.68383210080485E-005</v>
      </c>
      <c r="CC48" s="0" t="n">
        <f aca="false">$CB$38+CA48*$H$2</f>
        <v>8.69383210080485E-005</v>
      </c>
      <c r="CD48" s="0" t="n">
        <f aca="false">((8*$H$1*$H$17)/(3.1415))*(((CC48)^4-(CB48)^4)-(((CC48)^2-(CB48)^2)^2/(LN(CC48/CB48))))^-1</f>
        <v>3.35856747740763E+019</v>
      </c>
      <c r="CG48" s="0" t="n">
        <f aca="false">CG47+1</f>
        <v>11</v>
      </c>
      <c r="CH48" s="0" t="n">
        <f aca="false">CI47</f>
        <v>7.20651524927637E-005</v>
      </c>
      <c r="CI48" s="0" t="n">
        <f aca="false">$CH$38+CG48*$H$2</f>
        <v>7.21651524927637E-005</v>
      </c>
      <c r="CJ48" s="0" t="n">
        <f aca="false">((8*$H$1*$H$18)/(3.1415))*(((CI48)^4-(CH48)^4)-(((CI48)^2-(CH48)^2)^2/(LN(CI48/CH48))))^-1</f>
        <v>3.35015034108075E+019</v>
      </c>
      <c r="CM48" s="0" t="n">
        <f aca="false">CM47+1</f>
        <v>11</v>
      </c>
      <c r="CN48" s="0" t="n">
        <f aca="false">CO47</f>
        <v>5.98345139969156E-005</v>
      </c>
      <c r="CO48" s="0" t="n">
        <f aca="false">$CN$38+CM48*$H$2</f>
        <v>5.99345139969156E-005</v>
      </c>
      <c r="CP48" s="0" t="n">
        <f aca="false">((8*$H$1*$H$19)/(3.1415))*(((CO48)^4-(CN48)^4)-(((CO48)^2-(CN48)^2)^2/(LN(CO48/CN48))))^-1</f>
        <v>3.34004136407162E+019</v>
      </c>
      <c r="CS48" s="0" t="n">
        <f aca="false">CS47+1</f>
        <v>11</v>
      </c>
      <c r="CT48" s="0" t="n">
        <f aca="false">CU47</f>
        <v>4.97088244495884E-005</v>
      </c>
      <c r="CU48" s="0" t="n">
        <f aca="false">$CT$38+CS48*$H$2</f>
        <v>4.98088244495884E-005</v>
      </c>
      <c r="CV48" s="0" t="n">
        <f aca="false">((8*$H$1*$H$20)/(3.1415))*(((CU48)^4-(CT48)^4)-(((CU48)^2-(CT48)^2)^2/(LN(CU48/CT48))))^-1</f>
        <v>3.32791093236391E+019</v>
      </c>
      <c r="CY48" s="0" t="n">
        <f aca="false">CY47+1</f>
        <v>11</v>
      </c>
      <c r="CZ48" s="0" t="n">
        <f aca="false">DA47</f>
        <v>4.13258124879761E-005</v>
      </c>
      <c r="DA48" s="0" t="n">
        <f aca="false">$CZ$38+CY48*$H$2</f>
        <v>4.14258124879761E-005</v>
      </c>
      <c r="DB48" s="0" t="n">
        <f aca="false">((8*$H$1*$H$21)/(3.1415))*(((DA48)^4-(CZ48)^4)-(((DA48)^2-(CZ48)^2)^2/(LN(DA48/CZ48))))^-1</f>
        <v>3.31337607701936E+019</v>
      </c>
      <c r="DE48" s="0" t="n">
        <v>11</v>
      </c>
      <c r="DF48" s="0" t="n">
        <f aca="false">DG47</f>
        <v>3.43855553114082E-005</v>
      </c>
      <c r="DG48" s="0" t="n">
        <f aca="false">$DF$38+DE48*$H$2</f>
        <v>3.44855553114082E-005</v>
      </c>
      <c r="DH48" s="0" t="n">
        <f aca="false">((8*$H$1*$H$22)/(3.1415))*(((DG48)^4-(DF48)^4)-(((DG48)^2-(DF48)^2)^2/(LN(DG48/DF48))))^-1</f>
        <v>3.29598814387112E+019</v>
      </c>
    </row>
    <row r="49" customFormat="false" ht="14.5" hidden="false" customHeight="false" outlineLevel="0" collapsed="false">
      <c r="A49" s="0" t="n">
        <f aca="false">A48+1</f>
        <v>12</v>
      </c>
      <c r="B49" s="0" t="n">
        <f aca="false">C48</f>
        <v>0.0010011</v>
      </c>
      <c r="C49" s="0" t="n">
        <f aca="false">$B$38+A49*$H$2</f>
        <v>0.0010012</v>
      </c>
      <c r="D49" s="0" t="n">
        <f aca="false">((8*$F$1*$H$4)/(3.1415))*(((C49)^4-(B49)^4)-(((C49)^2-(B49)^2)^2/(LN(C49/B49))))^-1</f>
        <v>7.95388501724288E+019</v>
      </c>
      <c r="G49" s="0" t="n">
        <f aca="false">G48+1</f>
        <v>12</v>
      </c>
      <c r="H49" s="0" t="n">
        <f aca="false">I48</f>
        <v>0.000828995416152192</v>
      </c>
      <c r="I49" s="0" t="n">
        <f aca="false">$H$38+G49*$H$2</f>
        <v>0.000829095416152192</v>
      </c>
      <c r="J49" s="0" t="n">
        <f aca="false">((8*$F$1*$H$5)/(3.1415))*(((I49)^4-(H49)^4)-(((I49)^2-(H49)^2)^2/(LN(I49/H49))))^-1</f>
        <v>2.65160827258362E+019</v>
      </c>
      <c r="M49" s="0" t="n">
        <f aca="false">M48+1</f>
        <v>12</v>
      </c>
      <c r="N49" s="0" t="n">
        <f aca="false">O48</f>
        <v>0.000686510820085811</v>
      </c>
      <c r="O49" s="0" t="n">
        <f aca="false">$N$38+M49*$H$2</f>
        <v>0.000686610820085811</v>
      </c>
      <c r="P49" s="0" t="n">
        <f aca="false">((8*$H$1*$H$6)/(3.1415))*(((O49)^4-(N49)^4)-(((O49)^2-(N49)^2)^2/(LN(O49/N49))))^-1</f>
        <v>3.39413213109298E+019</v>
      </c>
      <c r="S49" s="0" t="n">
        <f aca="false">S48+1</f>
        <v>12</v>
      </c>
      <c r="T49" s="0" t="n">
        <f aca="false">U48</f>
        <v>0.000568548476130158</v>
      </c>
      <c r="U49" s="0" t="n">
        <f aca="false">$T$38+S49*$H$2</f>
        <v>0.000568648476130158</v>
      </c>
      <c r="V49" s="0" t="n">
        <f aca="false">((8*$F$1*$H$7)/(3.1415))*(((U49)^4-(T49)^4)-(((U49)^2-(T49)^2)^2/(LN(U49/T49))))^-1</f>
        <v>2.64962839031407E+019</v>
      </c>
      <c r="Y49" s="0" t="n">
        <f aca="false">Y48+1</f>
        <v>12</v>
      </c>
      <c r="Z49" s="0" t="n">
        <f aca="false">AA48</f>
        <v>0.000470887992290704</v>
      </c>
      <c r="AA49" s="0" t="n">
        <f aca="false">$Z$38+Y49*$H$2</f>
        <v>0.000470987992290704</v>
      </c>
      <c r="AB49" s="0" t="n">
        <f aca="false">((8*$F$1*$H$8)/(3.1415))*(((AA49)^4-(Z49)^4)-(((AA49)^2-(Z49)^2)^2/(LN(AA49/Z49))))^-1</f>
        <v>2.64871576777527E+019</v>
      </c>
      <c r="AE49" s="0" t="n">
        <f aca="false">AE48+1</f>
        <v>12</v>
      </c>
      <c r="AF49" s="0" t="n">
        <f aca="false">AG48</f>
        <v>0.000390035325380815</v>
      </c>
      <c r="AG49" s="0" t="n">
        <f aca="false">$AF$38+AE49*$H$2</f>
        <v>0.000390135325380815</v>
      </c>
      <c r="AH49" s="0" t="n">
        <f aca="false">((8*$F$1*$H$9)/(3.1415))*(((AG49)^4-(AF49)^4)-(((AG49)^2-(AF49)^2)^2/(LN(AG49/AF49))))^-1</f>
        <v>2.64738702721202E+019</v>
      </c>
      <c r="AK49" s="0" t="n">
        <f aca="false">AK48+1</f>
        <v>12</v>
      </c>
      <c r="AL49" s="0" t="n">
        <f aca="false">AM48</f>
        <v>0.000323097773062438</v>
      </c>
      <c r="AM49" s="0" t="n">
        <f aca="false">$AL$38+AK49*$H$2</f>
        <v>0.000323197773062438</v>
      </c>
      <c r="AN49" s="0" t="n">
        <f aca="false">((8*$F$1*$H$10)/(3.1415))*(((AM49)^4-(AL49)^4)-(((AM49)^2-(AL49)^2)^2/(LN(AM49/AL49))))^-1</f>
        <v>2.64573030526687E+019</v>
      </c>
      <c r="AQ49" s="0" t="n">
        <f aca="false">AQ48+1</f>
        <v>12</v>
      </c>
      <c r="AR49" s="0" t="n">
        <f aca="false">AS48</f>
        <v>0.000267680480329607</v>
      </c>
      <c r="AS49" s="0" t="n">
        <f aca="false">$AR$38+AQ49*$H$2</f>
        <v>0.000267780480329607</v>
      </c>
      <c r="AT49" s="0" t="n">
        <f aca="false">((8*$F$1*$H$11)/(3.1415))*(((AS49)^4-(AR49)^4)-(((AS49)^2-(AR49)^2)^2/(LN(AS49/AR49))))^-1</f>
        <v>2.64373600808954E+019</v>
      </c>
      <c r="AW49" s="0" t="n">
        <f aca="false">AW48+1</f>
        <v>12</v>
      </c>
      <c r="AX49" s="0" t="n">
        <f aca="false">AY48</f>
        <v>0.000221800757700531</v>
      </c>
      <c r="AY49" s="0" t="n">
        <f aca="false">$AX$38+AW49*$H$2</f>
        <v>0.000221900757700531</v>
      </c>
      <c r="AZ49" s="0" t="n">
        <f aca="false">((8*$F$1*$H$12)/(3.1415))*(((AY49)^4-(AX49)^4)-(((AY49)^2-(AX49)^2)^2/(LN(AY49/AX49))))^-1</f>
        <v>2.6413985223184E+019</v>
      </c>
      <c r="BC49" s="0" t="n">
        <f aca="false">BC48+1</f>
        <v>12</v>
      </c>
      <c r="BD49" s="0" t="n">
        <f aca="false">BE48</f>
        <v>0.000183817145641585</v>
      </c>
      <c r="BE49" s="0" t="n">
        <f aca="false">$BD$38+BC49*$H$2</f>
        <v>0.000183917145641585</v>
      </c>
      <c r="BF49" s="0" t="n">
        <f aca="false">((8*$H$13*$F$1)/(3.1415))*(((BE49)^4-(BD49)^4)-(((BE49)^2-(BD49)^2)^2/(LN(BE49/BD49))))^-1</f>
        <v>2.63855299129679E+019</v>
      </c>
      <c r="BI49" s="0" t="n">
        <f aca="false">BI48+1</f>
        <v>12</v>
      </c>
      <c r="BJ49" s="0" t="n">
        <f aca="false">BK48</f>
        <v>0.000152370687329081</v>
      </c>
      <c r="BK49" s="0" t="n">
        <f aca="false">$BJ$38+BI49*$H$2</f>
        <v>0.000152470687329081</v>
      </c>
      <c r="BL49" s="0" t="n">
        <f aca="false">((8*$F$1*$H$14)/(3.1415))*(((BK49)^4-(BJ49)^4)-(((BK49)^2-(BJ49)^2)^2/(LN(BK49/BJ49))))^-1</f>
        <v>2.63513215808335E+019</v>
      </c>
      <c r="BO49" s="0" t="n">
        <f aca="false">BO48+1</f>
        <v>12</v>
      </c>
      <c r="BP49" s="0" t="n">
        <f aca="false">BQ48</f>
        <v>0.000126336308637937</v>
      </c>
      <c r="BQ49" s="0" t="n">
        <f aca="false">$BP$38+BO49*$H$2</f>
        <v>0.000126436308637937</v>
      </c>
      <c r="BR49" s="0" t="n">
        <f aca="false">((8*$H$1*$H$15)/(3.1415))*(((BQ49)^4-(BP49)^4)-(((BQ49)^2-(BP49)^2)^2/(LN(BQ49/BP49))))^-1</f>
        <v>3.36871485966567E+019</v>
      </c>
      <c r="BU49" s="0" t="n">
        <f aca="false">BU48+1</f>
        <v>12</v>
      </c>
      <c r="BV49" s="0" t="n">
        <f aca="false">BW48</f>
        <v>0.00010478256585717</v>
      </c>
      <c r="BW49" s="0" t="n">
        <f aca="false">$BV$38+BU49*$H$2</f>
        <v>0.00010488256585717</v>
      </c>
      <c r="BX49" s="0" t="n">
        <f aca="false">((8*$F$1*$H$16)/(3.1415))*(((BW49)^4-(BV49)^4)-(((BW49)^2-(BV49)^2)^2/(LN(BW49/BV49))))^-1</f>
        <v>2.62603677490948E+019</v>
      </c>
      <c r="CA49" s="0" t="n">
        <f aca="false">CA48+1</f>
        <v>12</v>
      </c>
      <c r="CB49" s="0" t="n">
        <f aca="false">CC48</f>
        <v>8.69383210080485E-005</v>
      </c>
      <c r="CC49" s="0" t="n">
        <f aca="false">$CB$38+CA49*$H$2</f>
        <v>8.70383210080485E-005</v>
      </c>
      <c r="CD49" s="0" t="n">
        <f aca="false">((8*$H$1*$H$17)/(3.1415))*(((CC49)^4-(CB49)^4)-(((CC49)^2-(CB49)^2)^2/(LN(CC49/CB49))))^-1</f>
        <v>3.35470710697337E+019</v>
      </c>
      <c r="CG49" s="0" t="n">
        <f aca="false">CG48+1</f>
        <v>12</v>
      </c>
      <c r="CH49" s="0" t="n">
        <f aca="false">CI48</f>
        <v>7.21651524927637E-005</v>
      </c>
      <c r="CI49" s="0" t="n">
        <f aca="false">$CH$38+CG49*$H$2</f>
        <v>7.22651524927638E-005</v>
      </c>
      <c r="CJ49" s="0" t="n">
        <f aca="false">((8*$H$1*$H$18)/(3.1415))*(((CI49)^4-(CH49)^4)-(((CI49)^2-(CH49)^2)^2/(LN(CI49/CH49))))^-1</f>
        <v>3.34551174650707E+019</v>
      </c>
      <c r="CM49" s="0" t="n">
        <f aca="false">CM48+1</f>
        <v>12</v>
      </c>
      <c r="CN49" s="0" t="n">
        <f aca="false">CO48</f>
        <v>5.99345139969156E-005</v>
      </c>
      <c r="CO49" s="0" t="n">
        <f aca="false">$CN$38+CM49*$H$2</f>
        <v>6.00345139969156E-005</v>
      </c>
      <c r="CP49" s="0" t="n">
        <f aca="false">((8*$H$1*$H$19)/(3.1415))*(((CO49)^4-(CN49)^4)-(((CO49)^2-(CN49)^2)^2/(LN(CO49/CN49))))^-1</f>
        <v>3.33447309073228E+019</v>
      </c>
      <c r="CS49" s="0" t="n">
        <f aca="false">CS48+1</f>
        <v>12</v>
      </c>
      <c r="CT49" s="0" t="n">
        <f aca="false">CU48</f>
        <v>4.98088244495884E-005</v>
      </c>
      <c r="CU49" s="0" t="n">
        <f aca="false">$CT$38+CS49*$H$2</f>
        <v>4.99088244495884E-005</v>
      </c>
      <c r="CV49" s="0" t="n">
        <f aca="false">((8*$H$1*$H$20)/(3.1415))*(((CU49)^4-(CT49)^4)-(((CU49)^2-(CT49)^2)^2/(LN(CU49/CT49))))^-1</f>
        <v>3.32123622706875E+019</v>
      </c>
      <c r="CY49" s="0" t="n">
        <v>12</v>
      </c>
      <c r="CZ49" s="0" t="n">
        <f aca="false">DA48</f>
        <v>4.14258124879761E-005</v>
      </c>
      <c r="DA49" s="0" t="n">
        <f aca="false">$CZ$38+CY49*$H$2</f>
        <v>4.15258124879761E-005</v>
      </c>
      <c r="DB49" s="0" t="n">
        <f aca="false">((8*$H$1*$H$21)/(3.1415))*(((DA49)^4-(CZ49)^4)-(((DA49)^2-(CZ49)^2)^2/(LN(DA49/CZ49))))^-1</f>
        <v>3.30538734493439E+019</v>
      </c>
    </row>
    <row r="50" customFormat="false" ht="14.5" hidden="false" customHeight="false" outlineLevel="0" collapsed="false">
      <c r="A50" s="0" t="n">
        <f aca="false">A49+1</f>
        <v>13</v>
      </c>
      <c r="B50" s="0" t="n">
        <f aca="false">C49</f>
        <v>0.0010012</v>
      </c>
      <c r="C50" s="0" t="n">
        <f aca="false">$B$38+A50*$H$2</f>
        <v>0.0010013</v>
      </c>
      <c r="D50" s="0" t="n">
        <f aca="false">((8*$F$1*$H$4)/(3.1415))*(((C50)^4-(B50)^4)-(((C50)^2-(B50)^2)^2/(LN(C50/B50))))^-1</f>
        <v>7.95414053483727E+019</v>
      </c>
      <c r="G50" s="0" t="n">
        <f aca="false">G49+1</f>
        <v>13</v>
      </c>
      <c r="H50" s="0" t="n">
        <f aca="false">I49</f>
        <v>0.000829095416152192</v>
      </c>
      <c r="I50" s="0" t="n">
        <f aca="false">$H$38+G50*$H$2</f>
        <v>0.000829195416152192</v>
      </c>
      <c r="J50" s="0" t="n">
        <f aca="false">((8*$F$1*$H$5)/(3.1415))*(((I50)^4-(H50)^4)-(((I50)^2-(H50)^2)^2/(LN(I50/H50))))^-1</f>
        <v>2.65125987978174E+019</v>
      </c>
      <c r="M50" s="0" t="n">
        <f aca="false">M49+1</f>
        <v>13</v>
      </c>
      <c r="N50" s="0" t="n">
        <f aca="false">O49</f>
        <v>0.000686610820085811</v>
      </c>
      <c r="O50" s="0" t="n">
        <f aca="false">$N$38+M50*$H$2</f>
        <v>0.000686710820085811</v>
      </c>
      <c r="P50" s="0" t="n">
        <f aca="false">((8*$H$1*$H$6)/(3.1415))*(((O50)^4-(N50)^4)-(((O50)^2-(N50)^2)^2/(LN(O50/N50))))^-1</f>
        <v>3.39377284439934E+019</v>
      </c>
      <c r="S50" s="0" t="n">
        <f aca="false">S49+1</f>
        <v>13</v>
      </c>
      <c r="T50" s="0" t="n">
        <f aca="false">U49</f>
        <v>0.000568648476130158</v>
      </c>
      <c r="U50" s="0" t="n">
        <f aca="false">$T$38+S50*$H$2</f>
        <v>0.000568748476130158</v>
      </c>
      <c r="V50" s="0" t="n">
        <f aca="false">((8*$F$1*$H$7)/(3.1415))*(((U50)^4-(T50)^4)-(((U50)^2-(T50)^2)^2/(LN(U50/T50))))^-1</f>
        <v>2.6493640602563E+019</v>
      </c>
      <c r="Y50" s="0" t="n">
        <f aca="false">Y49+1</f>
        <v>13</v>
      </c>
      <c r="Z50" s="0" t="n">
        <f aca="false">AA49</f>
        <v>0.000470987992290704</v>
      </c>
      <c r="AA50" s="0" t="n">
        <f aca="false">$Z$38+Y50*$H$2</f>
        <v>0.000471087992290704</v>
      </c>
      <c r="AB50" s="0" t="n">
        <f aca="false">((8*$F$1*$H$8)/(3.1415))*(((AA50)^4-(Z50)^4)-(((AA50)^2-(Z50)^2)^2/(LN(AA50/Z50))))^-1</f>
        <v>2.64819124517077E+019</v>
      </c>
      <c r="AE50" s="0" t="n">
        <f aca="false">AE49+1</f>
        <v>13</v>
      </c>
      <c r="AF50" s="0" t="n">
        <f aca="false">AG49</f>
        <v>0.000390135325380815</v>
      </c>
      <c r="AG50" s="0" t="n">
        <f aca="false">$AF$38+AE50*$H$2</f>
        <v>0.000390235325380815</v>
      </c>
      <c r="AH50" s="0" t="n">
        <f aca="false">((8*$F$1*$H$9)/(3.1415))*(((AG50)^4-(AF50)^4)-(((AG50)^2-(AF50)^2)^2/(LN(AG50/AF50))))^-1</f>
        <v>2.64663598600506E+019</v>
      </c>
      <c r="AK50" s="0" t="n">
        <f aca="false">AK49+1</f>
        <v>13</v>
      </c>
      <c r="AL50" s="0" t="n">
        <f aca="false">AM49</f>
        <v>0.000323197773062438</v>
      </c>
      <c r="AM50" s="0" t="n">
        <f aca="false">$AL$38+AK50*$H$2</f>
        <v>0.000323297773062438</v>
      </c>
      <c r="AN50" s="0" t="n">
        <f aca="false">((8*$F$1*$H$10)/(3.1415))*(((AM50)^4-(AL50)^4)-(((AM50)^2-(AL50)^2)^2/(LN(AM50/AL50))))^-1</f>
        <v>2.64490100302769E+019</v>
      </c>
      <c r="AQ50" s="0" t="n">
        <f aca="false">AQ49+1</f>
        <v>13</v>
      </c>
      <c r="AR50" s="0" t="n">
        <f aca="false">AS49</f>
        <v>0.000267780480329607</v>
      </c>
      <c r="AS50" s="0" t="n">
        <f aca="false">$AR$38+AQ50*$H$2</f>
        <v>0.000267880480329607</v>
      </c>
      <c r="AT50" s="0" t="n">
        <f aca="false">((8*$F$1*$H$11)/(3.1415))*(((AS50)^4-(AR50)^4)-(((AS50)^2-(AR50)^2)^2/(LN(AS50/AR50))))^-1</f>
        <v>2.6427809331526E+019</v>
      </c>
      <c r="AW50" s="0" t="n">
        <f aca="false">AW49+1</f>
        <v>13</v>
      </c>
      <c r="AX50" s="0" t="n">
        <f aca="false">AY49</f>
        <v>0.000221900757700531</v>
      </c>
      <c r="AY50" s="0" t="n">
        <f aca="false">$AX$38+AW50*$H$2</f>
        <v>0.000222000757700531</v>
      </c>
      <c r="AZ50" s="0" t="n">
        <f aca="false">((8*$F$1*$H$12)/(3.1415))*(((AY50)^4-(AX50)^4)-(((AY50)^2-(AX50)^2)^2/(LN(AY50/AX50))))^-1</f>
        <v>2.64021928983006E+019</v>
      </c>
      <c r="BC50" s="0" t="n">
        <f aca="false">BC49+1</f>
        <v>13</v>
      </c>
      <c r="BD50" s="0" t="n">
        <f aca="false">BE49</f>
        <v>0.000183917145641585</v>
      </c>
      <c r="BE50" s="0" t="n">
        <f aca="false">$BD$38+BC50*$H$2</f>
        <v>0.000184017145641585</v>
      </c>
      <c r="BF50" s="0" t="n">
        <f aca="false">((8*$H$13*$F$1)/(3.1415))*(((BE50)^4-(BD50)^4)-(((BE50)^2-(BD50)^2)^2/(LN(BE50/BD50))))^-1</f>
        <v>2.63712360807687E+019</v>
      </c>
      <c r="BI50" s="0" t="n">
        <f aca="false">BI49+1</f>
        <v>13</v>
      </c>
      <c r="BJ50" s="0" t="n">
        <f aca="false">BK49</f>
        <v>0.000152470687329081</v>
      </c>
      <c r="BK50" s="0" t="n">
        <f aca="false">$BJ$38+BI50*$H$2</f>
        <v>0.000152570687329081</v>
      </c>
      <c r="BL50" s="0" t="n">
        <f aca="false">((8*$F$1*$H$14)/(3.1415))*(((BK50)^4-(BJ50)^4)-(((BK50)^2-(BJ50)^2)^2/(LN(BK50/BJ50))))^-1</f>
        <v>2.63340287607675E+019</v>
      </c>
      <c r="BO50" s="0" t="n">
        <f aca="false">BO49+1</f>
        <v>13</v>
      </c>
      <c r="BP50" s="0" t="n">
        <f aca="false">BQ49</f>
        <v>0.000126436308637937</v>
      </c>
      <c r="BQ50" s="0" t="n">
        <f aca="false">$BP$38+BO50*$H$2</f>
        <v>0.000126536308637937</v>
      </c>
      <c r="BR50" s="0" t="n">
        <f aca="false">((8*$H$1*$H$15)/(3.1415))*(((BQ50)^4-(BP50)^4)-(((BQ50)^2-(BP50)^2)^2/(LN(BQ50/BP50))))^-1</f>
        <v>3.36605432340623E+019</v>
      </c>
      <c r="BU50" s="0" t="n">
        <f aca="false">BU49+1</f>
        <v>13</v>
      </c>
      <c r="BV50" s="0" t="n">
        <f aca="false">BW49</f>
        <v>0.00010488256585717</v>
      </c>
      <c r="BW50" s="0" t="n">
        <f aca="false">$BV$38+BU50*$H$2</f>
        <v>0.00010498256585717</v>
      </c>
      <c r="BX50" s="0" t="n">
        <f aca="false">((8*$F$1*$H$16)/(3.1415))*(((BW50)^4-(BV50)^4)-(((BW50)^2-(BV50)^2)^2/(LN(BW50/BV50))))^-1</f>
        <v>2.62353503814479E+019</v>
      </c>
      <c r="CA50" s="0" t="n">
        <f aca="false">CA49+1</f>
        <v>13</v>
      </c>
      <c r="CB50" s="0" t="n">
        <f aca="false">CC49</f>
        <v>8.70383210080485E-005</v>
      </c>
      <c r="CC50" s="0" t="n">
        <f aca="false">$CB$38+CA50*$H$2</f>
        <v>8.71383210080485E-005</v>
      </c>
      <c r="CD50" s="0" t="n">
        <f aca="false">((8*$H$1*$H$17)/(3.1415))*(((CC50)^4-(CB50)^4)-(((CC50)^2-(CB50)^2)^2/(LN(CC50/CB50))))^-1</f>
        <v>3.35085293710399E+019</v>
      </c>
      <c r="CG50" s="0" t="n">
        <f aca="false">CG49+1</f>
        <v>13</v>
      </c>
      <c r="CH50" s="0" t="n">
        <f aca="false">CI49</f>
        <v>7.22651524927638E-005</v>
      </c>
      <c r="CI50" s="0" t="n">
        <f aca="false">$CH$38+CG50*$H$2</f>
        <v>7.23651524927637E-005</v>
      </c>
      <c r="CJ50" s="0" t="n">
        <f aca="false">((8*$H$1*$H$18)/(3.1415))*(((CI50)^4-(CH50)^4)-(((CI50)^2-(CH50)^2)^2/(LN(CI50/CH50))))^-1</f>
        <v>3.3408846446639E+019</v>
      </c>
      <c r="CM50" s="0" t="n">
        <f aca="false">CM49+1</f>
        <v>13</v>
      </c>
      <c r="CN50" s="0" t="n">
        <f aca="false">CO49</f>
        <v>6.00345139969156E-005</v>
      </c>
      <c r="CO50" s="0" t="n">
        <f aca="false">$CN$38+CM50*$H$2</f>
        <v>6.01345139969156E-005</v>
      </c>
      <c r="CP50" s="0" t="n">
        <f aca="false">((8*$H$1*$H$19)/(3.1415))*(((CO50)^4-(CN50)^4)-(((CO50)^2-(CN50)^2)^2/(LN(CO50/CN50))))^-1</f>
        <v>3.32892323799049E+019</v>
      </c>
      <c r="CS50" s="0" t="n">
        <v>13</v>
      </c>
      <c r="CT50" s="0" t="n">
        <f aca="false">CU49</f>
        <v>4.99088244495884E-005</v>
      </c>
      <c r="CU50" s="0" t="n">
        <f aca="false">$CT$38+CS50*$H$2</f>
        <v>5.00088244495884E-005</v>
      </c>
      <c r="CV50" s="0" t="n">
        <f aca="false">((8*$H$1*$H$20)/(3.1415))*(((CU50)^4-(CT50)^4)-(((CU50)^2-(CT50)^2)^2/(LN(CU50/CT50))))^-1</f>
        <v>3.31458825203313E+019</v>
      </c>
    </row>
    <row r="51" customFormat="false" ht="14.5" hidden="false" customHeight="false" outlineLevel="0" collapsed="false">
      <c r="A51" s="0" t="n">
        <f aca="false">A50+1</f>
        <v>14</v>
      </c>
      <c r="B51" s="0" t="n">
        <f aca="false">C50</f>
        <v>0.0010013</v>
      </c>
      <c r="C51" s="0" t="n">
        <f aca="false">$B$38+A51*$H$2</f>
        <v>0.0010014</v>
      </c>
      <c r="D51" s="0" t="n">
        <f aca="false">((8*$F$1*$H$4)/(3.1415))*(((C51)^4-(B51)^4)-(((C51)^2-(B51)^2)^2/(LN(C51/B51))))^-1</f>
        <v>7.95577829307547E+019</v>
      </c>
      <c r="G51" s="0" t="n">
        <f aca="false">G50+1</f>
        <v>14</v>
      </c>
      <c r="H51" s="0" t="n">
        <f aca="false">I50</f>
        <v>0.000829195416152192</v>
      </c>
      <c r="I51" s="0" t="n">
        <f aca="false">$H$38+G51*$H$2</f>
        <v>0.000829295416152192</v>
      </c>
      <c r="J51" s="0" t="n">
        <f aca="false">((8*$F$1*$H$5)/(3.1415))*(((I51)^4-(H51)^4)-(((I51)^2-(H51)^2)^2/(LN(I51/H51))))^-1</f>
        <v>2.65106124462915E+019</v>
      </c>
      <c r="M51" s="0" t="n">
        <f aca="false">M50+1</f>
        <v>14</v>
      </c>
      <c r="N51" s="0" t="n">
        <f aca="false">O50</f>
        <v>0.000686710820085811</v>
      </c>
      <c r="O51" s="0" t="n">
        <f aca="false">$N$38+M51*$H$2</f>
        <v>0.000686810820085811</v>
      </c>
      <c r="P51" s="0" t="n">
        <f aca="false">((8*$H$1*$H$6)/(3.1415))*(((O51)^4-(N51)^4)-(((O51)^2-(N51)^2)^2/(LN(O51/N51))))^-1</f>
        <v>3.39278814365699E+019</v>
      </c>
      <c r="S51" s="0" t="n">
        <f aca="false">S50+1</f>
        <v>14</v>
      </c>
      <c r="T51" s="0" t="n">
        <f aca="false">U50</f>
        <v>0.000568748476130158</v>
      </c>
      <c r="U51" s="0" t="n">
        <f aca="false">$T$38+S51*$H$2</f>
        <v>0.000568848476130158</v>
      </c>
      <c r="V51" s="0" t="n">
        <f aca="false">((8*$F$1*$H$7)/(3.1415))*(((U51)^4-(T51)^4)-(((U51)^2-(T51)^2)^2/(LN(U51/T51))))^-1</f>
        <v>2.64895304716753E+019</v>
      </c>
      <c r="Y51" s="0" t="n">
        <f aca="false">Y50+1</f>
        <v>14</v>
      </c>
      <c r="Z51" s="0" t="n">
        <f aca="false">AA50</f>
        <v>0.000471087992290704</v>
      </c>
      <c r="AA51" s="0" t="n">
        <f aca="false">$Z$38+Y51*$H$2</f>
        <v>0.000471187992290704</v>
      </c>
      <c r="AB51" s="0" t="n">
        <f aca="false">((8*$F$1*$H$8)/(3.1415))*(((AA51)^4-(Z51)^4)-(((AA51)^2-(Z51)^2)^2/(LN(AA51/Z51))))^-1</f>
        <v>2.6474551067051E+019</v>
      </c>
      <c r="AE51" s="0" t="n">
        <f aca="false">AE50+1</f>
        <v>14</v>
      </c>
      <c r="AF51" s="0" t="n">
        <f aca="false">AG50</f>
        <v>0.000390235325380815</v>
      </c>
      <c r="AG51" s="0" t="n">
        <f aca="false">$AF$38+AE51*$H$2</f>
        <v>0.000390335325380815</v>
      </c>
      <c r="AH51" s="0" t="n">
        <f aca="false">((8*$F$1*$H$9)/(3.1415))*(((AG51)^4-(AF51)^4)-(((AG51)^2-(AF51)^2)^2/(LN(AG51/AF51))))^-1</f>
        <v>2.64603001947998E+019</v>
      </c>
      <c r="AK51" s="0" t="n">
        <f aca="false">AK50+1</f>
        <v>14</v>
      </c>
      <c r="AL51" s="0" t="n">
        <f aca="false">AM50</f>
        <v>0.000323297773062438</v>
      </c>
      <c r="AM51" s="0" t="n">
        <f aca="false">$AL$38+AK51*$H$2</f>
        <v>0.000323397773062438</v>
      </c>
      <c r="AN51" s="0" t="n">
        <f aca="false">((8*$F$1*$H$10)/(3.1415))*(((AM51)^4-(AL51)^4)-(((AM51)^2-(AL51)^2)^2/(LN(AM51/AL51))))^-1</f>
        <v>2.64407164411425E+019</v>
      </c>
      <c r="AQ51" s="0" t="n">
        <f aca="false">AQ50+1</f>
        <v>14</v>
      </c>
      <c r="AR51" s="0" t="n">
        <f aca="false">AS50</f>
        <v>0.000267880480329607</v>
      </c>
      <c r="AS51" s="0" t="n">
        <f aca="false">$AR$38+AQ51*$H$2</f>
        <v>0.000267980480329607</v>
      </c>
      <c r="AT51" s="0" t="n">
        <f aca="false">((8*$F$1*$H$11)/(3.1415))*(((AS51)^4-(AR51)^4)-(((AS51)^2-(AR51)^2)^2/(LN(AS51/AR51))))^-1</f>
        <v>2.64178956325358E+019</v>
      </c>
      <c r="AW51" s="0" t="n">
        <f aca="false">AW50+1</f>
        <v>14</v>
      </c>
      <c r="AX51" s="0" t="n">
        <f aca="false">AY50</f>
        <v>0.000222000757700531</v>
      </c>
      <c r="AY51" s="0" t="n">
        <f aca="false">$AX$38+AW51*$H$2</f>
        <v>0.000222100757700531</v>
      </c>
      <c r="AZ51" s="0" t="n">
        <f aca="false">((8*$F$1*$H$12)/(3.1415))*(((AY51)^4-(AX51)^4)-(((AY51)^2-(AX51)^2)^2/(LN(AY51/AX51))))^-1</f>
        <v>2.63902293331399E+019</v>
      </c>
      <c r="BC51" s="0" t="n">
        <f aca="false">BC50+1</f>
        <v>14</v>
      </c>
      <c r="BD51" s="0" t="n">
        <f aca="false">BE50</f>
        <v>0.000184017145641585</v>
      </c>
      <c r="BE51" s="0" t="n">
        <f aca="false">$BD$38+BC51*$H$2</f>
        <v>0.000184117145641585</v>
      </c>
      <c r="BF51" s="0" t="n">
        <f aca="false">((8*$H$13*$F$1)/(3.1415))*(((BE51)^4-(BD51)^4)-(((BE51)^2-(BD51)^2)^2/(LN(BE51/BD51))))^-1</f>
        <v>2.63569272810769E+019</v>
      </c>
      <c r="BI51" s="0" t="n">
        <f aca="false">BI50+1</f>
        <v>14</v>
      </c>
      <c r="BJ51" s="0" t="n">
        <f aca="false">BK50</f>
        <v>0.000152570687329081</v>
      </c>
      <c r="BK51" s="0" t="n">
        <f aca="false">$BJ$38+BI51*$H$2</f>
        <v>0.000152670687329081</v>
      </c>
      <c r="BL51" s="0" t="n">
        <f aca="false">((8*$F$1*$H$14)/(3.1415))*(((BK51)^4-(BJ51)^4)-(((BK51)^2-(BJ51)^2)^2/(LN(BK51/BJ51))))^-1</f>
        <v>2.631680450099E+019</v>
      </c>
      <c r="BO51" s="0" t="n">
        <f aca="false">BO50+1</f>
        <v>14</v>
      </c>
      <c r="BP51" s="0" t="n">
        <f aca="false">BQ50</f>
        <v>0.000126536308637937</v>
      </c>
      <c r="BQ51" s="0" t="n">
        <f aca="false">$BP$38+BO51*$H$2</f>
        <v>0.000126636308637937</v>
      </c>
      <c r="BR51" s="0" t="n">
        <f aca="false">((8*$H$1*$H$15)/(3.1415))*(((BQ51)^4-(BP51)^4)-(((BQ51)^2-(BP51)^2)^2/(LN(BQ51/BP51))))^-1</f>
        <v>3.36339381258275E+019</v>
      </c>
      <c r="BU51" s="0" t="n">
        <f aca="false">BU50+1</f>
        <v>14</v>
      </c>
      <c r="BV51" s="0" t="n">
        <f aca="false">BW50</f>
        <v>0.00010498256585717</v>
      </c>
      <c r="BW51" s="0" t="n">
        <f aca="false">$BV$38+BU51*$H$2</f>
        <v>0.00010508256585717</v>
      </c>
      <c r="BX51" s="0" t="n">
        <f aca="false">((8*$F$1*$H$16)/(3.1415))*(((BW51)^4-(BV51)^4)-(((BW51)^2-(BV51)^2)^2/(LN(BW51/BV51))))^-1</f>
        <v>2.62103759128794E+019</v>
      </c>
      <c r="CA51" s="0" t="n">
        <f aca="false">CA50+1</f>
        <v>14</v>
      </c>
      <c r="CB51" s="0" t="n">
        <f aca="false">CC50</f>
        <v>8.71383210080485E-005</v>
      </c>
      <c r="CC51" s="0" t="n">
        <f aca="false">$CB$38+CA51*$H$2</f>
        <v>8.72383210080485E-005</v>
      </c>
      <c r="CD51" s="0" t="n">
        <f aca="false">((8*$H$1*$H$17)/(3.1415))*(((CC51)^4-(CB51)^4)-(((CC51)^2-(CB51)^2)^2/(LN(CC51/CB51))))^-1</f>
        <v>3.34700894662873E+019</v>
      </c>
      <c r="CG51" s="0" t="n">
        <f aca="false">CG50+1</f>
        <v>14</v>
      </c>
      <c r="CH51" s="0" t="n">
        <f aca="false">CI50</f>
        <v>7.23651524927637E-005</v>
      </c>
      <c r="CI51" s="0" t="n">
        <f aca="false">$CH$38+CG51*$H$2</f>
        <v>7.24651524927637E-005</v>
      </c>
      <c r="CJ51" s="0" t="n">
        <f aca="false">((8*$H$1*$H$18)/(3.1415))*(((CI51)^4-(CH51)^4)-(((CI51)^2-(CH51)^2)^2/(LN(CI51/CH51))))^-1</f>
        <v>3.33627178764233E+019</v>
      </c>
      <c r="CM51" s="0" t="n">
        <v>14</v>
      </c>
      <c r="CN51" s="0" t="n">
        <f aca="false">CO50</f>
        <v>6.01345139969156E-005</v>
      </c>
      <c r="CO51" s="0" t="n">
        <f aca="false">$CN$38+CM51*$H$2</f>
        <v>6.02345139969156E-005</v>
      </c>
      <c r="CP51" s="0" t="n">
        <f aca="false">((8*$H$1*$H$19)/(3.1415))*(((CO51)^4-(CN51)^4)-(((CO51)^2-(CN51)^2)^2/(LN(CO51/CN51))))^-1</f>
        <v>3.32339239905564E+019</v>
      </c>
    </row>
    <row r="52" customFormat="false" ht="14.5" hidden="false" customHeight="false" outlineLevel="0" collapsed="false">
      <c r="A52" s="0" t="n">
        <f aca="false">A51+1</f>
        <v>15</v>
      </c>
      <c r="B52" s="0" t="n">
        <f aca="false">C51</f>
        <v>0.0010014</v>
      </c>
      <c r="C52" s="0" t="n">
        <f aca="false">$B$38+A52*$H$2</f>
        <v>0.0010015</v>
      </c>
      <c r="D52" s="0" t="n">
        <f aca="false">((8*$F$1*$H$4)/(3.1415))*(((C52)^4-(B52)^4)-(((C52)^2-(B52)^2)^2/(LN(C52/B52))))^-1</f>
        <v>7.95666840002805E+019</v>
      </c>
      <c r="G52" s="0" t="n">
        <f aca="false">G51+1</f>
        <v>15</v>
      </c>
      <c r="H52" s="0" t="n">
        <f aca="false">I51</f>
        <v>0.000829295416152192</v>
      </c>
      <c r="I52" s="0" t="n">
        <f aca="false">$H$38+G52*$H$2</f>
        <v>0.000829395416152192</v>
      </c>
      <c r="J52" s="0" t="n">
        <f aca="false">((8*$F$1*$H$5)/(3.1415))*(((I52)^4-(H52)^4)-(((I52)^2-(H52)^2)^2/(LN(I52/H52))))^-1</f>
        <v>2.64984726148552E+019</v>
      </c>
      <c r="M52" s="0" t="n">
        <f aca="false">M51+1</f>
        <v>15</v>
      </c>
      <c r="N52" s="0" t="n">
        <f aca="false">O51</f>
        <v>0.000686810820085811</v>
      </c>
      <c r="O52" s="0" t="n">
        <f aca="false">$N$38+M52*$H$2</f>
        <v>0.000686910820085811</v>
      </c>
      <c r="P52" s="0" t="n">
        <f aca="false">((8*$H$1*$H$6)/(3.1415))*(((O52)^4-(N52)^4)-(((O52)^2-(N52)^2)^2/(LN(O52/N52))))^-1</f>
        <v>3.39262438684124E+019</v>
      </c>
      <c r="S52" s="0" t="n">
        <f aca="false">S51+1</f>
        <v>15</v>
      </c>
      <c r="T52" s="0" t="n">
        <f aca="false">U51</f>
        <v>0.000568848476130158</v>
      </c>
      <c r="U52" s="0" t="n">
        <f aca="false">$T$38+S52*$H$2</f>
        <v>0.000568948476130158</v>
      </c>
      <c r="V52" s="0" t="n">
        <f aca="false">((8*$F$1*$H$7)/(3.1415))*(((U52)^4-(T52)^4)-(((U52)^2-(T52)^2)^2/(LN(U52/T52))))^-1</f>
        <v>2.64842242824676E+019</v>
      </c>
      <c r="Y52" s="0" t="n">
        <f aca="false">Y51+1</f>
        <v>15</v>
      </c>
      <c r="Z52" s="0" t="n">
        <f aca="false">AA51</f>
        <v>0.000471187992290704</v>
      </c>
      <c r="AA52" s="0" t="n">
        <f aca="false">$Z$38+Y52*$H$2</f>
        <v>0.000471287992290704</v>
      </c>
      <c r="AB52" s="0" t="n">
        <f aca="false">((8*$F$1*$H$8)/(3.1415))*(((AA52)^4-(Z52)^4)-(((AA52)^2-(Z52)^2)^2/(LN(AA52/Z52))))^-1</f>
        <v>2.64696384808938E+019</v>
      </c>
      <c r="AE52" s="0" t="n">
        <f aca="false">AE51+1</f>
        <v>15</v>
      </c>
      <c r="AF52" s="0" t="n">
        <f aca="false">AG51</f>
        <v>0.000390335325380815</v>
      </c>
      <c r="AG52" s="0" t="n">
        <f aca="false">$AF$38+AE52*$H$2</f>
        <v>0.000390435325380815</v>
      </c>
      <c r="AH52" s="0" t="n">
        <f aca="false">((8*$F$1*$H$9)/(3.1415))*(((AG52)^4-(AF52)^4)-(((AG52)^2-(AF52)^2)^2/(LN(AG52/AF52))))^-1</f>
        <v>2.64532333084202E+019</v>
      </c>
      <c r="AK52" s="0" t="n">
        <f aca="false">AK51+1</f>
        <v>15</v>
      </c>
      <c r="AL52" s="0" t="n">
        <f aca="false">AM51</f>
        <v>0.000323397773062438</v>
      </c>
      <c r="AM52" s="0" t="n">
        <f aca="false">$AL$38+AK52*$H$2</f>
        <v>0.000323497773062438</v>
      </c>
      <c r="AN52" s="0" t="n">
        <f aca="false">((8*$F$1*$H$10)/(3.1415))*(((AM52)^4-(AL52)^4)-(((AM52)^2-(AL52)^2)^2/(LN(AM52/AL52))))^-1</f>
        <v>2.64325690400857E+019</v>
      </c>
      <c r="AQ52" s="0" t="n">
        <f aca="false">AQ51+1</f>
        <v>15</v>
      </c>
      <c r="AR52" s="0" t="n">
        <f aca="false">AS51</f>
        <v>0.000267980480329607</v>
      </c>
      <c r="AS52" s="0" t="n">
        <f aca="false">$AR$38+AQ52*$H$2</f>
        <v>0.000268080480329607</v>
      </c>
      <c r="AT52" s="0" t="n">
        <f aca="false">((8*$F$1*$H$11)/(3.1415))*(((AS52)^4-(AR52)^4)-(((AS52)^2-(AR52)^2)^2/(LN(AS52/AR52))))^-1</f>
        <v>2.64078051564157E+019</v>
      </c>
      <c r="AW52" s="0" t="n">
        <f aca="false">AW51+1</f>
        <v>15</v>
      </c>
      <c r="AX52" s="0" t="n">
        <f aca="false">AY51</f>
        <v>0.000222100757700531</v>
      </c>
      <c r="AY52" s="0" t="n">
        <f aca="false">$AX$38+AW52*$H$2</f>
        <v>0.000222200757700531</v>
      </c>
      <c r="AZ52" s="0" t="n">
        <f aca="false">((8*$F$1*$H$12)/(3.1415))*(((AY52)^4-(AX52)^4)-(((AY52)^2-(AX52)^2)^2/(LN(AY52/AX52))))^-1</f>
        <v>2.63781832332845E+019</v>
      </c>
      <c r="BC52" s="0" t="n">
        <f aca="false">BC51+1</f>
        <v>15</v>
      </c>
      <c r="BD52" s="0" t="n">
        <f aca="false">BE51</f>
        <v>0.000184117145641585</v>
      </c>
      <c r="BE52" s="0" t="n">
        <f aca="false">$BD$38+BC52*$H$2</f>
        <v>0.000184217145641585</v>
      </c>
      <c r="BF52" s="0" t="n">
        <f aca="false">((8*$H$13*$F$1)/(3.1415))*(((BE52)^4-(BD52)^4)-(((BE52)^2-(BD52)^2)^2/(LN(BE52/BD52))))^-1</f>
        <v>2.63426208189693E+019</v>
      </c>
      <c r="BI52" s="0" t="n">
        <f aca="false">BI51+1</f>
        <v>15</v>
      </c>
      <c r="BJ52" s="0" t="n">
        <f aca="false">BK51</f>
        <v>0.000152670687329081</v>
      </c>
      <c r="BK52" s="0" t="n">
        <f aca="false">$BJ$38+BI52*$H$2</f>
        <v>0.000152770687329081</v>
      </c>
      <c r="BL52" s="0" t="n">
        <f aca="false">((8*$F$1*$H$14)/(3.1415))*(((BK52)^4-(BJ52)^4)-(((BK52)^2-(BJ52)^2)^2/(LN(BK52/BJ52))))^-1</f>
        <v>2.62995616407394E+019</v>
      </c>
      <c r="BO52" s="0" t="n">
        <f aca="false">BO51+1</f>
        <v>15</v>
      </c>
      <c r="BP52" s="0" t="n">
        <f aca="false">BQ51</f>
        <v>0.000126636308637937</v>
      </c>
      <c r="BQ52" s="0" t="n">
        <f aca="false">$BP$38+BO52*$H$2</f>
        <v>0.000126736308637937</v>
      </c>
      <c r="BR52" s="0" t="n">
        <f aca="false">((8*$H$1*$H$15)/(3.1415))*(((BQ52)^4-(BP52)^4)-(((BQ52)^2-(BP52)^2)^2/(LN(BQ52/BP52))))^-1</f>
        <v>3.36073796971166E+019</v>
      </c>
      <c r="BU52" s="0" t="n">
        <f aca="false">BU51+1</f>
        <v>15</v>
      </c>
      <c r="BV52" s="0" t="n">
        <f aca="false">BW51</f>
        <v>0.00010508256585717</v>
      </c>
      <c r="BW52" s="0" t="n">
        <f aca="false">$BV$38+BU52*$H$2</f>
        <v>0.00010518256585717</v>
      </c>
      <c r="BX52" s="0" t="n">
        <f aca="false">((8*$F$1*$H$16)/(3.1415))*(((BW52)^4-(BV52)^4)-(((BW52)^2-(BV52)^2)^2/(LN(BW52/BV52))))^-1</f>
        <v>2.61854342149001E+019</v>
      </c>
      <c r="CA52" s="0" t="n">
        <f aca="false">CA51+1</f>
        <v>15</v>
      </c>
      <c r="CB52" s="0" t="n">
        <f aca="false">CC51</f>
        <v>8.72383210080485E-005</v>
      </c>
      <c r="CC52" s="0" t="n">
        <f aca="false">$CB$38+CA52*$H$2</f>
        <v>8.73383210080485E-005</v>
      </c>
      <c r="CD52" s="0" t="n">
        <f aca="false">((8*$H$1*$H$17)/(3.1415))*(((CC52)^4-(CB52)^4)-(((CC52)^2-(CB52)^2)^2/(LN(CC52/CB52))))^-1</f>
        <v>3.34317748453182E+019</v>
      </c>
      <c r="CG52" s="0" t="n">
        <v>15</v>
      </c>
      <c r="CH52" s="0" t="n">
        <f aca="false">CI51</f>
        <v>7.24651524927637E-005</v>
      </c>
      <c r="CI52" s="0" t="n">
        <f aca="false">$CH$38+CG52*$H$2</f>
        <v>7.25651524927637E-005</v>
      </c>
      <c r="CJ52" s="0" t="n">
        <f aca="false">((8*$H$1*$H$18)/(3.1415))*(((CI52)^4-(CH52)^4)-(((CI52)^2-(CH52)^2)^2/(LN(CI52/CH52))))^-1</f>
        <v>3.33167075037321E+019</v>
      </c>
    </row>
    <row r="53" customFormat="false" ht="14.5" hidden="false" customHeight="false" outlineLevel="0" collapsed="false">
      <c r="A53" s="0" t="n">
        <f aca="false">A52+1</f>
        <v>16</v>
      </c>
      <c r="B53" s="0" t="n">
        <f aca="false">C52</f>
        <v>0.0010015</v>
      </c>
      <c r="C53" s="0" t="n">
        <f aca="false">$B$38+A53*$H$2</f>
        <v>0.0010016</v>
      </c>
      <c r="D53" s="0" t="n">
        <f aca="false">((8*$F$1*$H$4)/(3.1415))*(((C53)^4-(B53)^4)-(((C53)^2-(B53)^2)^2/(LN(C53/B53))))^-1</f>
        <v>7.95451356126094E+019</v>
      </c>
      <c r="G53" s="0" t="n">
        <f aca="false">G52+1</f>
        <v>16</v>
      </c>
      <c r="H53" s="0" t="n">
        <f aca="false">I52</f>
        <v>0.000829395416152192</v>
      </c>
      <c r="I53" s="0" t="n">
        <f aca="false">$H$38+G53*$H$2</f>
        <v>0.000829495416152192</v>
      </c>
      <c r="J53" s="0" t="n">
        <f aca="false">((8*$F$1*$H$5)/(3.1415))*(((I53)^4-(H53)^4)-(((I53)^2-(H53)^2)^2/(LN(I53/H53))))^-1</f>
        <v>2.65070566746229E+019</v>
      </c>
      <c r="M53" s="0" t="n">
        <f aca="false">M52+1</f>
        <v>16</v>
      </c>
      <c r="N53" s="0" t="n">
        <f aca="false">O52</f>
        <v>0.000686910820085811</v>
      </c>
      <c r="O53" s="0" t="n">
        <f aca="false">$N$38+M53*$H$2</f>
        <v>0.000687010820085811</v>
      </c>
      <c r="P53" s="0" t="n">
        <f aca="false">((8*$H$1*$H$6)/(3.1415))*(((O53)^4-(N53)^4)-(((O53)^2-(N53)^2)^2/(LN(O53/N53))))^-1</f>
        <v>3.3922659671099E+019</v>
      </c>
      <c r="S53" s="0" t="n">
        <f aca="false">S52+1</f>
        <v>16</v>
      </c>
      <c r="T53" s="0" t="n">
        <f aca="false">U52</f>
        <v>0.000568948476130158</v>
      </c>
      <c r="U53" s="0" t="n">
        <f aca="false">$T$38+S53*$H$2</f>
        <v>0.000569048476130158</v>
      </c>
      <c r="V53" s="0" t="n">
        <f aca="false">((8*$F$1*$H$7)/(3.1415))*(((U53)^4-(T53)^4)-(((U53)^2-(T53)^2)^2/(LN(U53/T53))))^-1</f>
        <v>2.6478748142142E+019</v>
      </c>
      <c r="Y53" s="0" t="n">
        <f aca="false">Y52+1</f>
        <v>16</v>
      </c>
      <c r="Z53" s="0" t="n">
        <f aca="false">AA52</f>
        <v>0.000471287992290704</v>
      </c>
      <c r="AA53" s="0" t="n">
        <f aca="false">$Z$38+Y53*$H$2</f>
        <v>0.000471387992290704</v>
      </c>
      <c r="AB53" s="0" t="n">
        <f aca="false">((8*$F$1*$H$8)/(3.1415))*(((AA53)^4-(Z53)^4)-(((AA53)^2-(Z53)^2)^2/(LN(AA53/Z53))))^-1</f>
        <v>2.6464042048149E+019</v>
      </c>
      <c r="AE53" s="0" t="n">
        <f aca="false">AE52+1</f>
        <v>16</v>
      </c>
      <c r="AF53" s="0" t="n">
        <f aca="false">AG52</f>
        <v>0.000390435325380815</v>
      </c>
      <c r="AG53" s="0" t="n">
        <f aca="false">$AF$38+AE53*$H$2</f>
        <v>0.000390535325380815</v>
      </c>
      <c r="AH53" s="0" t="n">
        <f aca="false">((8*$F$1*$H$9)/(3.1415))*(((AG53)^4-(AF53)^4)-(((AG53)^2-(AF53)^2)^2/(LN(AG53/AF53))))^-1</f>
        <v>2.64462497097862E+019</v>
      </c>
      <c r="AK53" s="0" t="n">
        <f aca="false">AK52+1</f>
        <v>16</v>
      </c>
      <c r="AL53" s="0" t="n">
        <f aca="false">AM52</f>
        <v>0.000323497773062438</v>
      </c>
      <c r="AM53" s="0" t="n">
        <f aca="false">$AL$38+AK53*$H$2</f>
        <v>0.000323597773062438</v>
      </c>
      <c r="AN53" s="0" t="n">
        <f aca="false">((8*$F$1*$H$10)/(3.1415))*(((AM53)^4-(AL53)^4)-(((AM53)^2-(AL53)^2)^2/(LN(AM53/AL53))))^-1</f>
        <v>2.64244856432581E+019</v>
      </c>
      <c r="AQ53" s="0" t="n">
        <f aca="false">AQ52+1</f>
        <v>16</v>
      </c>
      <c r="AR53" s="0" t="n">
        <f aca="false">AS52</f>
        <v>0.000268080480329607</v>
      </c>
      <c r="AS53" s="0" t="n">
        <f aca="false">$AR$38+AQ53*$H$2</f>
        <v>0.000268180480329607</v>
      </c>
      <c r="AT53" s="0" t="n">
        <f aca="false">((8*$F$1*$H$11)/(3.1415))*(((AS53)^4-(AR53)^4)-(((AS53)^2-(AR53)^2)^2/(LN(AS53/AR53))))^-1</f>
        <v>2.63981769943422E+019</v>
      </c>
      <c r="AW53" s="0" t="n">
        <f aca="false">AW52+1</f>
        <v>16</v>
      </c>
      <c r="AX53" s="0" t="n">
        <f aca="false">AY52</f>
        <v>0.000222200757700531</v>
      </c>
      <c r="AY53" s="0" t="n">
        <f aca="false">$AX$38+AW53*$H$2</f>
        <v>0.000222300757700531</v>
      </c>
      <c r="AZ53" s="0" t="n">
        <f aca="false">((8*$F$1*$H$12)/(3.1415))*(((AY53)^4-(AX53)^4)-(((AY53)^2-(AX53)^2)^2/(LN(AY53/AX53))))^-1</f>
        <v>2.63665188085006E+019</v>
      </c>
      <c r="BC53" s="0" t="n">
        <f aca="false">BC52+1</f>
        <v>16</v>
      </c>
      <c r="BD53" s="0" t="n">
        <f aca="false">BE52</f>
        <v>0.000184217145641585</v>
      </c>
      <c r="BE53" s="0" t="n">
        <f aca="false">$BD$38+BC53*$H$2</f>
        <v>0.000184317145641585</v>
      </c>
      <c r="BF53" s="0" t="n">
        <f aca="false">((8*$H$13*$F$1)/(3.1415))*(((BE53)^4-(BD53)^4)-(((BE53)^2-(BD53)^2)^2/(LN(BE53/BD53))))^-1</f>
        <v>2.63283050720234E+019</v>
      </c>
      <c r="BI53" s="0" t="n">
        <f aca="false">BI52+1</f>
        <v>16</v>
      </c>
      <c r="BJ53" s="0" t="n">
        <f aca="false">BK52</f>
        <v>0.000152770687329081</v>
      </c>
      <c r="BK53" s="0" t="n">
        <f aca="false">$BJ$38+BI53*$H$2</f>
        <v>0.000152870687329081</v>
      </c>
      <c r="BL53" s="0" t="n">
        <f aca="false">((8*$F$1*$H$14)/(3.1415))*(((BK53)^4-(BJ53)^4)-(((BK53)^2-(BJ53)^2)^2/(LN(BK53/BJ53))))^-1</f>
        <v>2.6282321636457E+019</v>
      </c>
      <c r="BO53" s="0" t="n">
        <f aca="false">BO52+1</f>
        <v>16</v>
      </c>
      <c r="BP53" s="0" t="n">
        <f aca="false">BQ52</f>
        <v>0.000126736308637937</v>
      </c>
      <c r="BQ53" s="0" t="n">
        <f aca="false">$BP$38+BO53*$H$2</f>
        <v>0.000126836308637937</v>
      </c>
      <c r="BR53" s="0" t="n">
        <f aca="false">((8*$H$1*$H$15)/(3.1415))*(((BQ53)^4-(BP53)^4)-(((BQ53)^2-(BP53)^2)^2/(LN(BQ53/BP53))))^-1</f>
        <v>3.35808837225741E+019</v>
      </c>
      <c r="BU53" s="0" t="n">
        <f aca="false">BU52+1</f>
        <v>16</v>
      </c>
      <c r="BV53" s="0" t="n">
        <f aca="false">BW52</f>
        <v>0.00010518256585717</v>
      </c>
      <c r="BW53" s="0" t="n">
        <f aca="false">$BV$38+BU53*$H$2</f>
        <v>0.00010528256585717</v>
      </c>
      <c r="BX53" s="0" t="n">
        <f aca="false">((8*$F$1*$H$16)/(3.1415))*(((BW53)^4-(BV53)^4)-(((BW53)^2-(BV53)^2)^2/(LN(BW53/BV53))))^-1</f>
        <v>2.6160579063081E+019</v>
      </c>
      <c r="CA53" s="0" t="n">
        <v>16</v>
      </c>
      <c r="CB53" s="0" t="n">
        <f aca="false">CC52</f>
        <v>8.73383210080485E-005</v>
      </c>
      <c r="CC53" s="0" t="n">
        <f aca="false">$CB$38+CA53*$H$2</f>
        <v>8.74383210080485E-005</v>
      </c>
      <c r="CD53" s="0" t="n">
        <f aca="false">((8*$H$1*$H$17)/(3.1415))*(((CC53)^4-(CB53)^4)-(((CC53)^2-(CB53)^2)^2/(LN(CC53/CB53))))^-1</f>
        <v>3.33934944974432E+019</v>
      </c>
    </row>
    <row r="54" customFormat="false" ht="14.5" hidden="false" customHeight="false" outlineLevel="0" collapsed="false">
      <c r="A54" s="0" t="n">
        <f aca="false">A53+1</f>
        <v>17</v>
      </c>
      <c r="B54" s="0" t="n">
        <f aca="false">C53</f>
        <v>0.0010016</v>
      </c>
      <c r="C54" s="0" t="n">
        <f aca="false">$B$38+A54*$H$2</f>
        <v>0.0010017</v>
      </c>
      <c r="D54" s="0" t="n">
        <f aca="false">((8*$F$1*$H$4)/(3.1415))*(((C54)^4-(B54)^4)-(((C54)^2-(B54)^2)^2/(LN(C54/B54))))^-1</f>
        <v>7.95151037018522E+019</v>
      </c>
      <c r="G54" s="0" t="n">
        <f aca="false">G53+1</f>
        <v>17</v>
      </c>
      <c r="H54" s="0" t="n">
        <f aca="false">I53</f>
        <v>0.000829495416152192</v>
      </c>
      <c r="I54" s="0" t="n">
        <f aca="false">$H$38+G54*$H$2</f>
        <v>0.000829595416152192</v>
      </c>
      <c r="J54" s="0" t="n">
        <f aca="false">((8*$F$1*$H$5)/(3.1415))*(((I54)^4-(H54)^4)-(((I54)^2-(H54)^2)^2/(LN(I54/H54))))^-1</f>
        <v>2.64979269204753E+019</v>
      </c>
      <c r="M54" s="0" t="n">
        <f aca="false">M53+1</f>
        <v>17</v>
      </c>
      <c r="N54" s="0" t="n">
        <f aca="false">O53</f>
        <v>0.000687010820085811</v>
      </c>
      <c r="O54" s="0" t="n">
        <f aca="false">$N$38+M54*$H$2</f>
        <v>0.000687110820085811</v>
      </c>
      <c r="P54" s="0" t="n">
        <f aca="false">((8*$H$1*$H$6)/(3.1415))*(((O54)^4-(N54)^4)-(((O54)^2-(N54)^2)^2/(LN(O54/N54))))^-1</f>
        <v>3.39161616495161E+019</v>
      </c>
      <c r="S54" s="0" t="n">
        <f aca="false">S53+1</f>
        <v>17</v>
      </c>
      <c r="T54" s="0" t="n">
        <f aca="false">U53</f>
        <v>0.000569048476130158</v>
      </c>
      <c r="U54" s="0" t="n">
        <f aca="false">$T$38+S54*$H$2</f>
        <v>0.000569148476130158</v>
      </c>
      <c r="V54" s="0" t="n">
        <f aca="false">((8*$F$1*$H$7)/(3.1415))*(((U54)^4-(T54)^4)-(((U54)^2-(T54)^2)^2/(LN(U54/T54))))^-1</f>
        <v>2.64725836869809E+019</v>
      </c>
      <c r="Y54" s="0" t="n">
        <f aca="false">Y53+1</f>
        <v>17</v>
      </c>
      <c r="Z54" s="0" t="n">
        <f aca="false">AA53</f>
        <v>0.000471387992290704</v>
      </c>
      <c r="AA54" s="0" t="n">
        <f aca="false">$Z$38+Y54*$H$2</f>
        <v>0.000471487992290704</v>
      </c>
      <c r="AB54" s="0" t="n">
        <f aca="false">((8*$F$1*$H$8)/(3.1415))*(((AA54)^4-(Z54)^4)-(((AA54)^2-(Z54)^2)^2/(LN(AA54/Z54))))^-1</f>
        <v>2.6458487671216E+019</v>
      </c>
      <c r="AE54" s="0" t="n">
        <f aca="false">AE53+1</f>
        <v>17</v>
      </c>
      <c r="AF54" s="0" t="n">
        <f aca="false">AG53</f>
        <v>0.000390535325380815</v>
      </c>
      <c r="AG54" s="0" t="n">
        <f aca="false">$AF$38+AE54*$H$2</f>
        <v>0.000390635325380815</v>
      </c>
      <c r="AH54" s="0" t="n">
        <f aca="false">((8*$F$1*$H$9)/(3.1415))*(((AG54)^4-(AF54)^4)-(((AG54)^2-(AF54)^2)^2/(LN(AG54/AF54))))^-1</f>
        <v>2.64390428029203E+019</v>
      </c>
      <c r="AK54" s="0" t="n">
        <f aca="false">AK53+1</f>
        <v>17</v>
      </c>
      <c r="AL54" s="0" t="n">
        <f aca="false">AM53</f>
        <v>0.000323597773062438</v>
      </c>
      <c r="AM54" s="0" t="n">
        <f aca="false">$AL$38+AK54*$H$2</f>
        <v>0.000323697773062438</v>
      </c>
      <c r="AN54" s="0" t="n">
        <f aca="false">((8*$F$1*$H$10)/(3.1415))*(((AM54)^4-(AL54)^4)-(((AM54)^2-(AL54)^2)^2/(LN(AM54/AL54))))^-1</f>
        <v>2.64162960827014E+019</v>
      </c>
      <c r="AQ54" s="0" t="n">
        <f aca="false">AQ53+1</f>
        <v>17</v>
      </c>
      <c r="AR54" s="0" t="n">
        <f aca="false">AS53</f>
        <v>0.000268180480329607</v>
      </c>
      <c r="AS54" s="0" t="n">
        <f aca="false">$AR$38+AQ54*$H$2</f>
        <v>0.000268280480329607</v>
      </c>
      <c r="AT54" s="0" t="n">
        <f aca="false">((8*$F$1*$H$11)/(3.1415))*(((AS54)^4-(AR54)^4)-(((AS54)^2-(AR54)^2)^2/(LN(AS54/AR54))))^-1</f>
        <v>2.63881022551223E+019</v>
      </c>
      <c r="AW54" s="0" t="n">
        <f aca="false">AW53+1</f>
        <v>17</v>
      </c>
      <c r="AX54" s="0" t="n">
        <f aca="false">AY53</f>
        <v>0.000222300757700531</v>
      </c>
      <c r="AY54" s="0" t="n">
        <f aca="false">$AX$38+AW54*$H$2</f>
        <v>0.000222400757700531</v>
      </c>
      <c r="AZ54" s="0" t="n">
        <f aca="false">((8*$F$1*$H$12)/(3.1415))*(((AY54)^4-(AX54)^4)-(((AY54)^2-(AX54)^2)^2/(LN(AY54/AX54))))^-1</f>
        <v>2.63546669838393E+019</v>
      </c>
      <c r="BC54" s="0" t="n">
        <f aca="false">BC53+1</f>
        <v>17</v>
      </c>
      <c r="BD54" s="0" t="n">
        <f aca="false">BE53</f>
        <v>0.000184317145641585</v>
      </c>
      <c r="BE54" s="0" t="n">
        <f aca="false">$BD$38+BC54*$H$2</f>
        <v>0.000184417145641585</v>
      </c>
      <c r="BF54" s="0" t="n">
        <f aca="false">((8*$H$13*$F$1)/(3.1415))*(((BE54)^4-(BD54)^4)-(((BE54)^2-(BD54)^2)^2/(LN(BE54/BD54))))^-1</f>
        <v>2.63140991742728E+019</v>
      </c>
      <c r="BI54" s="0" t="n">
        <f aca="false">BI53+1</f>
        <v>17</v>
      </c>
      <c r="BJ54" s="0" t="n">
        <f aca="false">BK53</f>
        <v>0.000152870687329081</v>
      </c>
      <c r="BK54" s="0" t="n">
        <f aca="false">$BJ$38+BI54*$H$2</f>
        <v>0.000152970687329081</v>
      </c>
      <c r="BL54" s="0" t="n">
        <f aca="false">((8*$F$1*$H$14)/(3.1415))*(((BK54)^4-(BJ54)^4)-(((BK54)^2-(BJ54)^2)^2/(LN(BK54/BJ54))))^-1</f>
        <v>2.62651797146402E+019</v>
      </c>
      <c r="BO54" s="0" t="n">
        <f aca="false">BO53+1</f>
        <v>17</v>
      </c>
      <c r="BP54" s="0" t="n">
        <f aca="false">BQ53</f>
        <v>0.000126836308637937</v>
      </c>
      <c r="BQ54" s="0" t="n">
        <f aca="false">$BP$38+BO54*$H$2</f>
        <v>0.000126936308637937</v>
      </c>
      <c r="BR54" s="0" t="n">
        <f aca="false">((8*$H$1*$H$15)/(3.1415))*(((BQ54)^4-(BP54)^4)-(((BQ54)^2-(BP54)^2)^2/(LN(BQ54/BP54))))^-1</f>
        <v>3.35544288826772E+019</v>
      </c>
      <c r="BU54" s="0" t="n">
        <v>17</v>
      </c>
      <c r="BV54" s="0" t="n">
        <f aca="false">BW53</f>
        <v>0.00010528256585717</v>
      </c>
      <c r="BW54" s="0" t="n">
        <f aca="false">$BV$38+BU54*$H$2</f>
        <v>0.00010538256585717</v>
      </c>
      <c r="BX54" s="0" t="n">
        <f aca="false">((8*$F$1*$H$16)/(3.1415))*(((BW54)^4-(BV54)^4)-(((BW54)^2-(BV54)^2)^2/(LN(BW54/BV54))))^-1</f>
        <v>2.61357162154275E+019</v>
      </c>
    </row>
    <row r="55" customFormat="false" ht="14.5" hidden="false" customHeight="false" outlineLevel="0" collapsed="false">
      <c r="A55" s="0" t="n">
        <f aca="false">A54+1</f>
        <v>18</v>
      </c>
      <c r="B55" s="0" t="n">
        <f aca="false">C54</f>
        <v>0.0010017</v>
      </c>
      <c r="C55" s="0" t="n">
        <f aca="false">$B$38+A55*$H$2</f>
        <v>0.0010018</v>
      </c>
      <c r="D55" s="0" t="n">
        <f aca="false">((8*$F$1*$H$4)/(3.1415))*(((C55)^4-(B55)^4)-(((C55)^2-(B55)^2)^2/(LN(C55/B55))))^-1</f>
        <v>7.9497311953342E+019</v>
      </c>
      <c r="G55" s="0" t="n">
        <f aca="false">G54+1</f>
        <v>18</v>
      </c>
      <c r="H55" s="0" t="n">
        <f aca="false">I54</f>
        <v>0.000829595416152192</v>
      </c>
      <c r="I55" s="0" t="n">
        <f aca="false">$H$38+G55*$H$2</f>
        <v>0.000829695416152192</v>
      </c>
      <c r="J55" s="0" t="n">
        <f aca="false">((8*$F$1*$H$5)/(3.1415))*(((I55)^4-(H55)^4)-(((I55)^2-(H55)^2)^2/(LN(I55/H55))))^-1</f>
        <v>2.6504173039165E+019</v>
      </c>
      <c r="M55" s="0" t="n">
        <f aca="false">M54+1</f>
        <v>18</v>
      </c>
      <c r="N55" s="0" t="n">
        <f aca="false">O54</f>
        <v>0.000687110820085811</v>
      </c>
      <c r="O55" s="0" t="n">
        <f aca="false">$N$38+M55*$H$2</f>
        <v>0.000687210820085811</v>
      </c>
      <c r="P55" s="0" t="n">
        <f aca="false">((8*$H$1*$H$6)/(3.1415))*(((O55)^4-(N55)^4)-(((O55)^2-(N55)^2)^2/(LN(O55/N55))))^-1</f>
        <v>3.39076006246527E+019</v>
      </c>
      <c r="S55" s="0" t="n">
        <f aca="false">S54+1</f>
        <v>18</v>
      </c>
      <c r="T55" s="0" t="n">
        <f aca="false">U54</f>
        <v>0.000569148476130158</v>
      </c>
      <c r="U55" s="0" t="n">
        <f aca="false">$T$38+S55*$H$2</f>
        <v>0.000569248476130158</v>
      </c>
      <c r="V55" s="0" t="n">
        <f aca="false">((8*$F$1*$H$7)/(3.1415))*(((U55)^4-(T55)^4)-(((U55)^2-(T55)^2)^2/(LN(U55/T55))))^-1</f>
        <v>2.64705650465988E+019</v>
      </c>
      <c r="Y55" s="0" t="n">
        <f aca="false">Y54+1</f>
        <v>18</v>
      </c>
      <c r="Z55" s="0" t="n">
        <f aca="false">AA54</f>
        <v>0.000471487992290704</v>
      </c>
      <c r="AA55" s="0" t="n">
        <f aca="false">$Z$38+Y55*$H$2</f>
        <v>0.000471587992290704</v>
      </c>
      <c r="AB55" s="0" t="n">
        <f aca="false">((8*$F$1*$H$8)/(3.1415))*(((AA55)^4-(Z55)^4)-(((AA55)^2-(Z55)^2)^2/(LN(AA55/Z55))))^-1</f>
        <v>2.64536450950151E+019</v>
      </c>
      <c r="AE55" s="0" t="n">
        <f aca="false">AE54+1</f>
        <v>18</v>
      </c>
      <c r="AF55" s="0" t="n">
        <f aca="false">AG54</f>
        <v>0.000390635325380815</v>
      </c>
      <c r="AG55" s="0" t="n">
        <f aca="false">$AF$38+AE55*$H$2</f>
        <v>0.000390735325380815</v>
      </c>
      <c r="AH55" s="0" t="n">
        <f aca="false">((8*$F$1*$H$9)/(3.1415))*(((AG55)^4-(AF55)^4)-(((AG55)^2-(AF55)^2)^2/(LN(AG55/AF55))))^-1</f>
        <v>2.64330647531421E+019</v>
      </c>
      <c r="AK55" s="0" t="n">
        <f aca="false">AK54+1</f>
        <v>18</v>
      </c>
      <c r="AL55" s="0" t="n">
        <f aca="false">AM54</f>
        <v>0.000323697773062438</v>
      </c>
      <c r="AM55" s="0" t="n">
        <f aca="false">$AL$38+AK55*$H$2</f>
        <v>0.000323797773062438</v>
      </c>
      <c r="AN55" s="0" t="n">
        <f aca="false">((8*$F$1*$H$10)/(3.1415))*(((AM55)^4-(AL55)^4)-(((AM55)^2-(AL55)^2)^2/(LN(AM55/AL55))))^-1</f>
        <v>2.64080110230419E+019</v>
      </c>
      <c r="AQ55" s="0" t="n">
        <f aca="false">AQ54+1</f>
        <v>18</v>
      </c>
      <c r="AR55" s="0" t="n">
        <f aca="false">AS54</f>
        <v>0.000268280480329607</v>
      </c>
      <c r="AS55" s="0" t="n">
        <f aca="false">$AR$38+AQ55*$H$2</f>
        <v>0.000268380480329607</v>
      </c>
      <c r="AT55" s="0" t="n">
        <f aca="false">((8*$F$1*$H$11)/(3.1415))*(((AS55)^4-(AR55)^4)-(((AS55)^2-(AR55)^2)^2/(LN(AS55/AR55))))^-1</f>
        <v>2.6378516624647E+019</v>
      </c>
      <c r="AW55" s="0" t="n">
        <f aca="false">AW54+1</f>
        <v>18</v>
      </c>
      <c r="AX55" s="0" t="n">
        <f aca="false">AY54</f>
        <v>0.000222400757700531</v>
      </c>
      <c r="AY55" s="0" t="n">
        <f aca="false">$AX$38+AW55*$H$2</f>
        <v>0.000222500757700531</v>
      </c>
      <c r="AZ55" s="0" t="n">
        <f aca="false">((8*$F$1*$H$12)/(3.1415))*(((AY55)^4-(AX55)^4)-(((AY55)^2-(AX55)^2)^2/(LN(AY55/AX55))))^-1</f>
        <v>2.63427153777724E+019</v>
      </c>
      <c r="BC55" s="0" t="n">
        <f aca="false">BC54+1</f>
        <v>18</v>
      </c>
      <c r="BD55" s="0" t="n">
        <f aca="false">BE54</f>
        <v>0.000184417145641585</v>
      </c>
      <c r="BE55" s="0" t="n">
        <f aca="false">$BD$38+BC55*$H$2</f>
        <v>0.000184517145641585</v>
      </c>
      <c r="BF55" s="0" t="n">
        <f aca="false">((8*$H$13*$F$1)/(3.1415))*(((BE55)^4-(BD55)^4)-(((BE55)^2-(BD55)^2)^2/(LN(BE55/BD55))))^-1</f>
        <v>2.6299699159629E+019</v>
      </c>
      <c r="BI55" s="0" t="n">
        <f aca="false">BI54+1</f>
        <v>18</v>
      </c>
      <c r="BJ55" s="0" t="n">
        <f aca="false">BK54</f>
        <v>0.000152970687329081</v>
      </c>
      <c r="BK55" s="0" t="n">
        <f aca="false">$BJ$38+BI55*$H$2</f>
        <v>0.000153070687329081</v>
      </c>
      <c r="BL55" s="0" t="n">
        <f aca="false">((8*$F$1*$H$14)/(3.1415))*(((BK55)^4-(BJ55)^4)-(((BK55)^2-(BJ55)^2)^2/(LN(BK55/BJ55))))^-1</f>
        <v>2.62480002033513E+019</v>
      </c>
      <c r="BO55" s="0" t="n">
        <v>18</v>
      </c>
      <c r="BP55" s="0" t="n">
        <f aca="false">BQ54</f>
        <v>0.000126936308637937</v>
      </c>
      <c r="BQ55" s="0" t="n">
        <f aca="false">$BP$38+BO55*$H$2</f>
        <v>0.000127036308637937</v>
      </c>
      <c r="BR55" s="0" t="n">
        <f aca="false">((8*$H$1*$H$15)/(3.1415))*(((BQ55)^4-(BP55)^4)-(((BQ55)^2-(BP55)^2)^2/(LN(BQ55/BP55))))^-1</f>
        <v>3.35280021721683E+019</v>
      </c>
    </row>
    <row r="56" customFormat="false" ht="14.5" hidden="false" customHeight="false" outlineLevel="0" collapsed="false">
      <c r="A56" s="0" t="n">
        <f aca="false">A55+1</f>
        <v>19</v>
      </c>
      <c r="B56" s="0" t="n">
        <f aca="false">C55</f>
        <v>0.0010018</v>
      </c>
      <c r="C56" s="0" t="n">
        <f aca="false">$B$38+A56*$H$2</f>
        <v>0.0010019</v>
      </c>
      <c r="D56" s="0" t="n">
        <f aca="false">((8*$F$1*$H$4)/(3.1415))*(((C56)^4-(B56)^4)-(((C56)^2-(B56)^2)^2/(LN(C56/B56))))^-1</f>
        <v>7.95015163437411E+019</v>
      </c>
      <c r="G56" s="0" t="n">
        <f aca="false">G55+1</f>
        <v>19</v>
      </c>
      <c r="H56" s="0" t="n">
        <f aca="false">I55</f>
        <v>0.000829695416152192</v>
      </c>
      <c r="I56" s="0" t="n">
        <f aca="false">$H$38+G56*$H$2</f>
        <v>0.000829795416152192</v>
      </c>
      <c r="J56" s="0" t="n">
        <f aca="false">((8*$F$1*$H$5)/(3.1415))*(((I56)^4-(H56)^4)-(((I56)^2-(H56)^2)^2/(LN(I56/H56))))^-1</f>
        <v>2.64950499944755E+019</v>
      </c>
      <c r="M56" s="0" t="n">
        <f aca="false">M55+1</f>
        <v>19</v>
      </c>
      <c r="N56" s="0" t="n">
        <f aca="false">O55</f>
        <v>0.000687210820085811</v>
      </c>
      <c r="O56" s="0" t="n">
        <f aca="false">$N$38+M56*$H$2</f>
        <v>0.000687310820085811</v>
      </c>
      <c r="P56" s="0" t="n">
        <f aca="false">((8*$H$1*$H$6)/(3.1415))*(((O56)^4-(N56)^4)-(((O56)^2-(N56)^2)^2/(LN(O56/N56))))^-1</f>
        <v>3.39053894401301E+019</v>
      </c>
      <c r="S56" s="0" t="n">
        <f aca="false">S55+1</f>
        <v>19</v>
      </c>
      <c r="T56" s="0" t="n">
        <f aca="false">U55</f>
        <v>0.000569248476130158</v>
      </c>
      <c r="U56" s="0" t="n">
        <f aca="false">$T$38+S56*$H$2</f>
        <v>0.000569348476130158</v>
      </c>
      <c r="V56" s="0" t="n">
        <f aca="false">((8*$F$1*$H$7)/(3.1415))*(((U56)^4-(T56)^4)-(((U56)^2-(T56)^2)^2/(LN(U56/T56))))^-1</f>
        <v>2.64662562042875E+019</v>
      </c>
      <c r="Y56" s="0" t="n">
        <f aca="false">Y55+1</f>
        <v>19</v>
      </c>
      <c r="Z56" s="0" t="n">
        <f aca="false">AA55</f>
        <v>0.000471587992290704</v>
      </c>
      <c r="AA56" s="0" t="n">
        <f aca="false">$Z$38+Y56*$H$2</f>
        <v>0.000471687992290704</v>
      </c>
      <c r="AB56" s="0" t="n">
        <f aca="false">((8*$F$1*$H$8)/(3.1415))*(((AA56)^4-(Z56)^4)-(((AA56)^2-(Z56)^2)^2/(LN(AA56/Z56))))^-1</f>
        <v>2.64476305898445E+019</v>
      </c>
      <c r="AE56" s="0" t="n">
        <f aca="false">AE55+1</f>
        <v>19</v>
      </c>
      <c r="AF56" s="0" t="n">
        <f aca="false">AG55</f>
        <v>0.000390735325380815</v>
      </c>
      <c r="AG56" s="0" t="n">
        <f aca="false">$AF$38+AE56*$H$2</f>
        <v>0.000390835325380815</v>
      </c>
      <c r="AH56" s="0" t="n">
        <f aca="false">((8*$F$1*$H$9)/(3.1415))*(((AG56)^4-(AF56)^4)-(((AG56)^2-(AF56)^2)^2/(LN(AG56/AF56))))^-1</f>
        <v>2.64260005275284E+019</v>
      </c>
      <c r="AK56" s="0" t="n">
        <f aca="false">AK55+1</f>
        <v>19</v>
      </c>
      <c r="AL56" s="0" t="n">
        <f aca="false">AM55</f>
        <v>0.000323797773062438</v>
      </c>
      <c r="AM56" s="0" t="n">
        <f aca="false">$AL$38+AK56*$H$2</f>
        <v>0.000323897773062438</v>
      </c>
      <c r="AN56" s="0" t="n">
        <f aca="false">((8*$F$1*$H$10)/(3.1415))*(((AM56)^4-(AL56)^4)-(((AM56)^2-(AL56)^2)^2/(LN(AM56/AL56))))^-1</f>
        <v>2.64001443221007E+019</v>
      </c>
      <c r="AQ56" s="0" t="n">
        <f aca="false">AQ55+1</f>
        <v>19</v>
      </c>
      <c r="AR56" s="0" t="n">
        <f aca="false">AS55</f>
        <v>0.000268380480329607</v>
      </c>
      <c r="AS56" s="0" t="n">
        <f aca="false">$AR$38+AQ56*$H$2</f>
        <v>0.000268480480329607</v>
      </c>
      <c r="AT56" s="0" t="n">
        <f aca="false">((8*$F$1*$H$11)/(3.1415))*(((AS56)^4-(AR56)^4)-(((AS56)^2-(AR56)^2)^2/(LN(AS56/AR56))))^-1</f>
        <v>2.63687112661499E+019</v>
      </c>
      <c r="AW56" s="0" t="n">
        <f aca="false">AW55+1</f>
        <v>19</v>
      </c>
      <c r="AX56" s="0" t="n">
        <f aca="false">AY55</f>
        <v>0.000222500757700531</v>
      </c>
      <c r="AY56" s="0" t="n">
        <f aca="false">$AX$38+AW56*$H$2</f>
        <v>0.000222600757700531</v>
      </c>
      <c r="AZ56" s="0" t="n">
        <f aca="false">((8*$F$1*$H$12)/(3.1415))*(((AY56)^4-(AX56)^4)-(((AY56)^2-(AX56)^2)^2/(LN(AY56/AX56))))^-1</f>
        <v>2.63309394205126E+019</v>
      </c>
      <c r="BC56" s="0" t="n">
        <f aca="false">BC55+1</f>
        <v>19</v>
      </c>
      <c r="BD56" s="0" t="n">
        <f aca="false">BE55</f>
        <v>0.000184517145641585</v>
      </c>
      <c r="BE56" s="0" t="n">
        <f aca="false">$BD$38+BC56*$H$2</f>
        <v>0.000184617145641585</v>
      </c>
      <c r="BF56" s="0" t="n">
        <f aca="false">((8*$H$13*$F$1)/(3.1415))*(((BE56)^4-(BD56)^4)-(((BE56)^2-(BD56)^2)^2/(LN(BE56/BD56))))^-1</f>
        <v>2.62855990277624E+019</v>
      </c>
      <c r="BI56" s="0" t="n">
        <v>19</v>
      </c>
      <c r="BJ56" s="0" t="n">
        <f aca="false">BK55</f>
        <v>0.000153070687329081</v>
      </c>
      <c r="BK56" s="0" t="n">
        <f aca="false">$BJ$38+BI56*$H$2</f>
        <v>0.000153170687329081</v>
      </c>
      <c r="BL56" s="0" t="n">
        <f aca="false">((8*$F$1*$H$14)/(3.1415))*(((BK56)^4-(BJ56)^4)-(((BK56)^2-(BJ56)^2)^2/(LN(BK56/BJ56))))^-1</f>
        <v>2.62308098447434E+019</v>
      </c>
    </row>
    <row r="57" customFormat="false" ht="14.5" hidden="false" customHeight="false" outlineLevel="0" collapsed="false">
      <c r="A57" s="0" t="n">
        <f aca="false">A56+1</f>
        <v>20</v>
      </c>
      <c r="B57" s="0" t="n">
        <f aca="false">C56</f>
        <v>0.0010019</v>
      </c>
      <c r="C57" s="0" t="n">
        <f aca="false">$B$38+A57*$H$2</f>
        <v>0.001002</v>
      </c>
      <c r="D57" s="0" t="n">
        <f aca="false">((8*$F$1*$H$4)/(3.1415))*(((C57)^4-(B57)^4)-(((C57)^2-(B57)^2)^2/(LN(C57/B57))))^-1</f>
        <v>7.95342130942693E+019</v>
      </c>
      <c r="G57" s="0" t="n">
        <f aca="false">G56+1</f>
        <v>20</v>
      </c>
      <c r="H57" s="0" t="n">
        <f aca="false">I56</f>
        <v>0.000829795416152192</v>
      </c>
      <c r="I57" s="0" t="n">
        <f aca="false">$H$38+G57*$H$2</f>
        <v>0.000829895416152192</v>
      </c>
      <c r="J57" s="0" t="n">
        <f aca="false">((8*$F$1*$H$5)/(3.1415))*(((I57)^4-(H57)^4)-(((I57)^2-(H57)^2)^2/(LN(I57/H57))))^-1</f>
        <v>2.64914901320591E+019</v>
      </c>
      <c r="M57" s="0" t="n">
        <f aca="false">M56+1</f>
        <v>20</v>
      </c>
      <c r="N57" s="0" t="n">
        <f aca="false">O56</f>
        <v>0.000687310820085811</v>
      </c>
      <c r="O57" s="0" t="n">
        <f aca="false">$N$38+M57*$H$2</f>
        <v>0.000687410820085811</v>
      </c>
      <c r="P57" s="0" t="n">
        <f aca="false">((8*$H$1*$H$6)/(3.1415))*(((O57)^4-(N57)^4)-(((O57)^2-(N57)^2)^2/(LN(O57/N57))))^-1</f>
        <v>3.39003879729221E+019</v>
      </c>
      <c r="S57" s="0" t="n">
        <f aca="false">S56+1</f>
        <v>20</v>
      </c>
      <c r="T57" s="0" t="n">
        <f aca="false">U56</f>
        <v>0.000569348476130158</v>
      </c>
      <c r="U57" s="0" t="n">
        <f aca="false">$T$38+S57*$H$2</f>
        <v>0.000569448476130158</v>
      </c>
      <c r="V57" s="0" t="n">
        <f aca="false">((8*$F$1*$H$7)/(3.1415))*(((U57)^4-(T57)^4)-(((U57)^2-(T57)^2)^2/(LN(U57/T57))))^-1</f>
        <v>2.6458920559499E+019</v>
      </c>
      <c r="Y57" s="0" t="n">
        <f aca="false">Y56+1</f>
        <v>20</v>
      </c>
      <c r="Z57" s="0" t="n">
        <f aca="false">AA56</f>
        <v>0.000471687992290704</v>
      </c>
      <c r="AA57" s="0" t="n">
        <f aca="false">$Z$38+Y57*$H$2</f>
        <v>0.000471787992290704</v>
      </c>
      <c r="AB57" s="0" t="n">
        <f aca="false">((8*$F$1*$H$8)/(3.1415))*(((AA57)^4-(Z57)^4)-(((AA57)^2-(Z57)^2)^2/(LN(AA57/Z57))))^-1</f>
        <v>2.64416872163516E+019</v>
      </c>
      <c r="AE57" s="0" t="n">
        <f aca="false">AE56+1</f>
        <v>20</v>
      </c>
      <c r="AF57" s="0" t="n">
        <f aca="false">AG56</f>
        <v>0.000390835325380815</v>
      </c>
      <c r="AG57" s="0" t="n">
        <f aca="false">$AF$38+AE57*$H$2</f>
        <v>0.000390935325380815</v>
      </c>
      <c r="AH57" s="0" t="n">
        <f aca="false">((8*$F$1*$H$9)/(3.1415))*(((AG57)^4-(AF57)^4)-(((AG57)^2-(AF57)^2)^2/(LN(AG57/AF57))))^-1</f>
        <v>2.64197596885018E+019</v>
      </c>
      <c r="AK57" s="0" t="n">
        <f aca="false">AK56+1</f>
        <v>20</v>
      </c>
      <c r="AL57" s="0" t="n">
        <f aca="false">AM56</f>
        <v>0.000323897773062438</v>
      </c>
      <c r="AM57" s="0" t="n">
        <f aca="false">$AL$38+AK57*$H$2</f>
        <v>0.000323997773062438</v>
      </c>
      <c r="AN57" s="0" t="n">
        <f aca="false">((8*$F$1*$H$10)/(3.1415))*(((AM57)^4-(AL57)^4)-(((AM57)^2-(AL57)^2)^2/(LN(AM57/AL57))))^-1</f>
        <v>2.63919879157325E+019</v>
      </c>
      <c r="AQ57" s="0" t="n">
        <f aca="false">AQ56+1</f>
        <v>20</v>
      </c>
      <c r="AR57" s="0" t="n">
        <f aca="false">AS56</f>
        <v>0.000268480480329607</v>
      </c>
      <c r="AS57" s="0" t="n">
        <f aca="false">$AR$38+AQ57*$H$2</f>
        <v>0.000268580480329607</v>
      </c>
      <c r="AT57" s="0" t="n">
        <f aca="false">((8*$F$1*$H$11)/(3.1415))*(((AS57)^4-(AR57)^4)-(((AS57)^2-(AR57)^2)^2/(LN(AS57/AR57))))^-1</f>
        <v>2.63589574322636E+019</v>
      </c>
      <c r="AW57" s="0" t="n">
        <f aca="false">AW56+1</f>
        <v>20</v>
      </c>
      <c r="AX57" s="0" t="n">
        <f aca="false">AY56</f>
        <v>0.000222600757700531</v>
      </c>
      <c r="AY57" s="0" t="n">
        <f aca="false">$AX$38+AW57*$H$2</f>
        <v>0.000222700757700531</v>
      </c>
      <c r="AZ57" s="0" t="n">
        <f aca="false">((8*$F$1*$H$12)/(3.1415))*(((AY57)^4-(AX57)^4)-(((AY57)^2-(AX57)^2)^2/(LN(AY57/AX57))))^-1</f>
        <v>2.63190518015467E+019</v>
      </c>
      <c r="BC57" s="0" t="n">
        <v>20</v>
      </c>
      <c r="BD57" s="0" t="n">
        <f aca="false">BE56</f>
        <v>0.000184617145641585</v>
      </c>
      <c r="BE57" s="0" t="n">
        <f aca="false">$BD$38+BC57*$H$2</f>
        <v>0.000184717145641585</v>
      </c>
      <c r="BF57" s="0" t="n">
        <f aca="false">((8*$H$13*$F$1)/(3.1415))*(((BE57)^4-(BD57)^4)-(((BE57)^2-(BD57)^2)^2/(LN(BE57/BD57))))^-1</f>
        <v>2.62712448112392E+019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C62"/>
  <sheetViews>
    <sheetView showFormulas="false" showGridLines="true" showRowColHeaders="true" showZeros="true" rightToLeft="false" tabSelected="true" showOutlineSymbols="true" defaultGridColor="true" view="normal" topLeftCell="A36" colorId="64" zoomScale="110" zoomScaleNormal="110" zoomScalePageLayoutView="100" workbookViewId="0">
      <selection pane="topLeft" activeCell="E43" activeCellId="0" sqref="E43"/>
    </sheetView>
  </sheetViews>
  <sheetFormatPr defaultRowHeight="14.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0.63"/>
    <col collapsed="false" customWidth="true" hidden="false" outlineLevel="0" max="5" min="4" style="0" width="11.83"/>
    <col collapsed="false" customWidth="true" hidden="false" outlineLevel="0" max="6" min="6" style="0" width="9.18"/>
    <col collapsed="false" customWidth="true" hidden="false" outlineLevel="0" max="7" min="7" style="0" width="8.67"/>
    <col collapsed="false" customWidth="true" hidden="false" outlineLevel="0" max="8" min="8" style="0" width="9.82"/>
    <col collapsed="false" customWidth="true" hidden="false" outlineLevel="0" max="9" min="9" style="0" width="12.83"/>
    <col collapsed="false" customWidth="true" hidden="false" outlineLevel="0" max="10" min="10" style="0" width="11.99"/>
    <col collapsed="false" customWidth="true" hidden="false" outlineLevel="0" max="11" min="11" style="0" width="11.83"/>
    <col collapsed="false" customWidth="true" hidden="false" outlineLevel="0" max="12" min="12" style="0" width="9.18"/>
    <col collapsed="false" customWidth="true" hidden="false" outlineLevel="0" max="13" min="13" style="0" width="8.67"/>
    <col collapsed="false" customWidth="true" hidden="false" outlineLevel="0" max="14" min="14" style="0" width="15.09"/>
    <col collapsed="false" customWidth="true" hidden="false" outlineLevel="0" max="15" min="15" style="0" width="8.67"/>
    <col collapsed="false" customWidth="true" hidden="false" outlineLevel="0" max="16" min="16" style="0" width="9.91"/>
    <col collapsed="false" customWidth="true" hidden="false" outlineLevel="0" max="17" min="17" style="0" width="10"/>
    <col collapsed="false" customWidth="true" hidden="false" outlineLevel="0" max="19" min="18" style="0" width="8.67"/>
    <col collapsed="false" customWidth="true" hidden="false" outlineLevel="0" max="20" min="20" style="0" width="8"/>
    <col collapsed="false" customWidth="true" hidden="false" outlineLevel="0" max="21" min="21" style="0" width="8.67"/>
    <col collapsed="false" customWidth="true" hidden="false" outlineLevel="0" max="22" min="22" style="0" width="12.9"/>
    <col collapsed="false" customWidth="true" hidden="false" outlineLevel="0" max="23" min="23" style="0" width="11.83"/>
    <col collapsed="false" customWidth="true" hidden="false" outlineLevel="0" max="27" min="24" style="0" width="8.67"/>
    <col collapsed="false" customWidth="true" hidden="false" outlineLevel="0" max="28" min="28" style="0" width="9.82"/>
    <col collapsed="false" customWidth="true" hidden="false" outlineLevel="0" max="29" min="29" style="0" width="11.83"/>
    <col collapsed="false" customWidth="true" hidden="false" outlineLevel="0" max="34" min="30" style="0" width="8.67"/>
    <col collapsed="false" customWidth="true" hidden="false" outlineLevel="0" max="35" min="35" style="0" width="11.83"/>
    <col collapsed="false" customWidth="true" hidden="false" outlineLevel="0" max="40" min="36" style="0" width="8.67"/>
    <col collapsed="false" customWidth="true" hidden="false" outlineLevel="0" max="41" min="41" style="0" width="11.83"/>
    <col collapsed="false" customWidth="true" hidden="false" outlineLevel="0" max="46" min="42" style="0" width="8.67"/>
    <col collapsed="false" customWidth="true" hidden="false" outlineLevel="0" max="47" min="47" style="0" width="11.83"/>
    <col collapsed="false" customWidth="true" hidden="false" outlineLevel="0" max="52" min="48" style="0" width="8.67"/>
    <col collapsed="false" customWidth="true" hidden="false" outlineLevel="0" max="53" min="53" style="0" width="11.83"/>
    <col collapsed="false" customWidth="true" hidden="false" outlineLevel="0" max="58" min="54" style="0" width="8.67"/>
    <col collapsed="false" customWidth="true" hidden="false" outlineLevel="0" max="59" min="59" style="0" width="11.83"/>
    <col collapsed="false" customWidth="true" hidden="false" outlineLevel="0" max="64" min="60" style="0" width="8.67"/>
    <col collapsed="false" customWidth="true" hidden="false" outlineLevel="0" max="65" min="65" style="0" width="11.83"/>
    <col collapsed="false" customWidth="true" hidden="false" outlineLevel="0" max="70" min="66" style="0" width="8.67"/>
    <col collapsed="false" customWidth="true" hidden="false" outlineLevel="0" max="71" min="71" style="0" width="11.83"/>
    <col collapsed="false" customWidth="true" hidden="false" outlineLevel="0" max="76" min="72" style="0" width="8.67"/>
    <col collapsed="false" customWidth="true" hidden="false" outlineLevel="0" max="77" min="77" style="0" width="11.83"/>
    <col collapsed="false" customWidth="true" hidden="false" outlineLevel="0" max="82" min="78" style="0" width="8.67"/>
    <col collapsed="false" customWidth="true" hidden="false" outlineLevel="0" max="83" min="83" style="0" width="11.83"/>
    <col collapsed="false" customWidth="true" hidden="false" outlineLevel="0" max="88" min="84" style="0" width="8.67"/>
    <col collapsed="false" customWidth="true" hidden="false" outlineLevel="0" max="89" min="89" style="0" width="11.83"/>
    <col collapsed="false" customWidth="true" hidden="false" outlineLevel="0" max="91" min="90" style="0" width="8.67"/>
    <col collapsed="false" customWidth="true" hidden="false" outlineLevel="0" max="93" min="92" style="0" width="11.83"/>
    <col collapsed="false" customWidth="true" hidden="false" outlineLevel="0" max="94" min="94" style="0" width="8.67"/>
    <col collapsed="false" customWidth="true" hidden="false" outlineLevel="0" max="95" min="95" style="0" width="11.83"/>
    <col collapsed="false" customWidth="true" hidden="false" outlineLevel="0" max="97" min="96" style="0" width="8.67"/>
    <col collapsed="false" customWidth="true" hidden="false" outlineLevel="0" max="99" min="98" style="0" width="11.83"/>
    <col collapsed="false" customWidth="true" hidden="false" outlineLevel="0" max="100" min="100" style="0" width="8.67"/>
    <col collapsed="false" customWidth="true" hidden="false" outlineLevel="0" max="101" min="101" style="0" width="11.83"/>
    <col collapsed="false" customWidth="true" hidden="false" outlineLevel="0" max="103" min="102" style="0" width="8.67"/>
    <col collapsed="false" customWidth="true" hidden="false" outlineLevel="0" max="104" min="104" style="0" width="11.83"/>
    <col collapsed="false" customWidth="true" hidden="false" outlineLevel="0" max="106" min="105" style="0" width="8.67"/>
    <col collapsed="false" customWidth="true" hidden="false" outlineLevel="0" max="107" min="107" style="0" width="11.83"/>
    <col collapsed="false" customWidth="true" hidden="false" outlineLevel="0" max="109" min="108" style="0" width="8.67"/>
    <col collapsed="false" customWidth="true" hidden="false" outlineLevel="0" max="111" min="110" style="0" width="11.83"/>
    <col collapsed="false" customWidth="true" hidden="false" outlineLevel="0" max="112" min="112" style="0" width="8.67"/>
    <col collapsed="false" customWidth="true" hidden="false" outlineLevel="0" max="113" min="113" style="0" width="11.83"/>
    <col collapsed="false" customWidth="true" hidden="false" outlineLevel="0" max="115" min="114" style="0" width="8.67"/>
    <col collapsed="false" customWidth="true" hidden="false" outlineLevel="0" max="117" min="116" style="0" width="11.83"/>
    <col collapsed="false" customWidth="true" hidden="false" outlineLevel="0" max="118" min="118" style="0" width="8.67"/>
    <col collapsed="false" customWidth="true" hidden="false" outlineLevel="0" max="119" min="119" style="0" width="11.83"/>
    <col collapsed="false" customWidth="true" hidden="false" outlineLevel="0" max="121" min="120" style="0" width="8.67"/>
    <col collapsed="false" customWidth="true" hidden="false" outlineLevel="0" max="123" min="122" style="0" width="11.83"/>
    <col collapsed="false" customWidth="true" hidden="false" outlineLevel="0" max="124" min="124" style="0" width="8.67"/>
    <col collapsed="false" customWidth="true" hidden="false" outlineLevel="0" max="125" min="125" style="0" width="11.83"/>
    <col collapsed="false" customWidth="true" hidden="false" outlineLevel="0" max="127" min="126" style="0" width="8.67"/>
    <col collapsed="false" customWidth="true" hidden="false" outlineLevel="0" max="129" min="128" style="0" width="11.83"/>
    <col collapsed="false" customWidth="true" hidden="false" outlineLevel="0" max="130" min="130" style="0" width="10.09"/>
    <col collapsed="false" customWidth="true" hidden="false" outlineLevel="0" max="131" min="131" style="0" width="11.83"/>
    <col collapsed="false" customWidth="true" hidden="false" outlineLevel="0" max="133" min="132" style="0" width="8.67"/>
    <col collapsed="false" customWidth="true" hidden="false" outlineLevel="0" max="136" min="134" style="0" width="11.83"/>
    <col collapsed="false" customWidth="true" hidden="false" outlineLevel="0" max="137" min="137" style="0" width="11.18"/>
    <col collapsed="false" customWidth="true" hidden="false" outlineLevel="0" max="139" min="138" style="0" width="8.67"/>
    <col collapsed="false" customWidth="true" hidden="false" outlineLevel="0" max="141" min="140" style="0" width="11.83"/>
    <col collapsed="false" customWidth="true" hidden="false" outlineLevel="0" max="142" min="142" style="0" width="8.67"/>
    <col collapsed="false" customWidth="true" hidden="false" outlineLevel="0" max="143" min="143" style="0" width="11.83"/>
    <col collapsed="false" customWidth="true" hidden="false" outlineLevel="0" max="145" min="144" style="0" width="8.67"/>
    <col collapsed="false" customWidth="true" hidden="false" outlineLevel="0" max="147" min="146" style="0" width="11.83"/>
    <col collapsed="false" customWidth="true" hidden="false" outlineLevel="0" max="148" min="148" style="0" width="8.67"/>
    <col collapsed="false" customWidth="true" hidden="false" outlineLevel="0" max="149" min="149" style="0" width="11.83"/>
    <col collapsed="false" customWidth="true" hidden="false" outlineLevel="0" max="151" min="150" style="0" width="8.67"/>
    <col collapsed="false" customWidth="true" hidden="false" outlineLevel="0" max="153" min="152" style="0" width="11.83"/>
    <col collapsed="false" customWidth="true" hidden="false" outlineLevel="0" max="154" min="154" style="0" width="8.67"/>
    <col collapsed="false" customWidth="true" hidden="false" outlineLevel="0" max="155" min="155" style="0" width="11.83"/>
    <col collapsed="false" customWidth="true" hidden="false" outlineLevel="0" max="157" min="156" style="0" width="8.67"/>
    <col collapsed="false" customWidth="true" hidden="false" outlineLevel="0" max="160" min="158" style="0" width="11.83"/>
    <col collapsed="false" customWidth="true" hidden="false" outlineLevel="0" max="161" min="161" style="0" width="11.11"/>
    <col collapsed="false" customWidth="true" hidden="false" outlineLevel="0" max="163" min="162" style="0" width="8.67"/>
    <col collapsed="false" customWidth="true" hidden="false" outlineLevel="0" max="165" min="164" style="0" width="11.83"/>
    <col collapsed="false" customWidth="true" hidden="false" outlineLevel="0" max="166" min="166" style="0" width="9.82"/>
    <col collapsed="false" customWidth="true" hidden="false" outlineLevel="0" max="167" min="167" style="0" width="9.18"/>
    <col collapsed="false" customWidth="true" hidden="false" outlineLevel="0" max="169" min="168" style="0" width="8.67"/>
    <col collapsed="false" customWidth="true" hidden="false" outlineLevel="0" max="172" min="170" style="0" width="11.83"/>
    <col collapsed="false" customWidth="true" hidden="false" outlineLevel="0" max="173" min="173" style="0" width="10.18"/>
    <col collapsed="false" customWidth="true" hidden="false" outlineLevel="0" max="175" min="174" style="0" width="8.67"/>
    <col collapsed="false" customWidth="true" hidden="false" outlineLevel="0" max="178" min="176" style="0" width="11.83"/>
    <col collapsed="false" customWidth="true" hidden="false" outlineLevel="0" max="179" min="179" style="0" width="9.09"/>
    <col collapsed="false" customWidth="true" hidden="false" outlineLevel="0" max="181" min="180" style="0" width="8.67"/>
    <col collapsed="false" customWidth="true" hidden="false" outlineLevel="0" max="184" min="182" style="0" width="11.83"/>
    <col collapsed="false" customWidth="true" hidden="false" outlineLevel="0" max="1025" min="185" style="0" width="8.67"/>
  </cols>
  <sheetData>
    <row r="1" customFormat="false" ht="14.5" hidden="false" customHeight="false" outlineLevel="0" collapsed="false">
      <c r="B1" s="0" t="s">
        <v>139</v>
      </c>
      <c r="C1" s="0" t="n">
        <v>0.0015</v>
      </c>
      <c r="E1" s="38" t="s">
        <v>140</v>
      </c>
      <c r="F1" s="66" t="n">
        <f aca="false">F2*7*10^-7</f>
        <v>0.0006951</v>
      </c>
      <c r="G1" s="0" t="s">
        <v>101</v>
      </c>
      <c r="H1" s="66" t="n">
        <f aca="false">8.9/10000</f>
        <v>0.00089</v>
      </c>
      <c r="I1" s="0" t="s">
        <v>141</v>
      </c>
      <c r="J1" s="0" t="n">
        <f aca="false">2*((0.5^(29/3.67))*C1)*1000000</f>
        <v>12.5432511270854</v>
      </c>
    </row>
    <row r="2" customFormat="false" ht="15" hidden="false" customHeight="false" outlineLevel="0" collapsed="false">
      <c r="B2" s="0" t="s">
        <v>142</v>
      </c>
      <c r="C2" s="0" t="n">
        <f aca="false">'Final-Peri'!I9</f>
        <v>31</v>
      </c>
      <c r="E2" s="60" t="s">
        <v>143</v>
      </c>
      <c r="F2" s="67" t="n">
        <v>993</v>
      </c>
      <c r="G2" s="0" t="s">
        <v>130</v>
      </c>
      <c r="H2" s="0" t="n">
        <f aca="false">100/1000000000</f>
        <v>1E-007</v>
      </c>
    </row>
    <row r="3" customFormat="false" ht="14.5" hidden="false" customHeight="false" outlineLevel="0" collapsed="false">
      <c r="B3" s="0" t="s">
        <v>144</v>
      </c>
      <c r="C3" s="0" t="s">
        <v>67</v>
      </c>
      <c r="E3" s="0" t="s">
        <v>70</v>
      </c>
      <c r="F3" s="0" t="s">
        <v>68</v>
      </c>
      <c r="G3" s="0" t="s">
        <v>69</v>
      </c>
      <c r="H3" s="0" t="s">
        <v>145</v>
      </c>
      <c r="I3" s="0" t="s">
        <v>71</v>
      </c>
      <c r="J3" s="0" t="s">
        <v>129</v>
      </c>
      <c r="L3" s="0" t="s">
        <v>85</v>
      </c>
      <c r="N3" s="0" t="s">
        <v>154</v>
      </c>
      <c r="P3" s="0" t="s">
        <v>147</v>
      </c>
      <c r="Q3" s="0" t="s">
        <v>148</v>
      </c>
      <c r="R3" s="0" t="s">
        <v>149</v>
      </c>
      <c r="T3" s="0" t="s">
        <v>68</v>
      </c>
    </row>
    <row r="4" customFormat="false" ht="14.5" hidden="false" customHeight="false" outlineLevel="0" collapsed="false">
      <c r="B4" s="0" t="n">
        <v>0</v>
      </c>
      <c r="C4" s="0" t="n">
        <f aca="false">('Final-Peri'!G9)/('Final-Peri'!G9+'Final-Peri'!H9)</f>
        <v>0.997937595635686</v>
      </c>
      <c r="E4" s="0" t="n">
        <f aca="false">(1/((1-(C4^4))-(((1-(C4^2))^2)/(LN(1/C4)))))</f>
        <v>85583070.9609641</v>
      </c>
      <c r="F4" s="0" t="n">
        <f aca="false">('Final-Peri'!G9+('Final-Peri'!E9/1000))</f>
        <v>0.0015031</v>
      </c>
      <c r="G4" s="0" t="n">
        <f aca="false">1/(F4)^4</f>
        <v>195906344403.272</v>
      </c>
      <c r="H4" s="0" t="n">
        <v>0.051</v>
      </c>
      <c r="I4" s="0" t="n">
        <f aca="false">E4*G4*H4</f>
        <v>8.55079595313183E+017</v>
      </c>
      <c r="J4" s="0" t="n">
        <f aca="false">(8*$F$1*I4)/($F$2*9.81*3.1415)</f>
        <v>155377632076.258</v>
      </c>
      <c r="L4" s="0" t="n">
        <f aca="false">J4/(2^B4)</f>
        <v>155377632076.258</v>
      </c>
      <c r="N4" s="0" t="n">
        <f aca="false">SUM(L4:L26)</f>
        <v>280709211712.317</v>
      </c>
      <c r="P4" s="0" t="n">
        <v>0.0015</v>
      </c>
      <c r="Q4" s="0" t="n">
        <f aca="false">(8*$H$1*H4)/(1025*9.8*3.1415*P4^4)</f>
        <v>2272.99315763791</v>
      </c>
      <c r="R4" s="0" t="n">
        <f aca="false">Q4/(2^B4)</f>
        <v>2272.99315763791</v>
      </c>
      <c r="T4" s="0" t="n">
        <f aca="false">SUM(R4:R26)</f>
        <v>51781.3422642746</v>
      </c>
    </row>
    <row r="5" customFormat="false" ht="14.5" hidden="false" customHeight="false" outlineLevel="0" collapsed="false">
      <c r="B5" s="0" t="n">
        <v>1</v>
      </c>
      <c r="C5" s="0" t="n">
        <f aca="false">((0.5)^(B5/3)*$C$1)/(((0.5)^(B5/3)*$C$1)+(($C$2-B5)*0.0000001))</f>
        <v>0.997486491544634</v>
      </c>
      <c r="E5" s="0" t="n">
        <f aca="false">(1/((1-(C5^4))-(((1-(C5^2))^2)/(LN(1/C5)))))</f>
        <v>47289673.5594734</v>
      </c>
      <c r="F5" s="0" t="n">
        <f aca="false">((0.5^(B5/3)*$C$1)+($C$2-B5)*0.0000001)</f>
        <v>0.00119355078897615</v>
      </c>
      <c r="G5" s="0" t="n">
        <f aca="false">1/(F5)^4</f>
        <v>492761062745.734</v>
      </c>
      <c r="H5" s="0" t="n">
        <f aca="false">(20*(0.5)^(B5/3.67)*$C$1)</f>
        <v>0.0248368624845658</v>
      </c>
      <c r="I5" s="0" t="n">
        <f aca="false">E5*G5*H5</f>
        <v>5.78761231449459E+017</v>
      </c>
      <c r="J5" s="0" t="n">
        <f aca="false">(8*$F$1*I5)/($F$2*9.81*3.1415)</f>
        <v>105167460635.31</v>
      </c>
      <c r="L5" s="0" t="n">
        <f aca="false">J5/(2^B5)</f>
        <v>52583730317.6552</v>
      </c>
      <c r="P5" s="0" t="n">
        <f aca="false">((0.5)^(B5/3)*$C$1)</f>
        <v>0.00119055078897615</v>
      </c>
      <c r="Q5" s="0" t="n">
        <f aca="false">(8*$H$1*H5)/(1025*9.8*3.1415*P5^4)</f>
        <v>2789.31789176143</v>
      </c>
      <c r="R5" s="0" t="n">
        <f aca="false">Q5/(2^B5)</f>
        <v>1394.65894588072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((0.5)^(B6/3)*$C$1)/(((0.5)^(B6/3)*$C$1)+(($C$2-B6)*0.0000001))</f>
        <v>0.996940414425623</v>
      </c>
      <c r="E6" s="0" t="n">
        <f aca="false">(1/((1-(C6^4))-(((1-(C6^2))^2)/(LN(1/C6)))))</f>
        <v>26226375.5144581</v>
      </c>
      <c r="F6" s="0" t="n">
        <f aca="false">((0.5^(B6/3)*$C$1)+($C$2-B6)*0.0000001)</f>
        <v>0.000947840787421155</v>
      </c>
      <c r="G6" s="0" t="n">
        <f aca="false">1/(F6)^4</f>
        <v>1238963256404.54</v>
      </c>
      <c r="H6" s="0" t="n">
        <f aca="false">(20*(0.5)^(B6/3.67)*$C$1)</f>
        <v>0.0205623246025743</v>
      </c>
      <c r="I6" s="0" t="n">
        <f aca="false">E6*G6*H6</f>
        <v>6.68142215473872E+017</v>
      </c>
      <c r="J6" s="0" t="n">
        <f aca="false">(8*$F$1*I6)/($F$2*9.81*3.1415)</f>
        <v>121408996191.158</v>
      </c>
      <c r="L6" s="0" t="n">
        <f aca="false">J6/(2^B6)</f>
        <v>30352249047.7896</v>
      </c>
      <c r="N6" s="0" t="n">
        <f aca="false">N4*1000*9.81</f>
        <v>2753757366897830</v>
      </c>
      <c r="O6" s="0" t="s">
        <v>106</v>
      </c>
      <c r="P6" s="0" t="n">
        <f aca="false">((0.5)^(B6/3)*$C$1)</f>
        <v>0.000944940787421155</v>
      </c>
      <c r="Q6" s="0" t="n">
        <f aca="false">(8*$H$1*H6)/(1025*9.8*3.1415*P6^4)</f>
        <v>5818.97937869541</v>
      </c>
      <c r="R6" s="0" t="n">
        <f aca="false">Q6/(2^B6)</f>
        <v>1454.74484467385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((0.5)^(B7/3)*$C$1)/(((0.5)^(B7/3)*$C$1)+(($C$2-B7)*0.0000001))</f>
        <v>0.996280552603613</v>
      </c>
      <c r="E7" s="0" t="n">
        <f aca="false">(1/((1-(C7^4))-(((1-(C7^2))^2)/(LN(1/C7)))))</f>
        <v>14602738.9462957</v>
      </c>
      <c r="F7" s="0" t="n">
        <f aca="false">((0.5^(B7/3)*$C$1)+($C$2-B7)*0.0000001)</f>
        <v>0.0007528</v>
      </c>
      <c r="G7" s="0" t="n">
        <f aca="false">1/(F7)^4</f>
        <v>3113734354222.8</v>
      </c>
      <c r="H7" s="0" t="n">
        <f aca="false">(20*(0.5)^(B7/3.67)*$C$1)</f>
        <v>0.0170234542839047</v>
      </c>
      <c r="I7" s="0" t="n">
        <f aca="false">E7*G7*H7</f>
        <v>7.74040292693847E+017</v>
      </c>
      <c r="J7" s="0" t="n">
        <f aca="false">(8*$F$1*I7)/($F$2*9.81*3.1415)</f>
        <v>140651874363.034</v>
      </c>
      <c r="L7" s="0" t="n">
        <f aca="false">J7/(2^B7)</f>
        <v>17581484295.3793</v>
      </c>
      <c r="P7" s="0" t="n">
        <f aca="false">((0.5)^(B7/3)*$C$1)</f>
        <v>0.00075</v>
      </c>
      <c r="Q7" s="0" t="n">
        <f aca="false">(8*$H$1*H7)/(1025*9.8*3.1415*P7^4)</f>
        <v>12139.355327585</v>
      </c>
      <c r="R7" s="0" t="n">
        <f aca="false">Q7/(2^B7)</f>
        <v>1517.41941594813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((0.5)^(B8/3)*$C$1)/(((0.5)^(B8/3)*$C$1)+(($C$2-B8)*0.0000001))</f>
        <v>0.995484764047338</v>
      </c>
      <c r="E8" s="0" t="n">
        <f aca="false">(1/((1-(C8^4))-(((1-(C8^2))^2)/(LN(1/C8)))))</f>
        <v>8165848.99657225</v>
      </c>
      <c r="F8" s="0" t="n">
        <f aca="false">((0.5^(B8/3)*$C$1)+($C$2-B8)*0.0000001)</f>
        <v>0.000597975394488075</v>
      </c>
      <c r="G8" s="0" t="n">
        <f aca="false">1/(F8)^4</f>
        <v>7821080284984.96</v>
      </c>
      <c r="H8" s="0" t="n">
        <f aca="false">(20*(0.5)^(B8/3.67)*$C$1)</f>
        <v>0.0140936397687211</v>
      </c>
      <c r="I8" s="0" t="n">
        <f aca="false">E8*G8*H8</f>
        <v>9.00101023413102E+017</v>
      </c>
      <c r="J8" s="0" t="n">
        <f aca="false">(8*$F$1*I8)/($F$2*9.81*3.1415)</f>
        <v>163558534683.688</v>
      </c>
      <c r="L8" s="0" t="n">
        <f aca="false">J8/(2^B8)</f>
        <v>10222408417.7305</v>
      </c>
      <c r="N8" s="0" t="s">
        <v>150</v>
      </c>
      <c r="P8" s="0" t="n">
        <f aca="false">((0.5)^(B8/3)*$C$1)</f>
        <v>0.000595275394488075</v>
      </c>
      <c r="Q8" s="0" t="n">
        <f aca="false">(8*$H$1*H8)/(1025*9.8*3.1415*P8^4)</f>
        <v>25324.7069939618</v>
      </c>
      <c r="R8" s="0" t="n">
        <f aca="false">Q8/(2^B8)</f>
        <v>1582.79418712261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((0.5)^(B9/3)*$C$1)/(((0.5)^(B9/3)*$C$1)+(($C$2-B9)*0.0000001))</f>
        <v>0.994527126854417</v>
      </c>
      <c r="E9" s="0" t="n">
        <f aca="false">(1/((1-(C9^4))-(((1-(C9^2))^2)/(LN(1/C9)))))</f>
        <v>4587804.97266895</v>
      </c>
      <c r="F9" s="0" t="n">
        <f aca="false">((0.5^(B9/3)*$C$1)+($C$2-B9)*0.0000001)</f>
        <v>0.000475070393710577</v>
      </c>
      <c r="G9" s="0" t="n">
        <f aca="false">1/(F9)^4</f>
        <v>19632162290567</v>
      </c>
      <c r="H9" s="0" t="n">
        <f aca="false">(20*(0.5)^(B9/3.67)*$C$1)</f>
        <v>0.0116680597614245</v>
      </c>
      <c r="I9" s="0" t="n">
        <f aca="false">E9*G9*H9</f>
        <v>1.05092501144338E+018</v>
      </c>
      <c r="J9" s="0" t="n">
        <f aca="false">(8*$F$1*I9)/($F$2*9.81*3.1415)</f>
        <v>190964958891.319</v>
      </c>
      <c r="L9" s="0" t="n">
        <f aca="false">J9/(2^B9)</f>
        <v>5967654965.35371</v>
      </c>
      <c r="N9" s="0" t="n">
        <f aca="false">(E43+K43+Q43+W43+AC43+AI43+AO43+AU43+BA43+BG43+BM43+BS43+BY43+CE43+CQ43+CK43+CW43+DC43+DI43+DO43+DU43+EA43+EG43+EM43+ES43+EY43+FE43+FK43+FQ43+FV43+GC43)</f>
        <v>3.00164389921598E+019</v>
      </c>
      <c r="O9" s="0" t="s">
        <v>106</v>
      </c>
      <c r="P9" s="0" t="n">
        <f aca="false">((0.5)^(B9/3)*$C$1)</f>
        <v>0.000472470393710577</v>
      </c>
      <c r="Q9" s="0" t="n">
        <f aca="false">(8*$H$1*H9)/(1025*9.8*3.1415*P9^4)</f>
        <v>52831.5356971764</v>
      </c>
      <c r="R9" s="0" t="n">
        <f aca="false">Q9/(2^B9)</f>
        <v>1650.98549053676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((0.5)^(B10/3)*$C$1)/(((0.5)^(B10/3)*$C$1)+(($C$2-B10)*0.0000001))</f>
        <v>0.993377483443708</v>
      </c>
      <c r="E10" s="0" t="n">
        <f aca="false">(1/((1-(C10^4))-(((1-(C10^2))^2)/(LN(1/C10)))))</f>
        <v>2590790.12663859</v>
      </c>
      <c r="F10" s="0" t="n">
        <f aca="false">((0.5^(B10/3)*$C$1)+($C$2-B10)*0.0000001)</f>
        <v>0.0003775</v>
      </c>
      <c r="G10" s="0" t="n">
        <f aca="false">1/(F10)^4</f>
        <v>49241602288577.3</v>
      </c>
      <c r="H10" s="0" t="n">
        <f aca="false">(20*(0.5)^(B10/3.67)*$C$1)</f>
        <v>0.00965993319187315</v>
      </c>
      <c r="I10" s="0" t="n">
        <f aca="false">E10*G10*H10</f>
        <v>1.23236266387734E+018</v>
      </c>
      <c r="J10" s="0" t="n">
        <f aca="false">(8*$F$1*I10)/($F$2*9.81*3.1415)</f>
        <v>223934232113.583</v>
      </c>
      <c r="L10" s="0" t="n">
        <f aca="false">J10/(2^B10)</f>
        <v>3498972376.77473</v>
      </c>
      <c r="P10" s="0" t="n">
        <f aca="false">((0.5)^(B10/3)*$C$1)</f>
        <v>0.000375</v>
      </c>
      <c r="Q10" s="0" t="n">
        <f aca="false">(8*$H$1*H10)/(1025*9.8*3.1415*P10^4)</f>
        <v>110215.33890945</v>
      </c>
      <c r="R10" s="0" t="n">
        <f aca="false">Q10/(2^B10)</f>
        <v>1722.11467046016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((0.5)^(B11/3)*$C$1)/(((0.5)^(B11/3)*$C$1)+(($C$2-B11)*0.0000001))</f>
        <v>0.992001005133538</v>
      </c>
      <c r="E11" s="0" t="n">
        <f aca="false">(1/((1-(C11^4))-(((1-(C11^2))^2)/(LN(1/C11)))))</f>
        <v>1471278.8264082</v>
      </c>
      <c r="F11" s="0" t="n">
        <f aca="false">((0.5^(B11/3)*$C$1)+($C$2-B11)*0.0000001)</f>
        <v>0.000300037697244037</v>
      </c>
      <c r="G11" s="0" t="n">
        <f aca="false">1/(F11)^4</f>
        <v>123394756535537</v>
      </c>
      <c r="H11" s="0" t="n">
        <f aca="false">(20*(0.5)^(B11/3.67)*$C$1)</f>
        <v>0.0079974144098882</v>
      </c>
      <c r="I11" s="0" t="n">
        <f aca="false">E11*G11*H11</f>
        <v>1.45191533169126E+018</v>
      </c>
      <c r="J11" s="0" t="n">
        <f aca="false">(8*$F$1*I11)/($F$2*9.81*3.1415)</f>
        <v>263829434651.374</v>
      </c>
      <c r="L11" s="0" t="n">
        <f aca="false">J11/(2^B11)</f>
        <v>2061167458.21386</v>
      </c>
      <c r="N11" s="0" t="s">
        <v>151</v>
      </c>
      <c r="P11" s="0" t="n">
        <f aca="false">((0.5)^(B11/3)*$C$1)</f>
        <v>0.000297637697244037</v>
      </c>
      <c r="Q11" s="0" t="n">
        <f aca="false">(8*$H$1*H11)/(1025*9.8*3.1415*P11^4)</f>
        <v>229927.462274662</v>
      </c>
      <c r="R11" s="0" t="n">
        <f aca="false">Q11/(2^B11)</f>
        <v>1796.3082990208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((0.5)^(B12/3)*$C$1)/(((0.5)^(B12/3)*$C$1)+(($C$2-B12)*0.0000001))</f>
        <v>0.990357817083928</v>
      </c>
      <c r="E12" s="0" t="n">
        <f aca="false">(1/((1-(C12^4))-(((1-(C12^2))^2)/(LN(1/C12)))))</f>
        <v>840685.046928291</v>
      </c>
      <c r="F12" s="0" t="n">
        <f aca="false">((0.5^(B12/3)*$C$1)+($C$2-B12)*0.0000001)</f>
        <v>0.000238535196855289</v>
      </c>
      <c r="G12" s="0" t="n">
        <f aca="false">1/(F12)^4</f>
        <v>308880235539424</v>
      </c>
      <c r="H12" s="0" t="n">
        <f aca="false">(20*(0.5)^(B12/3.67)*$C$1)</f>
        <v>0.00662102273101592</v>
      </c>
      <c r="I12" s="0" t="n">
        <f aca="false">E12*G12*H12</f>
        <v>1.71928756253094E+018</v>
      </c>
      <c r="J12" s="0" t="n">
        <f aca="false">(8*$F$1*I12)/($F$2*9.81*3.1415)</f>
        <v>312413992555.133</v>
      </c>
      <c r="L12" s="0" t="n">
        <f aca="false">J12/(2^B12)</f>
        <v>1220367158.41849</v>
      </c>
      <c r="N12" s="0" t="n">
        <f aca="false">(E43+K43+Q43+W43+AC43+AI43+AO43+AU43+BA43+BG43+BM43+BS43+BY43+CE43+CQ43+CK43+CW43+DC43+DI43+DO43+DU43+EA43+EG43+EM43+ES43+EY43+FE43+FK43+FQ43+FV43)</f>
        <v>3.00164389676677E+019</v>
      </c>
      <c r="P12" s="0" t="n">
        <f aca="false">((0.5)^(B12/3)*$C$1)</f>
        <v>0.000236235196855289</v>
      </c>
      <c r="Q12" s="0" t="n">
        <f aca="false">(8*$H$1*H12)/(1025*9.8*3.1415*P12^4)</f>
        <v>479666.79076766</v>
      </c>
      <c r="R12" s="0" t="n">
        <f aca="false">Q12/(2^B12)</f>
        <v>1873.69840143617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((0.5)^(B13/3)*$C$1)/(((0.5)^(B13/3)*$C$1)+(($C$2-B13)*0.0000001))</f>
        <v>0.988402741170269</v>
      </c>
      <c r="E13" s="0" t="n">
        <f aca="false">(1/((1-(C13^4))-(((1-(C13^2))^2)/(LN(1/C13)))))</f>
        <v>483637.392665735</v>
      </c>
      <c r="F13" s="0" t="n">
        <f aca="false">((0.5^(B13/3)*$C$1)+($C$2-B13)*0.0000001)</f>
        <v>0.0001897</v>
      </c>
      <c r="G13" s="0" t="n">
        <f aca="false">1/(F13)^4</f>
        <v>772201563192713</v>
      </c>
      <c r="H13" s="0" t="n">
        <f aca="false">(20*(0.5)^(B13/3.67)*$C$1)</f>
        <v>0.00548151436924755</v>
      </c>
      <c r="I13" s="0" t="n">
        <f aca="false">E13*G13*H13</f>
        <v>2.04715678222431E+018</v>
      </c>
      <c r="J13" s="0" t="n">
        <f aca="false">(8*$F$1*I13)/($F$2*9.81*3.1415)</f>
        <v>371991537459.58</v>
      </c>
      <c r="L13" s="0" t="n">
        <f aca="false">J13/(2^B13)</f>
        <v>726545971.600741</v>
      </c>
      <c r="P13" s="0" t="n">
        <f aca="false">((0.5)^(B13/3)*$C$1)</f>
        <v>0.0001875</v>
      </c>
      <c r="Q13" s="0" t="n">
        <f aca="false">(8*$H$1*H13)/(1025*9.8*3.1415*P13^4)</f>
        <v>1000664.41776538</v>
      </c>
      <c r="R13" s="0" t="n">
        <f aca="false">Q13/(2^B13)</f>
        <v>1954.42269094801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((0.5)^(B14/3)*$C$1)/(((0.5)^(B14/3)*$C$1)+(($C$2-B14)*0.0000001))</f>
        <v>0.986085237071616</v>
      </c>
      <c r="E14" s="0" t="n">
        <f aca="false">(1/((1-(C14^4))-(((1-(C14^2))^2)/(LN(1/C14)))))</f>
        <v>280326.735936343</v>
      </c>
      <c r="F14" s="0" t="n">
        <f aca="false">((0.5^(B14/3)*$C$1)+($C$2-B14)*0.0000001)</f>
        <v>0.000150918848622019</v>
      </c>
      <c r="G14" s="0" t="n">
        <f aca="false">1/(F14)^4</f>
        <v>1927640609448480</v>
      </c>
      <c r="H14" s="0" t="n">
        <f aca="false">(20*(0.5)^(B14/3.67)*$C$1)</f>
        <v>0.00453812061987242</v>
      </c>
      <c r="I14" s="0" t="n">
        <f aca="false">E14*G14*H14</f>
        <v>2.45226060934064E+018</v>
      </c>
      <c r="J14" s="0" t="n">
        <f aca="false">(8*$F$1*I14)/($F$2*9.81*3.1415)</f>
        <v>445603483934.938</v>
      </c>
      <c r="L14" s="0" t="n">
        <f aca="false">J14/(2^B14)</f>
        <v>435159652.280213</v>
      </c>
      <c r="P14" s="0" t="n">
        <f aca="false">((0.5)^(B14/3)*$C$1)</f>
        <v>0.000148818848622019</v>
      </c>
      <c r="Q14" s="0" t="n">
        <f aca="false">(8*$H$1*H14)/(1025*9.8*3.1415*P14^4)</f>
        <v>2087551.8094117</v>
      </c>
      <c r="R14" s="0" t="n">
        <f aca="false">Q14/(2^B14)</f>
        <v>2038.62481387861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((0.5)^(B15/3)*$C$1)/(((0.5)^(B15/3)*$C$1)+(($C$2-B15)*0.0000001))</f>
        <v>0.983349650457716</v>
      </c>
      <c r="E15" s="0" t="n">
        <f aca="false">(1/((1-(C15^4))-(((1-(C15^2))^2)/(LN(1/C15)))))</f>
        <v>163839.973533456</v>
      </c>
      <c r="F15" s="0" t="n">
        <f aca="false">((0.5^(B15/3)*$C$1)+($C$2-B15)*0.0000001)</f>
        <v>0.000120117598427644</v>
      </c>
      <c r="G15" s="0" t="n">
        <f aca="false">1/(F15)^4</f>
        <v>4803673019696100</v>
      </c>
      <c r="H15" s="0" t="n">
        <f aca="false">(20*(0.5)^(B15/3.67)*$C$1)</f>
        <v>0.00375708925913812</v>
      </c>
      <c r="I15" s="0" t="n">
        <f aca="false">E15*G15*H15</f>
        <v>2.95695571210802E+018</v>
      </c>
      <c r="J15" s="0" t="n">
        <f aca="false">(8*$F$1*I15)/($F$2*9.81*3.1415)</f>
        <v>537312291417.074</v>
      </c>
      <c r="L15" s="0" t="n">
        <f aca="false">J15/(2^B15)</f>
        <v>262359517.293493</v>
      </c>
      <c r="P15" s="0" t="n">
        <f aca="false">((0.5)^(B15/3)*$C$1)</f>
        <v>0.000118117598427644</v>
      </c>
      <c r="Q15" s="0" t="n">
        <f aca="false">(8*$H$1*H15)/(1025*9.8*3.1415*P15^4)</f>
        <v>4354979.03154164</v>
      </c>
      <c r="R15" s="0" t="n">
        <f aca="false">Q15/(2^B15)</f>
        <v>2126.45460524494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((0.5)^(B16/3)*$C$1)/(((0.5)^(B16/3)*$C$1)+(($C$2-B16)*0.0000001))</f>
        <v>0.980135912179822</v>
      </c>
      <c r="E16" s="0" t="n">
        <f aca="false">(1/((1-(C16^4))-(((1-(C16^2))^2)/(LN(1/C16)))))</f>
        <v>96646.7969259623</v>
      </c>
      <c r="F16" s="0" t="n">
        <f aca="false">((0.5^(B16/3)*$C$1)+($C$2-B16)*0.0000001)</f>
        <v>9.565E-005</v>
      </c>
      <c r="G16" s="0" t="n">
        <f aca="false">1/(F16)^4</f>
        <v>11947034079657900</v>
      </c>
      <c r="H16" s="0" t="n">
        <f aca="false">(20*(0.5)^(B16/3.67)*$C$1)</f>
        <v>0.00311047697571509</v>
      </c>
      <c r="I16" s="0" t="n">
        <f aca="false">E16*G16*H16</f>
        <v>3.59148914958344E+018</v>
      </c>
      <c r="J16" s="0" t="n">
        <f aca="false">(8*$F$1*I16)/($F$2*9.81*3.1415)</f>
        <v>652614192583.397</v>
      </c>
      <c r="L16" s="0" t="n">
        <f aca="false">J16/(2^B16)</f>
        <v>159329636.861181</v>
      </c>
      <c r="P16" s="0" t="n">
        <f aca="false">((0.5)^(B16/3)*$C$1)</f>
        <v>9.375E-005</v>
      </c>
      <c r="Q16" s="0" t="n">
        <f aca="false">(8*$H$1*H16)/(1025*9.8*3.1415*P16^4)</f>
        <v>9085207.98365821</v>
      </c>
      <c r="R16" s="0" t="n">
        <f aca="false">Q16/(2^B16)</f>
        <v>2218.06835538531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((0.5)^(B17/3)*$C$1)/(((0.5)^(B17/3)*$C$1)+(($C$2-B17)*0.0000001))</f>
        <v>0.976380873936874</v>
      </c>
      <c r="E17" s="0" t="n">
        <f aca="false">(1/((1-(C17^4))-(((1-(C17^2))^2)/(LN(1/C17)))))</f>
        <v>57600.3349485449</v>
      </c>
      <c r="F17" s="0" t="n">
        <f aca="false">((0.5^(B17/3)*$C$1)+($C$2-B17)*0.0000001)</f>
        <v>7.62094243110094E-005</v>
      </c>
      <c r="G17" s="0" t="n">
        <f aca="false">1/(F17)^4</f>
        <v>29645943470644300</v>
      </c>
      <c r="H17" s="0" t="n">
        <f aca="false">(20*(0.5)^(B17/3.67)*$C$1)</f>
        <v>0.00257514963024145</v>
      </c>
      <c r="I17" s="0" t="n">
        <f aca="false">E17*G17*H17</f>
        <v>4.39736741600531E+018</v>
      </c>
      <c r="J17" s="0" t="n">
        <f aca="false">(8*$F$1*I17)/($F$2*9.81*3.1415)</f>
        <v>799051386810.313</v>
      </c>
      <c r="L17" s="0" t="n">
        <f aca="false">J17/(2^B17)</f>
        <v>97540452.4914933</v>
      </c>
      <c r="P17" s="0" t="n">
        <f aca="false">((0.5)^(B17/3)*$C$1)</f>
        <v>7.44094243110094E-005</v>
      </c>
      <c r="Q17" s="0" t="n">
        <f aca="false">(8*$H$1*H17)/(1025*9.8*3.1415*P17^4)</f>
        <v>18953249.4894948</v>
      </c>
      <c r="R17" s="0" t="n">
        <f aca="false">Q17/(2^B17)</f>
        <v>2313.62908807309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((0.5)^(B18/3)*$C$1)/(((0.5)^(B18/3)*$C$1)+(($C$2-B18)*0.0000001))</f>
        <v>0.972020513538831</v>
      </c>
      <c r="E18" s="0" t="n">
        <f aca="false">(1/((1-(C18^4))-(((1-(C18^2))^2)/(LN(1/C18)))))</f>
        <v>34726.0018766293</v>
      </c>
      <c r="F18" s="0" t="n">
        <f aca="false">((0.5^(B18/3)*$C$1)+($C$2-B18)*0.0000001)</f>
        <v>6.07587992138222E-005</v>
      </c>
      <c r="G18" s="0" t="n">
        <f aca="false">1/(F18)^4</f>
        <v>73377560815086000</v>
      </c>
      <c r="H18" s="0" t="n">
        <f aca="false">(20*(0.5)^(B18/3.67)*$C$1)</f>
        <v>0.00213195457478291</v>
      </c>
      <c r="I18" s="0" t="n">
        <f aca="false">E18*G18*H18</f>
        <v>5.4324533102384E+018</v>
      </c>
      <c r="J18" s="0" t="n">
        <f aca="false">(8*$F$1*I18)/($F$2*9.81*3.1415)</f>
        <v>987138198988.972</v>
      </c>
      <c r="L18" s="0" t="n">
        <f aca="false">J18/(2^B18)</f>
        <v>60250134.2156355</v>
      </c>
      <c r="P18" s="0" t="n">
        <f aca="false">((0.5)^(B18/3)*$C$1)</f>
        <v>5.90587992138222E-005</v>
      </c>
      <c r="Q18" s="0" t="n">
        <f aca="false">(8*$H$1*H18)/(1025*9.8*3.1415*P18^4)</f>
        <v>39539619.4404335</v>
      </c>
      <c r="R18" s="0" t="n">
        <f aca="false">Q18/(2^B18)</f>
        <v>2413.3068506124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((0.5)^(B19/3)*$C$1)/(((0.5)^(B19/3)*$C$1)+(($C$2-B19)*0.0000001))</f>
        <v>0.966993295513151</v>
      </c>
      <c r="E19" s="0" t="n">
        <f aca="false">(1/((1-(C19^4))-(((1-(C19^2))^2)/(LN(1/C19)))))</f>
        <v>21206.7311721418</v>
      </c>
      <c r="F19" s="0" t="n">
        <f aca="false">((0.5^(B19/3)*$C$1)+($C$2-B19)*0.0000001)</f>
        <v>4.8475E-005</v>
      </c>
      <c r="G19" s="0" t="n">
        <f aca="false">1/(F19)^4</f>
        <v>1.81104286242611E+017</v>
      </c>
      <c r="H19" s="0" t="n">
        <f aca="false">(20*(0.5)^(B19/3.67)*$C$1)</f>
        <v>0.00176503541990747</v>
      </c>
      <c r="I19" s="0" t="n">
        <f aca="false">E19*G19*H19</f>
        <v>6.7788478302651E+018</v>
      </c>
      <c r="J19" s="0" t="n">
        <f aca="false">(8*$F$1*I19)/($F$2*9.81*3.1415)</f>
        <v>1231793308886.17</v>
      </c>
      <c r="L19" s="0" t="n">
        <f aca="false">J19/(2^B19)</f>
        <v>37591348.537786</v>
      </c>
      <c r="P19" s="0" t="n">
        <f aca="false">((0.5)^(B19/3)*$C$1)</f>
        <v>4.6875E-005</v>
      </c>
      <c r="Q19" s="0" t="n">
        <f aca="false">(8*$H$1*H19)/(1025*9.8*3.1415*P19^4)</f>
        <v>82486198.8104383</v>
      </c>
      <c r="R19" s="0" t="n">
        <f aca="false">Q19/(2^B19)</f>
        <v>2517.27901643183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((0.5)^(B20/3)*$C$1)/(((0.5)^(B20/3)*$C$1)+(($C$2-B20)*0.0000001))</f>
        <v>0.961245028926364</v>
      </c>
      <c r="E20" s="0" t="n">
        <f aca="false">(1/((1-(C20^4))-(((1-(C20^2))^2)/(LN(1/C20)))))</f>
        <v>13139.1068526819</v>
      </c>
      <c r="F20" s="0" t="n">
        <f aca="false">((0.5^(B20/3)*$C$1)+($C$2-B20)*0.0000001)</f>
        <v>3.87047121555047E-005</v>
      </c>
      <c r="G20" s="0" t="n">
        <f aca="false">1/(F20)^4</f>
        <v>4.45599435577963E+017</v>
      </c>
      <c r="H20" s="0" t="n">
        <f aca="false">(20*(0.5)^(B20/3.67)*$C$1)</f>
        <v>0.00146126473348765</v>
      </c>
      <c r="I20" s="0" t="n">
        <f aca="false">E20*G20*H20</f>
        <v>8.55538148698333E+018</v>
      </c>
      <c r="J20" s="0" t="n">
        <f aca="false">(8*$F$1*I20)/($F$2*9.81*3.1415)</f>
        <v>1554609564118.59</v>
      </c>
      <c r="L20" s="0" t="n">
        <f aca="false">J20/(2^B20)</f>
        <v>23721459.4134307</v>
      </c>
      <c r="P20" s="0" t="n">
        <f aca="false">((0.5)^(B20/3)*$C$1)</f>
        <v>3.72047121555047E-005</v>
      </c>
      <c r="Q20" s="0" t="n">
        <f aca="false">(8*$H$1*H20)/(1025*9.8*3.1415*P20^4)</f>
        <v>172079880.648456</v>
      </c>
      <c r="R20" s="0" t="n">
        <f aca="false">Q20/(2^B20)</f>
        <v>2625.73060071496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((0.5)^(B21/3)*$C$1)/(((0.5)^(B21/3)*$C$1)+(($C$2-B21)*0.0000001))</f>
        <v>0.954735623135498</v>
      </c>
      <c r="E21" s="0" t="n">
        <f aca="false">(1/((1-(C21^4))-(((1-(C21^2))^2)/(LN(1/C21)))))</f>
        <v>8274.04854057395</v>
      </c>
      <c r="F21" s="0" t="n">
        <f aca="false">((0.5^(B21/3)*$C$1)+($C$2-B21)*0.0000001)</f>
        <v>3.09293996069111E-005</v>
      </c>
      <c r="G21" s="0" t="n">
        <f aca="false">1/(F21)^4</f>
        <v>1.09273295604457E+018</v>
      </c>
      <c r="H21" s="0" t="n">
        <f aca="false">(20*(0.5)^(B21/3.67)*$C$1)</f>
        <v>0.00120977437463928</v>
      </c>
      <c r="I21" s="0" t="n">
        <f aca="false">E21*G21*H21</f>
        <v>1.09379639271073E+019</v>
      </c>
      <c r="J21" s="0" t="n">
        <f aca="false">(8*$F$1*I21)/($F$2*9.81*3.1415)</f>
        <v>1987551736756.16</v>
      </c>
      <c r="L21" s="0" t="n">
        <f aca="false">J21/(2^B21)</f>
        <v>15163816.3509839</v>
      </c>
      <c r="P21" s="0" t="n">
        <f aca="false">((0.5)^(B21/3)*$C$1)</f>
        <v>2.95293996069111E-005</v>
      </c>
      <c r="Q21" s="0" t="n">
        <f aca="false">(8*$H$1*H21)/(1025*9.8*3.1415*P21^4)</f>
        <v>358987148.771845</v>
      </c>
      <c r="R21" s="0" t="n">
        <f aca="false">Q21/(2^B21)</f>
        <v>2738.85458962895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((0.5)^(B22/3)*$C$1)/(((0.5)^(B22/3)*$C$1)+(($C$2-B22)*0.0000001))</f>
        <v>0.94744820616473</v>
      </c>
      <c r="E22" s="0" t="n">
        <f aca="false">(1/((1-(C22^4))-(((1-(C22^2))^2)/(LN(1/C22)))))</f>
        <v>5306.90871034052</v>
      </c>
      <c r="F22" s="0" t="n">
        <f aca="false">((0.5^(B22/3)*$C$1)+($C$2-B22)*0.0000001)</f>
        <v>2.47375E-005</v>
      </c>
      <c r="G22" s="0" t="n">
        <f aca="false">1/(F22)^4</f>
        <v>2.67040277808293E+018</v>
      </c>
      <c r="H22" s="0" t="n">
        <f aca="false">(20*(0.5)^(B22/3.67)*$C$1)</f>
        <v>0.00100156665934225</v>
      </c>
      <c r="I22" s="0" t="n">
        <f aca="false">E22*G22*H22</f>
        <v>1.41937858072228E+019</v>
      </c>
      <c r="J22" s="0" t="n">
        <f aca="false">(8*$F$1*I22)/($F$2*9.81*3.1415)</f>
        <v>2579171390607.36</v>
      </c>
      <c r="L22" s="0" t="n">
        <f aca="false">J22/(2^B22)</f>
        <v>9838758.05132811</v>
      </c>
      <c r="P22" s="0" t="n">
        <f aca="false">((0.5)^(B22/3)*$C$1)</f>
        <v>2.34375E-005</v>
      </c>
      <c r="Q22" s="0" t="n">
        <f aca="false">(8*$H$1*H22)/(1025*9.8*3.1415*P22^4)</f>
        <v>748906685.068039</v>
      </c>
      <c r="R22" s="0" t="n">
        <f aca="false">Q22/(2^B22)</f>
        <v>2856.85228373733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((0.5)^(B23/3)*$C$1)/(((0.5)^(B23/3)*$C$1)+(($C$2-B23)*0.0000001))</f>
        <v>0.939401150282911</v>
      </c>
      <c r="E23" s="0" t="n">
        <f aca="false">(1/((1-(C23^4))-(((1-(C23^2))^2)/(LN(1/C23)))))</f>
        <v>3475.37912125001</v>
      </c>
      <c r="F23" s="0" t="n">
        <f aca="false">((0.5^(B23/3)*$C$1)+($C$2-B23)*0.0000001)</f>
        <v>1.98023560777523E-005</v>
      </c>
      <c r="G23" s="0" t="n">
        <f aca="false">1/(F23)^4</f>
        <v>6.50328126921243E+018</v>
      </c>
      <c r="H23" s="0" t="n">
        <f aca="false">(20*(0.5)^(B23/3.67)*$C$1)</f>
        <v>0.00082919244624031</v>
      </c>
      <c r="I23" s="0" t="n">
        <f aca="false">E23*G23*H23</f>
        <v>1.87408835727326E+019</v>
      </c>
      <c r="J23" s="0" t="n">
        <f aca="false">(8*$F$1*I23)/($F$2*9.81*3.1415)</f>
        <v>3405430475137.84</v>
      </c>
      <c r="L23" s="0" t="n">
        <f aca="false">J23/(2^B23)</f>
        <v>6495343.16089219</v>
      </c>
      <c r="P23" s="0" t="n">
        <f aca="false">((0.5)^(B23/3)*$C$1)</f>
        <v>1.86023560777523E-005</v>
      </c>
      <c r="Q23" s="0" t="n">
        <f aca="false">(8*$H$1*H23)/(1025*9.8*3.1415*P23^4)</f>
        <v>1562343456.74601</v>
      </c>
      <c r="R23" s="0" t="n">
        <f aca="false">Q23/(2^B23)</f>
        <v>2979.93365620806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((0.5)^(B24/3)*$C$1)/(((0.5)^(B24/3)*$C$1)+(($C$2-B24)*0.0000001))</f>
        <v>0.930663673840182</v>
      </c>
      <c r="E24" s="0" t="n">
        <f aca="false">(1/((1-(C24^4))-(((1-(C24^2))^2)/(LN(1/C24)))))</f>
        <v>2330.58414897009</v>
      </c>
      <c r="F24" s="0" t="n">
        <f aca="false">((0.5^(B24/3)*$C$1)+($C$2-B24)*0.0000001)</f>
        <v>1.58646998034555E-005</v>
      </c>
      <c r="G24" s="0" t="n">
        <f aca="false">1/(F24)^4</f>
        <v>1.57860169700386E+019</v>
      </c>
      <c r="H24" s="0" t="n">
        <f aca="false">(20*(0.5)^(B24/3.67)*$C$1)</f>
        <v>0.000686484625350375</v>
      </c>
      <c r="I24" s="0" t="n">
        <f aca="false">E24*G24*H24</f>
        <v>2.52562093523101E+019</v>
      </c>
      <c r="J24" s="0" t="n">
        <f aca="false">(8*$F$1*I24)/($F$2*9.81*3.1415)</f>
        <v>4589338847393.38</v>
      </c>
      <c r="L24" s="0" t="n">
        <f aca="false">J24/(2^B24)</f>
        <v>4376734.58804452</v>
      </c>
      <c r="P24" s="0" t="n">
        <f aca="false">((0.5)^(B24/3)*$C$1)</f>
        <v>1.47646998034555E-005</v>
      </c>
      <c r="Q24" s="0" t="n">
        <f aca="false">(8*$H$1*H24)/(1025*9.8*3.1415*P24^4)</f>
        <v>3259307368.3343</v>
      </c>
      <c r="R24" s="0" t="n">
        <f aca="false">Q24/(2^B24)</f>
        <v>3108.31772645407</v>
      </c>
    </row>
    <row r="25" customFormat="false" ht="14.5" hidden="false" customHeight="false" outlineLevel="0" collapsed="false">
      <c r="B25" s="0" t="n">
        <f aca="false">B24+1</f>
        <v>21</v>
      </c>
      <c r="C25" s="0" t="n">
        <f aca="false">((0.5)^(B25/3)*$C$1)/(((0.5)^(B25/3)*$C$1)+(($C$2-B25)*0.0000001))</f>
        <v>0.921375921375921</v>
      </c>
      <c r="E25" s="0" t="n">
        <f aca="false">(1/((1-(C25^4))-(((1-(C25^2))^2)/(LN(1/C25)))))</f>
        <v>1606.06710165422</v>
      </c>
      <c r="F25" s="0" t="n">
        <f aca="false">((0.5^(B25/3)*$C$1)+($C$2-B25)*0.0000001)</f>
        <v>1.271875E-005</v>
      </c>
      <c r="G25" s="0" t="n">
        <f aca="false">1/(F25)^4</f>
        <v>3.82139803876446E+019</v>
      </c>
      <c r="H25" s="0" t="n">
        <f aca="false">(20*(0.5)^(B25/3.67)*$C$1)</f>
        <v>0.000568337474586531</v>
      </c>
      <c r="I25" s="0" t="n">
        <f aca="false">E25*G25*H25</f>
        <v>3.48812673375625E+019</v>
      </c>
      <c r="J25" s="0" t="n">
        <f aca="false">(8*$F$1*I25)/($F$2*9.81*3.1415)</f>
        <v>6338320727609.38</v>
      </c>
      <c r="L25" s="0" t="n">
        <f aca="false">J25/(2^B25)</f>
        <v>3022346.84353322</v>
      </c>
      <c r="P25" s="0" t="n">
        <f aca="false">((0.5)^(B25/3)*$C$1)</f>
        <v>1.171875E-005</v>
      </c>
      <c r="Q25" s="0" t="n">
        <f aca="false">(8*$H$1*H25)/(1025*9.8*3.1415*P25^4)</f>
        <v>6799455315.28876</v>
      </c>
      <c r="R25" s="0" t="n">
        <f aca="false">Q25/(2^B25)</f>
        <v>3242.23294987142</v>
      </c>
    </row>
    <row r="26" customFormat="false" ht="14.5" hidden="false" customHeight="false" outlineLevel="0" collapsed="false">
      <c r="B26" s="0" t="n">
        <f aca="false">B25+1</f>
        <v>22</v>
      </c>
      <c r="C26" s="0" t="n">
        <f aca="false">((0.5)^(B26/3)*$C$1)/(((0.5)^(B26/3)*$C$1)+(($C$2-B26)*0.0000001))</f>
        <v>0.911774895353248</v>
      </c>
      <c r="E26" s="0" t="n">
        <f aca="false">(1/((1-(C26^4))-(((1-(C26^2))^2)/(LN(1/C26)))))</f>
        <v>1142.39484232316</v>
      </c>
      <c r="F26" s="0" t="n">
        <f aca="false">((0.5^(B26/3)*$C$1)+($C$2-B26)*0.0000001)</f>
        <v>1.02011780388762E-005</v>
      </c>
      <c r="G26" s="0" t="n">
        <f aca="false">1/(F26)^4</f>
        <v>9.23418754786426E+019</v>
      </c>
      <c r="H26" s="0" t="n">
        <f aca="false">(20*(0.5)^(B26/3.67)*$C$1)</f>
        <v>0.000470523990037702</v>
      </c>
      <c r="I26" s="0" t="n">
        <f aca="false">E26*G26*H26</f>
        <v>4.96359908416885E+019</v>
      </c>
      <c r="J26" s="0" t="n">
        <f aca="false">(8*$F$1*I26)/($F$2*9.81*3.1415)</f>
        <v>9019420841068.82</v>
      </c>
      <c r="L26" s="0" t="n">
        <f aca="false">J26/(2^B26)</f>
        <v>2150397.50124665</v>
      </c>
      <c r="P26" s="0" t="n">
        <f aca="false">((0.5)^(B26/3)*$C$1)</f>
        <v>9.30117803887617E-006</v>
      </c>
      <c r="Q26" s="0" t="n">
        <f aca="false">(8*$H$1*H26)/(1025*9.8*3.1415*P26^4)</f>
        <v>14184790619.5592</v>
      </c>
      <c r="R26" s="0" t="n">
        <f aca="false">Q26/(2^B26)</f>
        <v>3381.91762436847</v>
      </c>
    </row>
    <row r="27" customFormat="false" ht="14.5" hidden="false" customHeight="false" outlineLevel="0" collapsed="false">
      <c r="B27" s="0" t="n">
        <f aca="false">B26+1</f>
        <v>23</v>
      </c>
      <c r="C27" s="0" t="n">
        <f aca="false">((0.5)^(B27/3)*$C$1)/(((0.5)^(B27/3)*$C$1)+(($C$2-B27)*0.0000001))</f>
        <v>0.902228576190432</v>
      </c>
      <c r="H27" s="0" t="n">
        <f aca="false">(20*(0.5)^(B27/3.67)*$C$1)</f>
        <v>0.000389544654541853</v>
      </c>
    </row>
    <row r="28" customFormat="false" ht="14.5" hidden="false" customHeight="false" outlineLevel="0" collapsed="false">
      <c r="B28" s="0" t="n">
        <f aca="false">B27+1</f>
        <v>24</v>
      </c>
      <c r="C28" s="0" t="n">
        <f aca="false">((0.5)^(B28/3)*$C$1)/(((0.5)^(B28/3)*$C$1)+(($C$2-B28)*0.0000001))</f>
        <v>0.893282515483564</v>
      </c>
      <c r="H28" s="0" t="n">
        <f aca="false">(20*(0.5)^(B28/3.67)*$C$1)</f>
        <v>0.000322502233881789</v>
      </c>
      <c r="I28" s="21"/>
      <c r="N28" s="21"/>
      <c r="O28" s="21"/>
      <c r="T28" s="21"/>
      <c r="U28" s="21"/>
      <c r="Z28" s="21"/>
      <c r="AA28" s="21"/>
      <c r="AF28" s="21"/>
      <c r="AG28" s="21"/>
      <c r="AL28" s="21"/>
      <c r="AM28" s="21"/>
      <c r="AR28" s="21"/>
      <c r="AS28" s="21"/>
      <c r="AX28" s="21"/>
      <c r="AY28" s="21"/>
      <c r="BD28" s="21"/>
      <c r="BE28" s="21"/>
      <c r="BJ28" s="21"/>
      <c r="BK28" s="21"/>
      <c r="BP28" s="21"/>
      <c r="BQ28" s="21"/>
      <c r="BV28" s="21"/>
      <c r="BW28" s="21"/>
      <c r="CB28" s="21"/>
      <c r="CC28" s="21"/>
      <c r="CH28" s="21"/>
      <c r="CI28" s="21"/>
      <c r="CN28" s="21"/>
      <c r="CO28" s="21"/>
      <c r="CT28" s="21"/>
      <c r="CU28" s="21"/>
      <c r="CZ28" s="21"/>
      <c r="DA28" s="21"/>
      <c r="DF28" s="21"/>
      <c r="DG28" s="21"/>
      <c r="DL28" s="21"/>
      <c r="DM28" s="21"/>
      <c r="DR28" s="21"/>
      <c r="DS28" s="21"/>
      <c r="DX28" s="21"/>
      <c r="DY28" s="21"/>
      <c r="ED28" s="21"/>
      <c r="EE28" s="21"/>
    </row>
    <row r="29" customFormat="false" ht="14.5" hidden="false" customHeight="false" outlineLevel="0" collapsed="false">
      <c r="B29" s="0" t="n">
        <f aca="false">B28+1</f>
        <v>25</v>
      </c>
      <c r="C29" s="0" t="n">
        <f aca="false">((0.5)^(B29/3)*$C$1)/(((0.5)^(B29/3)*$C$1)+(($C$2-B29)*0.0000001))</f>
        <v>0.885727106467721</v>
      </c>
      <c r="H29" s="0" t="n">
        <f aca="false">(20*(0.5)^(B29/3.67)*$C$1)</f>
        <v>0.000266998121129575</v>
      </c>
      <c r="I29" s="21"/>
      <c r="N29" s="21"/>
      <c r="O29" s="21"/>
      <c r="T29" s="21"/>
      <c r="U29" s="21"/>
      <c r="Z29" s="21"/>
      <c r="AA29" s="21"/>
      <c r="AF29" s="21"/>
      <c r="AG29" s="21"/>
      <c r="AL29" s="21"/>
      <c r="AM29" s="21"/>
      <c r="AR29" s="21"/>
      <c r="AS29" s="21"/>
      <c r="AX29" s="21"/>
      <c r="AY29" s="21"/>
      <c r="BD29" s="21"/>
      <c r="BE29" s="21"/>
      <c r="BJ29" s="21"/>
      <c r="BK29" s="21"/>
      <c r="BP29" s="21"/>
      <c r="BQ29" s="21"/>
      <c r="BV29" s="21"/>
      <c r="BW29" s="21"/>
      <c r="CB29" s="21"/>
      <c r="CC29" s="21"/>
      <c r="CH29" s="21"/>
      <c r="CI29" s="21"/>
      <c r="CN29" s="21"/>
      <c r="CO29" s="21"/>
      <c r="CT29" s="21"/>
      <c r="CU29" s="21"/>
      <c r="CZ29" s="21"/>
      <c r="DA29" s="21"/>
      <c r="DF29" s="21"/>
      <c r="DG29" s="21"/>
      <c r="DL29" s="21"/>
      <c r="DM29" s="21"/>
      <c r="DR29" s="21"/>
      <c r="DS29" s="21"/>
      <c r="DX29" s="21"/>
      <c r="DY29" s="21"/>
      <c r="ED29" s="21"/>
      <c r="EE29" s="21"/>
    </row>
    <row r="30" customFormat="false" ht="14.5" hidden="false" customHeight="false" outlineLevel="0" collapsed="false">
      <c r="B30" s="0" t="n">
        <f aca="false">B29+1</f>
        <v>26</v>
      </c>
      <c r="C30" s="0" t="n">
        <f aca="false">((0.5)^(B30/3)*$C$1)/(((0.5)^(B30/3)*$C$1)+(($C$2-B30)*0.0000001))</f>
        <v>0.880701711128298</v>
      </c>
      <c r="H30" s="0" t="n">
        <f aca="false">(20*(0.5)^(B30/3.67)*$C$1)</f>
        <v>0.000221046520604423</v>
      </c>
    </row>
    <row r="31" customFormat="false" ht="14.5" hidden="false" customHeight="false" outlineLevel="0" collapsed="false">
      <c r="B31" s="0" t="n">
        <f aca="false">B30+1</f>
        <v>27</v>
      </c>
      <c r="C31" s="0" t="n">
        <f aca="false">((0.5)^(B31/3)*$C$1)/(((0.5)^(B31/3)*$C$1)+(($C$2-B31)*0.0000001))</f>
        <v>0.879868606288128</v>
      </c>
      <c r="H31" s="0" t="n">
        <f aca="false">(20*(0.5)^(B31/3.67)*$C$1)</f>
        <v>0.000183003401164793</v>
      </c>
    </row>
    <row r="32" customFormat="false" ht="14.5" hidden="false" customHeight="false" outlineLevel="0" collapsed="false">
      <c r="B32" s="0" t="n">
        <v>28</v>
      </c>
      <c r="C32" s="0" t="n">
        <f aca="false">((0.5)^(B32/3)*$C$1)/(((0.5)^(B32/3)*$C$1)+(($C$2-B32)*0.0000001))</f>
        <v>0.885727106467721</v>
      </c>
      <c r="H32" s="0" t="n">
        <f aca="false">(20*(0.5)^(B32/3.67)*$C$1)</f>
        <v>0.000151507676964593</v>
      </c>
    </row>
    <row r="33" customFormat="false" ht="14.5" hidden="false" customHeight="false" outlineLevel="0" collapsed="false">
      <c r="B33" s="0" t="n">
        <v>29</v>
      </c>
      <c r="C33" s="0" t="n">
        <f aca="false">((0.5)^(B33/3)*$C$1)/(((0.5)^(B33/3)*$C$1)+(($C$2-B33)*0.0000001))</f>
        <v>0.902228576190432</v>
      </c>
      <c r="H33" s="0" t="n">
        <f aca="false">(20*(0.5)^(B33/3.67)*$C$1)</f>
        <v>0.000125432511270854</v>
      </c>
    </row>
    <row r="34" customFormat="false" ht="13.8" hidden="false" customHeight="false" outlineLevel="0" collapsed="false">
      <c r="B34" s="0" t="n">
        <v>30</v>
      </c>
      <c r="C34" s="0" t="n">
        <f aca="false">((0.5)^(B34/3)*$C$1)/(((0.5)^(B34/3)*$C$1)+(($C$2-B34)*0.0000001))</f>
        <v>0.936095856215677</v>
      </c>
      <c r="H34" s="0" t="n">
        <f aca="false">(20*(0.5)^(B34/3.67)*$C$1)</f>
        <v>0.000103845001117598</v>
      </c>
    </row>
    <row r="40" customFormat="false" ht="14.5" hidden="false" customHeight="false" outlineLevel="0" collapsed="false">
      <c r="B40" s="21" t="s">
        <v>144</v>
      </c>
      <c r="C40" s="21" t="n">
        <v>0</v>
      </c>
      <c r="H40" s="21" t="s">
        <v>144</v>
      </c>
      <c r="I40" s="21" t="n">
        <v>1</v>
      </c>
      <c r="N40" s="21" t="s">
        <v>144</v>
      </c>
      <c r="O40" s="21" t="n">
        <v>2</v>
      </c>
      <c r="T40" s="21" t="s">
        <v>144</v>
      </c>
      <c r="U40" s="21" t="n">
        <v>3</v>
      </c>
      <c r="Z40" s="21" t="s">
        <v>144</v>
      </c>
      <c r="AA40" s="21" t="n">
        <v>4</v>
      </c>
      <c r="AF40" s="21" t="s">
        <v>144</v>
      </c>
      <c r="AG40" s="21" t="n">
        <v>5</v>
      </c>
      <c r="AL40" s="21" t="s">
        <v>144</v>
      </c>
      <c r="AM40" s="21" t="n">
        <v>6</v>
      </c>
      <c r="AR40" s="21" t="s">
        <v>144</v>
      </c>
      <c r="AS40" s="21" t="n">
        <v>7</v>
      </c>
      <c r="AX40" s="21" t="s">
        <v>144</v>
      </c>
      <c r="AY40" s="21" t="n">
        <v>8</v>
      </c>
      <c r="BD40" s="21" t="s">
        <v>144</v>
      </c>
      <c r="BE40" s="21" t="n">
        <v>9</v>
      </c>
      <c r="BJ40" s="21" t="s">
        <v>144</v>
      </c>
      <c r="BK40" s="21" t="n">
        <v>10</v>
      </c>
      <c r="BP40" s="21" t="s">
        <v>144</v>
      </c>
      <c r="BQ40" s="21" t="n">
        <v>11</v>
      </c>
      <c r="BV40" s="21" t="s">
        <v>144</v>
      </c>
      <c r="BW40" s="21" t="n">
        <v>12</v>
      </c>
      <c r="CB40" s="21" t="s">
        <v>144</v>
      </c>
      <c r="CC40" s="21" t="n">
        <v>13</v>
      </c>
      <c r="CH40" s="21" t="s">
        <v>144</v>
      </c>
      <c r="CI40" s="21" t="n">
        <v>14</v>
      </c>
      <c r="CN40" s="21" t="s">
        <v>144</v>
      </c>
      <c r="CO40" s="21" t="n">
        <v>15</v>
      </c>
      <c r="CT40" s="21" t="s">
        <v>144</v>
      </c>
      <c r="CU40" s="21" t="n">
        <v>16</v>
      </c>
      <c r="CZ40" s="21" t="s">
        <v>144</v>
      </c>
      <c r="DA40" s="21" t="n">
        <v>17</v>
      </c>
      <c r="DF40" s="21" t="s">
        <v>144</v>
      </c>
      <c r="DG40" s="21" t="n">
        <v>18</v>
      </c>
      <c r="DL40" s="21" t="s">
        <v>144</v>
      </c>
      <c r="DM40" s="21" t="n">
        <v>19</v>
      </c>
      <c r="DR40" s="21" t="s">
        <v>144</v>
      </c>
      <c r="DS40" s="21" t="n">
        <v>20</v>
      </c>
      <c r="DX40" s="21" t="s">
        <v>144</v>
      </c>
      <c r="DY40" s="21" t="n">
        <v>21</v>
      </c>
      <c r="ED40" s="21" t="s">
        <v>144</v>
      </c>
      <c r="EE40" s="21" t="n">
        <v>22</v>
      </c>
      <c r="EJ40" s="21" t="s">
        <v>144</v>
      </c>
      <c r="EK40" s="21" t="n">
        <v>23</v>
      </c>
      <c r="EP40" s="21" t="s">
        <v>144</v>
      </c>
      <c r="EQ40" s="21" t="n">
        <v>24</v>
      </c>
      <c r="EV40" s="21" t="s">
        <v>144</v>
      </c>
      <c r="EW40" s="21" t="n">
        <v>25</v>
      </c>
      <c r="FB40" s="21" t="s">
        <v>144</v>
      </c>
      <c r="FC40" s="21" t="n">
        <v>26</v>
      </c>
      <c r="FH40" s="21" t="s">
        <v>144</v>
      </c>
      <c r="FI40" s="21" t="n">
        <v>27</v>
      </c>
      <c r="FN40" s="21" t="s">
        <v>144</v>
      </c>
      <c r="FO40" s="21" t="n">
        <v>28</v>
      </c>
      <c r="FT40" s="21" t="s">
        <v>144</v>
      </c>
      <c r="FU40" s="21" t="n">
        <v>29</v>
      </c>
      <c r="FZ40" s="21" t="s">
        <v>144</v>
      </c>
      <c r="GA40" s="21" t="n">
        <v>30</v>
      </c>
    </row>
    <row r="41" customFormat="false" ht="14.5" hidden="false" customHeight="false" outlineLevel="0" collapsed="false">
      <c r="B41" s="21" t="s">
        <v>142</v>
      </c>
      <c r="C41" s="21" t="n">
        <v>31</v>
      </c>
      <c r="H41" s="21" t="s">
        <v>142</v>
      </c>
      <c r="I41" s="21" t="n">
        <v>30</v>
      </c>
      <c r="N41" s="21" t="s">
        <v>142</v>
      </c>
      <c r="O41" s="21" t="n">
        <v>29</v>
      </c>
      <c r="T41" s="21" t="s">
        <v>142</v>
      </c>
      <c r="U41" s="21" t="n">
        <v>28</v>
      </c>
      <c r="Z41" s="21" t="s">
        <v>142</v>
      </c>
      <c r="AA41" s="21" t="n">
        <v>27</v>
      </c>
      <c r="AF41" s="21" t="s">
        <v>142</v>
      </c>
      <c r="AG41" s="21" t="n">
        <v>26</v>
      </c>
      <c r="AL41" s="21" t="s">
        <v>142</v>
      </c>
      <c r="AM41" s="21" t="n">
        <v>25</v>
      </c>
      <c r="AR41" s="21" t="s">
        <v>142</v>
      </c>
      <c r="AS41" s="21" t="n">
        <v>24</v>
      </c>
      <c r="AX41" s="21" t="s">
        <v>142</v>
      </c>
      <c r="AY41" s="21" t="n">
        <v>23</v>
      </c>
      <c r="BD41" s="21" t="s">
        <v>142</v>
      </c>
      <c r="BE41" s="21" t="n">
        <v>22</v>
      </c>
      <c r="BJ41" s="21" t="s">
        <v>142</v>
      </c>
      <c r="BK41" s="21" t="n">
        <v>21</v>
      </c>
      <c r="BP41" s="21" t="s">
        <v>142</v>
      </c>
      <c r="BQ41" s="21" t="n">
        <v>20</v>
      </c>
      <c r="BV41" s="21" t="s">
        <v>142</v>
      </c>
      <c r="BW41" s="21" t="n">
        <v>19</v>
      </c>
      <c r="CB41" s="21" t="s">
        <v>142</v>
      </c>
      <c r="CC41" s="21" t="n">
        <v>18</v>
      </c>
      <c r="CH41" s="21" t="s">
        <v>142</v>
      </c>
      <c r="CI41" s="21" t="n">
        <v>17</v>
      </c>
      <c r="CN41" s="21" t="s">
        <v>142</v>
      </c>
      <c r="CO41" s="21" t="n">
        <v>16</v>
      </c>
      <c r="CT41" s="21" t="s">
        <v>142</v>
      </c>
      <c r="CU41" s="21" t="n">
        <v>15</v>
      </c>
      <c r="CZ41" s="21" t="s">
        <v>142</v>
      </c>
      <c r="DA41" s="21" t="n">
        <v>14</v>
      </c>
      <c r="DF41" s="21" t="s">
        <v>142</v>
      </c>
      <c r="DG41" s="21" t="n">
        <v>13</v>
      </c>
      <c r="DL41" s="21" t="s">
        <v>142</v>
      </c>
      <c r="DM41" s="21" t="n">
        <v>12</v>
      </c>
      <c r="DR41" s="21" t="s">
        <v>142</v>
      </c>
      <c r="DS41" s="21" t="n">
        <v>11</v>
      </c>
      <c r="DX41" s="21" t="s">
        <v>142</v>
      </c>
      <c r="DY41" s="21" t="n">
        <v>10</v>
      </c>
      <c r="ED41" s="21" t="s">
        <v>142</v>
      </c>
      <c r="EE41" s="21" t="n">
        <v>9</v>
      </c>
      <c r="EJ41" s="21" t="s">
        <v>142</v>
      </c>
      <c r="EK41" s="21" t="n">
        <v>8</v>
      </c>
      <c r="EP41" s="21" t="s">
        <v>142</v>
      </c>
      <c r="EQ41" s="21" t="n">
        <v>7</v>
      </c>
      <c r="EV41" s="21" t="s">
        <v>142</v>
      </c>
      <c r="EW41" s="21" t="n">
        <v>6</v>
      </c>
      <c r="FB41" s="21" t="s">
        <v>142</v>
      </c>
      <c r="FC41" s="21" t="n">
        <v>5</v>
      </c>
      <c r="FH41" s="21" t="s">
        <v>142</v>
      </c>
      <c r="FI41" s="21" t="n">
        <v>4</v>
      </c>
      <c r="FN41" s="21" t="s">
        <v>142</v>
      </c>
      <c r="FO41" s="21" t="n">
        <v>3</v>
      </c>
      <c r="FT41" s="21" t="s">
        <v>142</v>
      </c>
      <c r="FU41" s="21" t="n">
        <v>2</v>
      </c>
      <c r="FZ41" s="21" t="s">
        <v>142</v>
      </c>
      <c r="GA41" s="21" t="n">
        <v>1</v>
      </c>
    </row>
    <row r="42" customFormat="false" ht="14.5" hidden="false" customHeight="false" outlineLevel="0" collapsed="false">
      <c r="A42" s="0" t="s">
        <v>136</v>
      </c>
      <c r="B42" s="0" t="s">
        <v>137</v>
      </c>
      <c r="C42" s="0" t="s">
        <v>68</v>
      </c>
      <c r="D42" s="0" t="s">
        <v>152</v>
      </c>
      <c r="E42" s="0" t="s">
        <v>153</v>
      </c>
      <c r="G42" s="0" t="s">
        <v>136</v>
      </c>
      <c r="H42" s="0" t="s">
        <v>137</v>
      </c>
      <c r="I42" s="0" t="s">
        <v>68</v>
      </c>
      <c r="J42" s="0" t="s">
        <v>152</v>
      </c>
      <c r="K42" s="0" t="s">
        <v>153</v>
      </c>
      <c r="M42" s="0" t="s">
        <v>136</v>
      </c>
      <c r="N42" s="0" t="s">
        <v>137</v>
      </c>
      <c r="O42" s="0" t="s">
        <v>68</v>
      </c>
      <c r="P42" s="0" t="s">
        <v>152</v>
      </c>
      <c r="Q42" s="0" t="s">
        <v>153</v>
      </c>
      <c r="S42" s="0" t="s">
        <v>136</v>
      </c>
      <c r="T42" s="0" t="s">
        <v>137</v>
      </c>
      <c r="U42" s="0" t="s">
        <v>68</v>
      </c>
      <c r="V42" s="0" t="s">
        <v>152</v>
      </c>
      <c r="W42" s="0" t="s">
        <v>153</v>
      </c>
      <c r="Y42" s="0" t="s">
        <v>136</v>
      </c>
      <c r="Z42" s="0" t="s">
        <v>137</v>
      </c>
      <c r="AA42" s="0" t="s">
        <v>68</v>
      </c>
      <c r="AB42" s="0" t="s">
        <v>152</v>
      </c>
      <c r="AC42" s="0" t="s">
        <v>153</v>
      </c>
      <c r="AE42" s="0" t="s">
        <v>136</v>
      </c>
      <c r="AF42" s="0" t="s">
        <v>137</v>
      </c>
      <c r="AG42" s="0" t="s">
        <v>68</v>
      </c>
      <c r="AH42" s="0" t="s">
        <v>152</v>
      </c>
      <c r="AI42" s="0" t="s">
        <v>153</v>
      </c>
      <c r="AK42" s="0" t="s">
        <v>136</v>
      </c>
      <c r="AL42" s="0" t="s">
        <v>137</v>
      </c>
      <c r="AM42" s="0" t="s">
        <v>68</v>
      </c>
      <c r="AN42" s="0" t="s">
        <v>152</v>
      </c>
      <c r="AO42" s="0" t="s">
        <v>153</v>
      </c>
      <c r="AQ42" s="0" t="s">
        <v>136</v>
      </c>
      <c r="AR42" s="0" t="s">
        <v>137</v>
      </c>
      <c r="AS42" s="0" t="s">
        <v>68</v>
      </c>
      <c r="AT42" s="0" t="s">
        <v>152</v>
      </c>
      <c r="AU42" s="0" t="s">
        <v>153</v>
      </c>
      <c r="AW42" s="0" t="s">
        <v>136</v>
      </c>
      <c r="AX42" s="0" t="s">
        <v>137</v>
      </c>
      <c r="AY42" s="0" t="s">
        <v>68</v>
      </c>
      <c r="AZ42" s="0" t="s">
        <v>152</v>
      </c>
      <c r="BA42" s="0" t="s">
        <v>153</v>
      </c>
      <c r="BC42" s="0" t="s">
        <v>136</v>
      </c>
      <c r="BD42" s="0" t="s">
        <v>137</v>
      </c>
      <c r="BE42" s="0" t="s">
        <v>68</v>
      </c>
      <c r="BF42" s="0" t="s">
        <v>152</v>
      </c>
      <c r="BG42" s="0" t="s">
        <v>153</v>
      </c>
      <c r="BI42" s="0" t="s">
        <v>136</v>
      </c>
      <c r="BJ42" s="0" t="s">
        <v>137</v>
      </c>
      <c r="BK42" s="0" t="s">
        <v>68</v>
      </c>
      <c r="BL42" s="0" t="s">
        <v>152</v>
      </c>
      <c r="BM42" s="0" t="s">
        <v>153</v>
      </c>
      <c r="BO42" s="0" t="s">
        <v>136</v>
      </c>
      <c r="BP42" s="0" t="s">
        <v>137</v>
      </c>
      <c r="BQ42" s="0" t="s">
        <v>68</v>
      </c>
      <c r="BR42" s="0" t="s">
        <v>152</v>
      </c>
      <c r="BS42" s="0" t="s">
        <v>153</v>
      </c>
      <c r="BU42" s="0" t="s">
        <v>136</v>
      </c>
      <c r="BV42" s="0" t="s">
        <v>137</v>
      </c>
      <c r="BW42" s="0" t="s">
        <v>68</v>
      </c>
      <c r="BX42" s="0" t="s">
        <v>152</v>
      </c>
      <c r="BY42" s="0" t="s">
        <v>153</v>
      </c>
      <c r="CA42" s="0" t="s">
        <v>136</v>
      </c>
      <c r="CB42" s="0" t="s">
        <v>137</v>
      </c>
      <c r="CC42" s="0" t="s">
        <v>68</v>
      </c>
      <c r="CD42" s="0" t="s">
        <v>152</v>
      </c>
      <c r="CE42" s="0" t="s">
        <v>153</v>
      </c>
      <c r="CG42" s="0" t="s">
        <v>136</v>
      </c>
      <c r="CH42" s="0" t="s">
        <v>137</v>
      </c>
      <c r="CI42" s="0" t="s">
        <v>68</v>
      </c>
      <c r="CJ42" s="0" t="s">
        <v>152</v>
      </c>
      <c r="CK42" s="0" t="s">
        <v>153</v>
      </c>
      <c r="CM42" s="0" t="s">
        <v>136</v>
      </c>
      <c r="CN42" s="0" t="s">
        <v>137</v>
      </c>
      <c r="CO42" s="0" t="s">
        <v>68</v>
      </c>
      <c r="CP42" s="0" t="s">
        <v>152</v>
      </c>
      <c r="CQ42" s="0" t="s">
        <v>153</v>
      </c>
      <c r="CS42" s="0" t="s">
        <v>136</v>
      </c>
      <c r="CT42" s="0" t="s">
        <v>137</v>
      </c>
      <c r="CU42" s="0" t="s">
        <v>68</v>
      </c>
      <c r="CV42" s="0" t="s">
        <v>152</v>
      </c>
      <c r="CW42" s="0" t="s">
        <v>153</v>
      </c>
      <c r="CY42" s="0" t="s">
        <v>136</v>
      </c>
      <c r="CZ42" s="0" t="s">
        <v>137</v>
      </c>
      <c r="DA42" s="0" t="s">
        <v>68</v>
      </c>
      <c r="DB42" s="0" t="s">
        <v>152</v>
      </c>
      <c r="DC42" s="0" t="s">
        <v>153</v>
      </c>
      <c r="DE42" s="0" t="s">
        <v>136</v>
      </c>
      <c r="DF42" s="0" t="s">
        <v>137</v>
      </c>
      <c r="DG42" s="0" t="s">
        <v>68</v>
      </c>
      <c r="DH42" s="0" t="s">
        <v>152</v>
      </c>
      <c r="DI42" s="0" t="s">
        <v>153</v>
      </c>
      <c r="DK42" s="0" t="s">
        <v>136</v>
      </c>
      <c r="DL42" s="0" t="s">
        <v>137</v>
      </c>
      <c r="DM42" s="0" t="s">
        <v>68</v>
      </c>
      <c r="DN42" s="0" t="s">
        <v>152</v>
      </c>
      <c r="DO42" s="0" t="s">
        <v>153</v>
      </c>
      <c r="DQ42" s="0" t="s">
        <v>136</v>
      </c>
      <c r="DR42" s="0" t="s">
        <v>137</v>
      </c>
      <c r="DS42" s="0" t="s">
        <v>68</v>
      </c>
      <c r="DT42" s="0" t="s">
        <v>152</v>
      </c>
      <c r="DU42" s="0" t="s">
        <v>153</v>
      </c>
      <c r="DW42" s="0" t="s">
        <v>136</v>
      </c>
      <c r="DX42" s="0" t="s">
        <v>137</v>
      </c>
      <c r="DY42" s="0" t="s">
        <v>68</v>
      </c>
      <c r="DZ42" s="0" t="s">
        <v>152</v>
      </c>
      <c r="EA42" s="0" t="s">
        <v>153</v>
      </c>
      <c r="EC42" s="0" t="s">
        <v>136</v>
      </c>
      <c r="ED42" s="0" t="s">
        <v>137</v>
      </c>
      <c r="EE42" s="0" t="s">
        <v>68</v>
      </c>
      <c r="EF42" s="0" t="s">
        <v>152</v>
      </c>
      <c r="EG42" s="0" t="s">
        <v>153</v>
      </c>
      <c r="EI42" s="0" t="s">
        <v>136</v>
      </c>
      <c r="EJ42" s="0" t="s">
        <v>137</v>
      </c>
      <c r="EK42" s="0" t="s">
        <v>68</v>
      </c>
      <c r="EL42" s="0" t="s">
        <v>152</v>
      </c>
      <c r="EM42" s="0" t="s">
        <v>153</v>
      </c>
      <c r="EO42" s="0" t="s">
        <v>136</v>
      </c>
      <c r="EP42" s="0" t="s">
        <v>137</v>
      </c>
      <c r="EQ42" s="0" t="s">
        <v>68</v>
      </c>
      <c r="ER42" s="0" t="s">
        <v>152</v>
      </c>
      <c r="ES42" s="0" t="s">
        <v>153</v>
      </c>
      <c r="EU42" s="0" t="s">
        <v>136</v>
      </c>
      <c r="EV42" s="0" t="s">
        <v>137</v>
      </c>
      <c r="EW42" s="0" t="s">
        <v>68</v>
      </c>
      <c r="EX42" s="0" t="s">
        <v>152</v>
      </c>
      <c r="EY42" s="0" t="s">
        <v>153</v>
      </c>
      <c r="FA42" s="0" t="s">
        <v>136</v>
      </c>
      <c r="FB42" s="0" t="s">
        <v>137</v>
      </c>
      <c r="FC42" s="0" t="s">
        <v>68</v>
      </c>
      <c r="FD42" s="0" t="s">
        <v>152</v>
      </c>
      <c r="FE42" s="0" t="s">
        <v>153</v>
      </c>
      <c r="FG42" s="0" t="s">
        <v>136</v>
      </c>
      <c r="FH42" s="0" t="s">
        <v>137</v>
      </c>
      <c r="FI42" s="0" t="s">
        <v>68</v>
      </c>
      <c r="FJ42" s="0" t="s">
        <v>152</v>
      </c>
      <c r="FK42" s="0" t="s">
        <v>153</v>
      </c>
      <c r="FM42" s="0" t="s">
        <v>136</v>
      </c>
      <c r="FN42" s="0" t="s">
        <v>137</v>
      </c>
      <c r="FO42" s="0" t="s">
        <v>68</v>
      </c>
      <c r="FP42" s="0" t="s">
        <v>152</v>
      </c>
      <c r="FQ42" s="0" t="s">
        <v>153</v>
      </c>
      <c r="FS42" s="0" t="s">
        <v>136</v>
      </c>
      <c r="FT42" s="0" t="s">
        <v>137</v>
      </c>
      <c r="FU42" s="0" t="s">
        <v>68</v>
      </c>
      <c r="FV42" s="0" t="s">
        <v>152</v>
      </c>
      <c r="FW42" s="0" t="s">
        <v>153</v>
      </c>
      <c r="FY42" s="0" t="s">
        <v>136</v>
      </c>
      <c r="FZ42" s="0" t="s">
        <v>137</v>
      </c>
      <c r="GA42" s="0" t="s">
        <v>68</v>
      </c>
      <c r="GB42" s="0" t="s">
        <v>152</v>
      </c>
      <c r="GC42" s="0" t="s">
        <v>153</v>
      </c>
    </row>
    <row r="43" customFormat="false" ht="14.5" hidden="false" customHeight="false" outlineLevel="0" collapsed="false">
      <c r="A43" s="0" t="n">
        <v>1</v>
      </c>
      <c r="B43" s="0" t="n">
        <f aca="false">C1</f>
        <v>0.0015</v>
      </c>
      <c r="C43" s="0" t="n">
        <f aca="false">$B$43+A43*$H$2</f>
        <v>0.0015001</v>
      </c>
      <c r="D43" s="0" t="n">
        <f aca="false">((8*$F$1*$H$4)/(3.1415))*(((C43)^4-(B43)^4)-(((C43)^2-(B43)^2)^2/(LN(C43/B43))))^-1</f>
        <v>4.51394019236501E+019</v>
      </c>
      <c r="E43" s="0" t="n">
        <f aca="false">((1/D43)+(1/D44)+(1/D45)+(1/D46)+(1/D47)+(1/D48)+(1/D49)+(1/D50)+(1/D51)+(1/D52)+(1/D53)+(1/D54)+(1/D55)+(1/D56)+(1/D57)+(1/D58)+(1/D59)+(1/D60)+(1/D61)+(1/D62))^-1</f>
        <v>2.25542084680894E+018</v>
      </c>
      <c r="G43" s="0" t="n">
        <v>1</v>
      </c>
      <c r="H43" s="0" t="n">
        <f aca="false">C1*(0.5)^(I40/3.67)</f>
        <v>0.00124184312422829</v>
      </c>
      <c r="I43" s="0" t="n">
        <f aca="false">$H$43+G43*$H$2</f>
        <v>0.00124194312422829</v>
      </c>
      <c r="J43" s="0" t="n">
        <f aca="false">((8*$F$1*$H$5)/(3.1415))*(((I43)^4-(H43)^4)-(((I43)^2-(H43)^2)^2/(LN(I43/H43))))^-1</f>
        <v>2.65482732795195E+019</v>
      </c>
      <c r="K43" s="0" t="n">
        <f aca="false">(1/(2^I40))*((1/J43)+(1/J44)+(1/J45)+(1/J46)+(1/J47)+(1/J48)+(1/J49)+(1/J50)+(1/J51)+(1/J52)+(1/J53)+(1/J54)+(1/J55)+(1/J56)+(1/J57)+(1/J58)+(1/J59)+(1/J60)+(1/J61)+(1/J62))^-1</f>
        <v>6.63252367305225E+017</v>
      </c>
      <c r="M43" s="0" t="n">
        <v>1</v>
      </c>
      <c r="N43" s="0" t="n">
        <f aca="false">C1*(0.5)^(O40/3.67)</f>
        <v>0.00102811623012872</v>
      </c>
      <c r="O43" s="0" t="n">
        <f aca="false">$N$43+M43*$H$2</f>
        <v>0.00102821623012872</v>
      </c>
      <c r="P43" s="0" t="n">
        <f aca="false">((8*$H$1*$H$6)/(3.1415))*(((O43)^4-(N43)^4)-(((O43)^2-(N43)^2)^2/(LN(O43/N43))))^-1</f>
        <v>3.39955655632943E+019</v>
      </c>
      <c r="Q43" s="0" t="n">
        <f aca="false">(1/(2^O40))*((1/P43)+(1/P44)+(1/P45)+(1/P46)+(1/P47)+(1/P48)+(1/P49)+(1/P50)+(1/P51)+(1/P52)+(1/P53)+(1/P54)+(1/P55)+(1/P56)+(1/P57)+(1/P58)+(1/P59)+(1/P60)+(1/P61)+(1/P62))^-1</f>
        <v>4.24573437133698E+017</v>
      </c>
      <c r="S43" s="0" t="n">
        <v>1</v>
      </c>
      <c r="T43" s="0" t="n">
        <f aca="false">C1*(0.5)^(U40/3.67)</f>
        <v>0.000851172714195237</v>
      </c>
      <c r="U43" s="0" t="n">
        <f aca="false">$T$43+S43*$H$2</f>
        <v>0.000851272714195237</v>
      </c>
      <c r="V43" s="0" t="n">
        <f aca="false">((8*$F$1*$H$7)/(3.1415))*(((U43)^4-(T43)^4)-(((U43)^2-(T43)^2)^2/(LN(U43/T43))))^-1</f>
        <v>2.65441734290717E+019</v>
      </c>
      <c r="W43" s="0" t="n">
        <f aca="false">(1/(2^U40))*((1/V43)+(1/V44)+(1/V45)+(1/V46)+(1/V47)+(1/V48)+(1/V49)+(1/V50)+(1/V51)+(1/V52)+(1/V53)+(1/V54)+(1/V55)+(1/V56)+(1/V57)+(1/V58)+(1/V59)+(1/V60)+(1/V61)+(1/V62))^-1</f>
        <v>1.65749459582078E+017</v>
      </c>
      <c r="Y43" s="0" t="n">
        <v>1</v>
      </c>
      <c r="Z43" s="0" t="n">
        <f aca="false">C1*(0.5)^(AA40/3.67)</f>
        <v>0.000704681988436056</v>
      </c>
      <c r="AA43" s="0" t="n">
        <f aca="false">$Z$43+Y43*$H$2</f>
        <v>0.000704781988436056</v>
      </c>
      <c r="AB43" s="0" t="n">
        <f aca="false">((8*$F$1*$H$8)/(3.1415))*(((AA43)^4-(Z43)^4)-(((AA43)^2-(Z43)^2)^2/(LN(AA43/Z43))))^-1</f>
        <v>2.65471261276529E+019</v>
      </c>
      <c r="AC43" s="0" t="n">
        <f aca="false">(1/(2^AA40))*((1/AB43)+(1/AB44)+(1/AB45)+(1/AB46)+(1/AB47)+(1/AB48)+(1/AB49)+(1/AB50)+(1/AB51)+(1/AB52)+(1/AB53)+(1/AB54)+(1/AB55)+(1/AB56)+(1/AB57)+(1/AB58)+(1/AB59)+(1/AB60)+(1/AB61)+(1/AB62))^-1</f>
        <v>82853010338603600</v>
      </c>
      <c r="AE43" s="0" t="n">
        <v>1</v>
      </c>
      <c r="AF43" s="0" t="n">
        <f aca="false">C1*(0.5)^(AG40/3.67)</f>
        <v>0.000583402988071223</v>
      </c>
      <c r="AG43" s="0" t="n">
        <f aca="false">$AF$43+AE43*$H$2</f>
        <v>0.000583502988071223</v>
      </c>
      <c r="AH43" s="0" t="n">
        <f aca="false">((8*$F$1*$H$9)/(3.1415))*(((AG43)^4-(AF43)^4)-(((AG43)^2-(AF43)^2)^2/(LN(AG43/AF43))))^-1</f>
        <v>2.65504805105439E+019</v>
      </c>
      <c r="AI43" s="0" t="n">
        <f aca="false">(1/(2^AG40))*((1/AH43)+(1/AH44)+(1/AH45)+(1/AH46)+(1/AH47)+(1/AH48)+(1/AH49)+(1/AH50)+(1/AH51)+(1/AH52)+(1/AH53)+(1/AH54)+(1/AH55)+(1/AH56)+(1/AH57)+(1/AH58)+(1/AH59)+(1/AH60)+(1/AH61)+(1/AH62))^-1</f>
        <v>41416593334205100</v>
      </c>
      <c r="AK43" s="0" t="n">
        <v>1</v>
      </c>
      <c r="AL43" s="0" t="n">
        <f aca="false">C1*(0.5)^(AM40/3.67)</f>
        <v>0.000482996659593658</v>
      </c>
      <c r="AM43" s="0" t="n">
        <f aca="false">$AL$43+AK43*$H$2</f>
        <v>0.000483096659593658</v>
      </c>
      <c r="AN43" s="0" t="n">
        <f aca="false">((8*$F$1*$H$10)/(3.1415))*(((AM43)^4-(AL43)^4)-(((AM43)^2-(AL43)^2)^2/(LN(AM43/AL43))))^-1</f>
        <v>2.6548788664981E+019</v>
      </c>
      <c r="AO43" s="0" t="n">
        <f aca="false">(1/(2^AM40))*((1/AN43)+(1/AN44)+(1/AN45)+(1/AN46)+(1/AN47)+(1/AN48)+(1/AN49)+(1/AN50)+(1/AN51)+(1/AN52)+(1/AN53)+(1/AN54)+(1/AN55)+(1/AN56)+(1/AN57)+(1/AN58)+(1/AN59)+(1/AN60)+(1/AN61)+(1/AN62))^-1</f>
        <v>20700646046844900</v>
      </c>
      <c r="AQ43" s="0" t="n">
        <v>1</v>
      </c>
      <c r="AR43" s="0" t="n">
        <f aca="false">C1*(0.5)^(AS40/3.67)</f>
        <v>0.00039987072049441</v>
      </c>
      <c r="AS43" s="0" t="n">
        <f aca="false">$AR$43+AQ43*$H$2</f>
        <v>0.00039997072049441</v>
      </c>
      <c r="AT43" s="0" t="n">
        <f aca="false">((8*$F$1*$H$11)/(3.1415))*(((AS43)^4-(AR43)^4)-(((AS43)^2-(AR43)^2)^2/(LN(AS43/AR43))))^-1</f>
        <v>2.65474881013606E+019</v>
      </c>
      <c r="AU43" s="0" t="n">
        <f aca="false">(1/(2^AS40))*((1/AT43)+(1/AT44)+(1/AT45)+(1/AT46)+(1/AT47)+(1/AT48)+(1/AT49)+(1/AT50)+(1/AT51)+(1/AT52)+(1/AT53)+(1/AT54)+(1/AT55)+(1/AT56)+(1/AT57)+(1/AT58)+(1/AT59)+(1/AT60)+(1/AT61)+(1/AT62))^-1</f>
        <v>10345924190038500</v>
      </c>
      <c r="AW43" s="0" t="n">
        <v>1</v>
      </c>
      <c r="AX43" s="0" t="n">
        <f aca="false">C1*(0.5)^(AY40/3.67)</f>
        <v>0.000331051136550796</v>
      </c>
      <c r="AY43" s="0" t="n">
        <f aca="false">$AX$43+AW43*$H$2</f>
        <v>0.000331151136550796</v>
      </c>
      <c r="AZ43" s="0" t="n">
        <f aca="false">((8*$F$1*$H$12)/(3.1415))*(((AY43)^4-(AX43)^4)-(((AY43)^2-(AX43)^2)^2/(LN(AY43/AX43))))^-1</f>
        <v>2.65479575318376E+019</v>
      </c>
      <c r="BA43" s="0" t="n">
        <f aca="false">(1/(2^AY40))*((1/AZ43)+(1/AZ44)+(1/AZ45)+(1/AZ46)+(1/AZ47)+(1/AZ48)+(1/AZ49)+(1/AZ50)+(1/AZ51)+(1/AZ52)+(1/AZ53)+(1/AZ54)+(1/AZ55)+(1/AZ56)+(1/AZ57)+(1/AZ58)+(1/AZ59)+(1/AZ60)+(1/AZ61)+(1/AZ62))^-1</f>
        <v>5170262467016160</v>
      </c>
      <c r="BC43" s="0" t="n">
        <v>1</v>
      </c>
      <c r="BD43" s="0" t="n">
        <f aca="false">C1*(0.5)^(BE40/3.67)</f>
        <v>0.000274075718462378</v>
      </c>
      <c r="BE43" s="0" t="n">
        <f aca="false">$BD$43+BC43*$H$2</f>
        <v>0.000274175718462378</v>
      </c>
      <c r="BF43" s="0" t="n">
        <f aca="false">((8*$H$13*$F$1)/(3.1415))*(((BE43)^4-(BD43)^4)-(((BE43)^2-(BD43)^2)^2/(LN(BE43/BD43))))^-1</f>
        <v>2.65468555269692E+019</v>
      </c>
      <c r="BG43" s="0" t="n">
        <f aca="false">(1/(2^BE40))*((1/BF43)+(1/BF44)+(1/BF45)+(1/BF46)+(1/BF47)+(1/BF48)+(1/BF49)+(1/BF50)+(1/BF51)+(1/BF52)+(1/BF53)+(1/BF54)+(1/BF55)+(1/BF56)+(1/BF57)+(1/BF58)+(1/BF59)+(1/BF60)+(1/BF61)+(1/BF62))^-1</f>
        <v>2583506208926980</v>
      </c>
      <c r="BI43" s="0" t="n">
        <v>1</v>
      </c>
      <c r="BJ43" s="0" t="n">
        <f aca="false">C1*(0.5)^(BK40/3.67)</f>
        <v>0.000226906030993621</v>
      </c>
      <c r="BK43" s="0" t="n">
        <f aca="false">$BJ$43+BI43*$H$2</f>
        <v>0.000227006030993621</v>
      </c>
      <c r="BL43" s="0" t="n">
        <f aca="false">((8*$F$1*$H$14)/(3.1415))*(((BK43)^4-(BJ43)^4)-(((BK43)^2-(BJ43)^2)^2/(LN(BK43/BJ43))))^-1</f>
        <v>2.65456989596312E+019</v>
      </c>
      <c r="BM43" s="0" t="n">
        <f aca="false">(1/(2^BK40))*((1/BL43)+(1/BL44)+(1/BL45)+(1/BL46)+(1/BL47)+(1/BL48)+(1/BL49)+(1/BL50)+(1/BL51)+(1/BL52)+(1/BL53)+(1/BL54)+(1/BL55)+(1/BL56)+(1/BL57)+(1/BL58)+(1/BL59)+(1/BL60)+(1/BL61)+(1/BL62))^-1</f>
        <v>1290778231461470</v>
      </c>
      <c r="BO43" s="0" t="n">
        <v>1</v>
      </c>
      <c r="BP43" s="0" t="n">
        <f aca="false">C1*(0.5)^(BQ40/3.67)</f>
        <v>0.000187854462956906</v>
      </c>
      <c r="BQ43" s="0" t="n">
        <f aca="false">$BP$43+BO43*$H$2</f>
        <v>0.000187954462956906</v>
      </c>
      <c r="BR43" s="0" t="n">
        <f aca="false">((8*$F$1*$H$15)/(3.1415))*(((BQ43)^4-(BP43)^4)-(((BQ43)^2-(BP43)^2)^2/(LN(BQ43/BP43))))^-1</f>
        <v>2.65445741650116E+019</v>
      </c>
      <c r="BS43" s="0" t="n">
        <f aca="false">(1/(2^BQ40))*((1/BR43)+(1/BR44)+(1/BR45)+(1/BR46)+(1/BR47)+(1/BR48)+(1/BR49)+(1/BR50)+(1/BR51)+(1/BR52)+(1/BR53)+(1/BR54)+(1/BR55)+(1/BR56)+(1/BR57)+(1/BR58)+(1/BR59)+(1/BR60)+(1/BR61)+(1/BR62))^-1</f>
        <v>724319778596940</v>
      </c>
      <c r="BU43" s="0" t="n">
        <v>1</v>
      </c>
      <c r="BV43" s="0" t="n">
        <f aca="false">C1*(0.5)^(BW40/3.67)</f>
        <v>0.000155523848785754</v>
      </c>
      <c r="BW43" s="0" t="n">
        <f aca="false">$BV$43+BU43*$H$2</f>
        <v>0.000155623848785754</v>
      </c>
      <c r="BX43" s="0" t="n">
        <f aca="false">((8*$F$1*$H$16)/(3.1415))*(((BW43)^4-(BV43)^4)-(((BW43)^2-(BV43)^2)^2/(LN(BW43/BV43))))^-1</f>
        <v>2.65431485492887E+019</v>
      </c>
      <c r="BY43" s="0" t="n">
        <f aca="false">(1/(2^BW40))*((1/BX43)+(1/BX44)+(1/BX45)+(1/BX46)+(1/BX47)+(1/BX48)+(1/BX49)+(1/BX50)+(1/BX51)+(1/BX52)+(1/BX53)+(1/BX54)+(1/BX55)+(1/BX56)+(1/BX57)+(1/BX58)+(1/BX59)+(1/BX60)+(1/BX61))^-1</f>
        <v>339104144432722</v>
      </c>
      <c r="CA43" s="0" t="n">
        <v>1</v>
      </c>
      <c r="CB43" s="0" t="n">
        <f aca="false">C1*(0.5)^(CC40/3.67)</f>
        <v>0.000128757481512073</v>
      </c>
      <c r="CC43" s="0" t="n">
        <f aca="false">$CB$43+CA43*$H$2</f>
        <v>0.000128857481512073</v>
      </c>
      <c r="CD43" s="0" t="n">
        <f aca="false">((8*$H$1*$H$17)/(3.1415))*(((CC43)^4-(CB43)^4)-(((CC43)^2-(CB43)^2)^2/(LN(CC43/CB43))))^-1</f>
        <v>3.39833307672945E+019</v>
      </c>
      <c r="CE43" s="0" t="n">
        <f aca="false">(1/(2^CC40))*((1/CD43)+(1/CD44)+(1/CD45)+(1/CD46)+(1/CD47)+(1/CD48)+(1/CD49)+(1/CD50)+(1/CD51)+(1/CD52)+(1/CD53)+(1/CD54)+(1/CD55)+(1/CD56)+(1/CD57)+(1/CD58)+(1/CD59)+(1/CD60))^-1</f>
        <v>228953151779138</v>
      </c>
      <c r="CG43" s="0" t="n">
        <v>1</v>
      </c>
      <c r="CH43" s="0" t="n">
        <f aca="false">C1*(0.5^(CI40/3.67))</f>
        <v>0.000106597728739146</v>
      </c>
      <c r="CI43" s="0" t="n">
        <f aca="false">$CH$43+CG43*$H$2</f>
        <v>0.000106697728739146</v>
      </c>
      <c r="CJ43" s="0" t="n">
        <f aca="false">((8*$H$1*$H$18)/(3.1415))*(((CI43)^4-(CH43)^4)-(((CI43)^2-(CH43)^2)^2/(LN(CI43/CH43))))^-1</f>
        <v>3.39805671035931E+019</v>
      </c>
      <c r="CK43" s="0" t="n">
        <f aca="false">(1/(2^CI40))*((1/CJ43)+(1/CJ44)+(1/CJ45)+(1/CJ46)+(1/CJ47)+(1/CJ48)+(1/CJ49)+(1/CJ50)+(1/CJ51)+(1/CJ52)+(1/CJ53)+(1/CJ54)+(1/CJ55)+(1/CJ56)+(1/CJ57)+(1/CJ58)+(1/CJ59))^-1</f>
        <v>121092161803060</v>
      </c>
      <c r="CM43" s="0" t="n">
        <v>1</v>
      </c>
      <c r="CN43" s="0" t="n">
        <f aca="false">C1*(0.5^(CO40/3.67))</f>
        <v>8.82517709953734E-005</v>
      </c>
      <c r="CO43" s="0" t="n">
        <f aca="false">$CN$43+CM43*$H$2</f>
        <v>8.83517709953734E-005</v>
      </c>
      <c r="CP43" s="0" t="n">
        <f aca="false">((8*$H$1*$H$19)/(3.1415))*(((CO43)^4-(CN43)^4)-(((CO43)^2-(CN43)^2)^2/(LN(CO43/CN43))))^-1</f>
        <v>3.39772435161694E+019</v>
      </c>
      <c r="CQ43" s="0" t="n">
        <f aca="false">(1/(2^CO40))*((1/CP43)+(1/CP44)+(1/CP45)+(1/CP46)+(1/CP47)+(1/CP48)+(1/CP49)+(1/CP50)+(1/CP51)+(1/CP52)+(1/CP53)+(1/CP54)+(1/CP55)+(1/CP56)+(1/CP57)+(1/CP58))^-1</f>
        <v>64260651237498.9</v>
      </c>
      <c r="CS43" s="0" t="n">
        <v>1</v>
      </c>
      <c r="CT43" s="0" t="n">
        <f aca="false">C1*(0.5)^(CU40/3.67)</f>
        <v>7.30632366743826E-005</v>
      </c>
      <c r="CU43" s="0" t="n">
        <f aca="false">$CT$43+CS43*$H$2</f>
        <v>7.31632366743826E-005</v>
      </c>
      <c r="CV43" s="0" t="n">
        <f aca="false">((8*$H$1*$H$20)/(3.1415))*(((CU43)^4-(CT43)^4)-(((CU43)^2-(CT43)^2)^2/(LN(CU43/CT43))))^-1</f>
        <v>3.39732497718401E+019</v>
      </c>
      <c r="CW43" s="0" t="n">
        <f aca="false">(1/(2^CU40))*((1/CV43)+(1/CV44)+(1/CV45)+(1/CV46)+(1/CV47)+(1/CV48)+(1/CV49)+(1/CV50)+(1/CV51)+(1/CV52)+(1/CV53)+(1/CV54)+(1/CV55)+(1/CV56)+(1/CV57))^-1</f>
        <v>34231634531687.7</v>
      </c>
      <c r="CY43" s="0" t="n">
        <v>1</v>
      </c>
      <c r="CZ43" s="0" t="n">
        <f aca="false">C1*(0.5)^(DA40/3.67)</f>
        <v>6.04887187319641E-005</v>
      </c>
      <c r="DA43" s="0" t="n">
        <f aca="false">$CZ$43+CY43*$H$2</f>
        <v>6.05887187319641E-005</v>
      </c>
      <c r="DB43" s="0" t="n">
        <f aca="false">((8*$H$1*$H$21)/(3.1415))*(((DA43)^4-(CZ43)^4)-(((DA43)^2-(CZ43)^2)^2/(LN(DA43/CZ43))))^-1</f>
        <v>3.39684195392946E+019</v>
      </c>
      <c r="DC43" s="0" t="n">
        <f aca="false">(1/(2^DA40))*((1/DB43)+(1/DB44)+(1/DB45)+(1/DB46)+(1/DB47)+(1/DB48)+(1/DB49)+(1/DB50)+(1/DB51)+(1/DB52)+(1/DB53)+(1/DB54)+(1/DB55)+(1/DB56))^-1</f>
        <v>18314675590579.5</v>
      </c>
      <c r="DE43" s="0" t="n">
        <v>1</v>
      </c>
      <c r="DF43" s="0" t="n">
        <f aca="false">C1*(0.5^(DG40/3.67))</f>
        <v>5.00783329671123E-005</v>
      </c>
      <c r="DG43" s="0" t="n">
        <f aca="false">$DF$43+DE43*$H$2</f>
        <v>5.01783329671123E-005</v>
      </c>
      <c r="DH43" s="0" t="n">
        <f aca="false">((8*$H$1*$H$22)/(3.1415))*(((DG43)^4-(DF43)^4)-(((DG43)^2-(DF43)^2)^2/(LN(DG43/DF43))))^-1</f>
        <v>3.39625878603506E+019</v>
      </c>
      <c r="DI43" s="0" t="n">
        <f aca="false">(1/(2^DG40))*((1/DH43)+(1/DH44)+(1/DH45)+(1/DH46)+(1/DH47)+(1/DH48)+(1/DH49)+(1/DH50)+(1/DH51)+(1/DH52)+(1/DH53)+(1/DH54)+(1/DH55))^-1</f>
        <v>9848047961165.78</v>
      </c>
      <c r="DK43" s="0" t="n">
        <v>1</v>
      </c>
      <c r="DL43" s="0" t="n">
        <f aca="false">C1*(0.5^(DM40/3.67))</f>
        <v>4.14596223120155E-005</v>
      </c>
      <c r="DM43" s="0" t="n">
        <f aca="false">$DL$43+DK43*$H$2</f>
        <v>4.15596223120155E-005</v>
      </c>
      <c r="DN43" s="0" t="n">
        <f aca="false">((8*$H$1*$H$23)/(3.1415))*(((DM43)^4-(DL43)^4)-(((DM43)^2-(DL43)^2)^2/(LN(DM43/DL43))))^-1</f>
        <v>3.39555458152647E+019</v>
      </c>
      <c r="DO43" s="0" t="n">
        <f aca="false">(1/(2^DM40))*((1/DN43)+(1/DN44)+(1/DN45)+(1/DN46)+(1/DN47)+(1/DN48)+(1/DN49)+(1/DN50)+(1/DN51)+(1/DN52)+(1/DN53)+(1/DN54))^-1</f>
        <v>5326512609468.21</v>
      </c>
      <c r="DQ43" s="0" t="n">
        <v>1</v>
      </c>
      <c r="DR43" s="0" t="n">
        <f aca="false">C1*(0.5)^(DS40/3.67)</f>
        <v>3.43242312675188E-005</v>
      </c>
      <c r="DS43" s="0" t="n">
        <f aca="false">$DR$43+DQ43*$H$2</f>
        <v>3.44242312675188E-005</v>
      </c>
      <c r="DT43" s="0" t="n">
        <f aca="false">((8*$H$1*$H$24)/(3.1415))*(((DS43)^4-(DR43)^4)-(((DS43)^2-(DR43)^2)^2/(LN(DS43/DR43))))^-1</f>
        <v>3.3947042898672E+019</v>
      </c>
      <c r="DU43" s="0" t="n">
        <f aca="false">(1/(2^DS40))*((1/DT43)+(1/DT44)+(1/DT45)+(1/DT46)+(1/DT47)+(1/DT48)+(1/DT49)+(1/DT50)+(1/DT51)+(1/DT52)+(1/DT53))^-1</f>
        <v>2900933062359.82</v>
      </c>
      <c r="DW43" s="0" t="n">
        <v>1</v>
      </c>
      <c r="DX43" s="0" t="n">
        <f aca="false">C1*(0.5)^(DY40/3.67)</f>
        <v>2.84168737293265E-005</v>
      </c>
      <c r="DY43" s="0" t="n">
        <f aca="false">$DX$43+DW43*$H$2</f>
        <v>2.85168737293265E-005</v>
      </c>
      <c r="DZ43" s="0" t="n">
        <f aca="false">((8*$F$1*$H$25)/(3.1415))*(((DY43)^4-(DX43)^4)-(((DY43)^2-(DX43)^2)^2/(LN(DY43/DX43))))^-1</f>
        <v>2.65050056940933E+019</v>
      </c>
      <c r="EA43" s="0" t="n">
        <f aca="false">(1/(2^DY40))*((1/DZ43)+(1/DZ44)+(1/DZ45)+(1/DZ46)+(1/DZ47)+(1/DZ48)+(1/DZ49)+(1/DZ50)+(1/DZ51)+(1/DZ52))^-1</f>
        <v>1244189217867.12</v>
      </c>
      <c r="EC43" s="0" t="n">
        <v>1</v>
      </c>
      <c r="ED43" s="0" t="n">
        <f aca="false">C1*(0.5)^(EE40/3.67)</f>
        <v>2.35261995018851E-005</v>
      </c>
      <c r="EE43" s="0" t="n">
        <f aca="false">$ED$43+EC43*$H$2</f>
        <v>2.36261995018851E-005</v>
      </c>
      <c r="EF43" s="0" t="n">
        <f aca="false">((8*$F$1*$H$26)/(3.1415))*(((EE43)^4-(ED43)^4)-(((EE43)^2-(ED43)^2)^2/(LN(EE43/ED43))))^-1</f>
        <v>2.64953291540265E+019</v>
      </c>
      <c r="EG43" s="0" t="n">
        <f aca="false">(1/(2^EE40))*((1/EF43)+(1/EF44)+(1/EF45)+(1/EF46)+(1/EF47)+(1/EF48)+(1/EF49)+(1/EF50)+(1/EF51))^-1</f>
        <v>690176809080.987</v>
      </c>
      <c r="EI43" s="0" t="n">
        <v>1</v>
      </c>
      <c r="EJ43" s="0" t="n">
        <f aca="false">C1*(0.5)^(EK40/3.67)</f>
        <v>1.94772327270927E-005</v>
      </c>
      <c r="EK43" s="0" t="n">
        <f aca="false">$EJ$43+EI43*$H$2</f>
        <v>1.95772327270927E-005</v>
      </c>
      <c r="EL43" s="0" t="n">
        <f aca="false">((8*$F$1*$H$27)/(3.1415))*(((EK43)^4-(EJ43)^4)-(((EK43)^2-(EJ43)^2)^2/(LN(EK43/EJ43))))^-1</f>
        <v>2.64836495041384E+019</v>
      </c>
      <c r="EM43" s="0" t="n">
        <f aca="false">(1/(2^EK40))*((1/EL43)+(1/EL44)+(1/EL45)+(1/EL46)+(1/EL47)+(1/EL48)+(1/EL49)+(1/EL50))^-1</f>
        <v>387688332353.051</v>
      </c>
      <c r="EO43" s="0" t="n">
        <v>1</v>
      </c>
      <c r="EP43" s="0" t="n">
        <f aca="false">C1*(0.5)^(EQ40/3.67)</f>
        <v>1.61251116940895E-005</v>
      </c>
      <c r="EQ43" s="0" t="n">
        <f aca="false">$EP$43+EO43*$H$2</f>
        <v>1.62251116940895E-005</v>
      </c>
      <c r="ER43" s="0" t="n">
        <f aca="false">((8*$F$1*$H$28)/(3.1415))*(((EQ43)^4-(EP43)^4)-(((EQ43)^2-(EP43)^2)^2/(LN(EQ43/EP43))))^-1</f>
        <v>2.64695548098534E+019</v>
      </c>
      <c r="ES43" s="0" t="n">
        <f aca="false">(1/(2^EQ40))*((1/ER43)+(1/ER44)+(1/ER45)+(1/ER46)+(1/ER47)+(1/ER48)+(1/ER49))^-1</f>
        <v>221282786664.194</v>
      </c>
      <c r="EU43" s="0" t="n">
        <v>1</v>
      </c>
      <c r="EV43" s="0" t="n">
        <f aca="false">C1*(0.5)^(EW40/3.67)</f>
        <v>1.33499060564788E-005</v>
      </c>
      <c r="EW43" s="0" t="n">
        <f aca="false">$EV$43+EU43*$H$2</f>
        <v>1.34499060564788E-005</v>
      </c>
      <c r="EX43" s="0" t="n">
        <f aca="false">((8*$F$1*$H$29)/(3.1415))*(((EW43)^4-(EV43)^4)-(((EW43)^2-(EV43)^2)^2/(LN(EW43/EV43))))^-1</f>
        <v>2.64525487118491E+019</v>
      </c>
      <c r="EY43" s="0" t="n">
        <f aca="false">(1/(2^EW40))*((1/EX43)+(1/EX44)+(1/EX45)+(1/EX46)+(1/EX47)+(1/EX48))^-1</f>
        <v>128984785887.984</v>
      </c>
      <c r="FA43" s="0" t="n">
        <v>1</v>
      </c>
      <c r="FB43" s="0" t="n">
        <f aca="false">C1*(0.5)^(FC40/3.67)</f>
        <v>1.10523260302212E-005</v>
      </c>
      <c r="FC43" s="0" t="n">
        <f aca="false">$FB$43+FA43*$H$2</f>
        <v>1.11523260302212E-005</v>
      </c>
      <c r="FD43" s="0" t="n">
        <f aca="false">((8*$F$1*$H$30)/(3.1415))*(((FC43)^4-(FB43)^4)-(((FC43)^2-(FB43)^2)^2/(LN(FC43/FB43))))^-1</f>
        <v>2.64320346104435E+019</v>
      </c>
      <c r="FE43" s="0" t="n">
        <f aca="false">(1/(2^FC40))*((1/FD43)+(1/FD44)+(1/FD45)+(1/FD46)+(1/FD47))^-1</f>
        <v>77379669230.2303</v>
      </c>
      <c r="FG43" s="0" t="n">
        <v>1</v>
      </c>
      <c r="FH43" s="0" t="n">
        <f aca="false">C1*(0.5)^(FI40/3.67)</f>
        <v>9.15017005823966E-006</v>
      </c>
      <c r="FI43" s="0" t="n">
        <f aca="false">$FH$43+FG43*$H$2</f>
        <v>9.25017005823966E-006</v>
      </c>
      <c r="FJ43" s="0" t="n">
        <f aca="false">((8*$F$1*$H$31)/(3.1415))*(((FI43)^4-(FH43)^4)-(((FI43)^2-(FH43)^2)^2/(LN(FI43/FH43))))^-1</f>
        <v>2.6407295538207E+019</v>
      </c>
      <c r="FK43" s="0" t="n">
        <f aca="false">(1/(2^FI40))*((1/FJ43)+(1/FJ44)+(1/FJ45)+(1/FJ46))^-1</f>
        <v>48398335302.4859</v>
      </c>
      <c r="FM43" s="0" t="n">
        <v>1</v>
      </c>
      <c r="FN43" s="0" t="n">
        <f aca="false">C1*(0.5)^(FO40/3.67)</f>
        <v>7.57538384822965E-006</v>
      </c>
      <c r="FO43" s="0" t="n">
        <f aca="false">$FN$43+FM43*$H$2</f>
        <v>7.67538384822965E-006</v>
      </c>
      <c r="FP43" s="0" t="n">
        <f aca="false">((8*$F$1*$H$32)/(3.1415))*(((FO43)^4-(FN43)^4)-(((FO43)^2-(FN43)^2)^2/(LN(FO43/FN43))))^-1</f>
        <v>2.63774712952238E+019</v>
      </c>
      <c r="FQ43" s="0" t="n">
        <f aca="false">(1/(2^FO40))*((1/FP43)+(1/FP44)+(1/FP45))^-1</f>
        <v>32330595248.3963</v>
      </c>
      <c r="FS43" s="0" t="n">
        <v>1</v>
      </c>
      <c r="FT43" s="0" t="n">
        <f aca="false">C1*(0.5)^(FU40/3.67)</f>
        <v>6.27162556354268E-006</v>
      </c>
      <c r="FU43" s="0" t="n">
        <f aca="false">$FT$43+FS43*$H$2</f>
        <v>6.37162556354268E-006</v>
      </c>
      <c r="FV43" s="0" t="n">
        <f aca="false">((8*$F$1*$H$33)/(3.1415))*(((FU43)^4-(FT43)^4)-(((FU43)^2-(FT43)^2)^2/(LN(FU43/FT43))))^-1</f>
        <v>2.63415309538985E+019</v>
      </c>
      <c r="FW43" s="0" t="n">
        <f aca="false">(1/(2^FU40))*((1/FV43)+1/(FV44))^-1</f>
        <v>24339950637.3122</v>
      </c>
      <c r="FY43" s="0" t="n">
        <v>1</v>
      </c>
      <c r="FZ43" s="0" t="n">
        <f aca="false">C1*(0.5)^(GA40/3.67)</f>
        <v>5.19225005587989E-006</v>
      </c>
      <c r="GA43" s="0" t="n">
        <f aca="false">$FZ$43+FY43*$H$2</f>
        <v>5.29225005587989E-006</v>
      </c>
      <c r="GB43" s="0" t="n">
        <f aca="false">((8*$F$1*$H$34)/(3.1415))*(((GA43)^4-(FZ43)^4)-(((GA43)^2-(FZ43)^2)^2/(LN(GA43/FZ43))))^-1</f>
        <v>2.62982411327546E+019</v>
      </c>
      <c r="GC43" s="0" t="n">
        <f aca="false">(1/(2^GA40))*((1/GB43))^-1</f>
        <v>24492145639.6156</v>
      </c>
    </row>
    <row r="44" customFormat="false" ht="14.5" hidden="false" customHeight="false" outlineLevel="0" collapsed="false">
      <c r="A44" s="0" t="n">
        <f aca="false">A43+1</f>
        <v>2</v>
      </c>
      <c r="B44" s="0" t="n">
        <f aca="false">C43</f>
        <v>0.0015001</v>
      </c>
      <c r="C44" s="0" t="n">
        <f aca="false">$B$43+A44*$H$2</f>
        <v>0.0015002</v>
      </c>
      <c r="D44" s="0" t="n">
        <f aca="false">((8*$F$1*$H$4)/(3.1415))*(((C44)^4-(B44)^4)-(((C44)^2-(B44)^2)^2/(LN(C44/B44))))^-1</f>
        <v>4.51221110052536E+019</v>
      </c>
      <c r="G44" s="0" t="n">
        <f aca="false">G43+1</f>
        <v>2</v>
      </c>
      <c r="H44" s="0" t="n">
        <f aca="false">I43</f>
        <v>0.00124194312422829</v>
      </c>
      <c r="I44" s="0" t="n">
        <f aca="false">$H$43+G44*$H$2</f>
        <v>0.00124204312422829</v>
      </c>
      <c r="J44" s="0" t="n">
        <f aca="false">((8*$F$1*$H$5)/(3.1415))*(((I44)^4-(H44)^4)-(((I44)^2-(H44)^2)^2/(LN(I44/H44))))^-1</f>
        <v>2.65470481902875E+019</v>
      </c>
      <c r="M44" s="0" t="n">
        <f aca="false">M43+1</f>
        <v>2</v>
      </c>
      <c r="N44" s="0" t="n">
        <f aca="false">O43</f>
        <v>0.00102821623012872</v>
      </c>
      <c r="O44" s="0" t="n">
        <f aca="false">$N$43+M44*$H$2</f>
        <v>0.00102831623012872</v>
      </c>
      <c r="P44" s="0" t="n">
        <f aca="false">((8*$H$1*$H$6)/(3.1415))*(((O44)^4-(N44)^4)-(((O44)^2-(N44)^2)^2/(LN(O44/N44))))^-1</f>
        <v>3.40042340699534E+019</v>
      </c>
      <c r="S44" s="0" t="n">
        <f aca="false">S43+1</f>
        <v>2</v>
      </c>
      <c r="T44" s="0" t="n">
        <f aca="false">U43</f>
        <v>0.000851272714195237</v>
      </c>
      <c r="U44" s="0" t="n">
        <f aca="false">$T$43+S44*$H$2</f>
        <v>0.000851372714195237</v>
      </c>
      <c r="V44" s="0" t="n">
        <f aca="false">((8*$F$1*$H$7)/(3.1415))*(((U44)^4-(T44)^4)-(((U44)^2-(T44)^2)^2/(LN(U44/T44))))^-1</f>
        <v>2.65432776986458E+019</v>
      </c>
      <c r="Y44" s="0" t="n">
        <f aca="false">Y43+1</f>
        <v>2</v>
      </c>
      <c r="Z44" s="0" t="n">
        <f aca="false">AA43</f>
        <v>0.000704781988436056</v>
      </c>
      <c r="AA44" s="0" t="n">
        <f aca="false">$Z$43+Y44*$H$2</f>
        <v>0.000704881988436056</v>
      </c>
      <c r="AB44" s="0" t="n">
        <f aca="false">((8*$F$1*$H$8)/(3.1415))*(((AA44)^4-(Z44)^4)-(((AA44)^2-(Z44)^2)^2/(LN(AA44/Z44))))^-1</f>
        <v>2.6546153981375E+019</v>
      </c>
      <c r="AE44" s="0" t="n">
        <f aca="false">AE43+1</f>
        <v>2</v>
      </c>
      <c r="AF44" s="0" t="n">
        <f aca="false">AG43</f>
        <v>0.000583502988071223</v>
      </c>
      <c r="AG44" s="0" t="n">
        <f aca="false">$AF$43+AE44*$H$2</f>
        <v>0.000583602988071223</v>
      </c>
      <c r="AH44" s="0" t="n">
        <f aca="false">((8*$F$1*$H$9)/(3.1415))*(((AG44)^4-(AF44)^4)-(((AG44)^2-(AF44)^2)^2/(LN(AG44/AF44))))^-1</f>
        <v>2.65439663996496E+019</v>
      </c>
      <c r="AK44" s="0" t="n">
        <f aca="false">AK43+1</f>
        <v>2</v>
      </c>
      <c r="AL44" s="0" t="n">
        <f aca="false">AM43</f>
        <v>0.000483096659593658</v>
      </c>
      <c r="AM44" s="0" t="n">
        <f aca="false">$AL$43+AK44*$H$2</f>
        <v>0.000483196659593658</v>
      </c>
      <c r="AN44" s="0" t="n">
        <f aca="false">((8*$F$1*$H$10)/(3.1415))*(((AM44)^4-(AL44)^4)-(((AM44)^2-(AL44)^2)^2/(LN(AM44/AL44))))^-1</f>
        <v>2.65441953640046E+019</v>
      </c>
      <c r="AQ44" s="0" t="n">
        <f aca="false">AQ43+1</f>
        <v>2</v>
      </c>
      <c r="AR44" s="0" t="n">
        <f aca="false">AS43</f>
        <v>0.00039997072049441</v>
      </c>
      <c r="AS44" s="0" t="n">
        <f aca="false">$AR$43+AQ44*$H$2</f>
        <v>0.00040007072049441</v>
      </c>
      <c r="AT44" s="0" t="n">
        <f aca="false">((8*$F$1*$H$11)/(3.1415))*(((AS44)^4-(AR44)^4)-(((AS44)^2-(AR44)^2)^2/(LN(AS44/AR44))))^-1</f>
        <v>2.65410299805696E+019</v>
      </c>
      <c r="AW44" s="0" t="n">
        <f aca="false">AW43+1</f>
        <v>2</v>
      </c>
      <c r="AX44" s="0" t="n">
        <f aca="false">AY43</f>
        <v>0.000331151136550796</v>
      </c>
      <c r="AY44" s="0" t="n">
        <f aca="false">$AX$43+AW44*$H$2</f>
        <v>0.000331251136550796</v>
      </c>
      <c r="AZ44" s="0" t="n">
        <f aca="false">((8*$F$1*$H$12)/(3.1415))*(((AY44)^4-(AX44)^4)-(((AY44)^2-(AX44)^2)^2/(LN(AY44/AX44))))^-1</f>
        <v>2.65397390114552E+019</v>
      </c>
      <c r="BC44" s="0" t="n">
        <f aca="false">BC43+1</f>
        <v>2</v>
      </c>
      <c r="BD44" s="0" t="n">
        <f aca="false">BE43</f>
        <v>0.000274175718462378</v>
      </c>
      <c r="BE44" s="0" t="n">
        <f aca="false">$BD$43+BC44*$H$2</f>
        <v>0.000274275718462378</v>
      </c>
      <c r="BF44" s="0" t="n">
        <f aca="false">((8*$H$13*$F$1)/(3.1415))*(((BE44)^4-(BD44)^4)-(((BE44)^2-(BD44)^2)^2/(LN(BE44/BD44))))^-1</f>
        <v>2.65370300685119E+019</v>
      </c>
      <c r="BI44" s="0" t="n">
        <f aca="false">BI43+1</f>
        <v>2</v>
      </c>
      <c r="BJ44" s="0" t="n">
        <f aca="false">BK43</f>
        <v>0.000227006030993621</v>
      </c>
      <c r="BK44" s="0" t="n">
        <f aca="false">$BJ$43+BI44*$H$2</f>
        <v>0.000227106030993621</v>
      </c>
      <c r="BL44" s="0" t="n">
        <f aca="false">((8*$F$1*$H$14)/(3.1415))*(((BK44)^4-(BJ44)^4)-(((BK44)^2-(BJ44)^2)^2/(LN(BK44/BJ44))))^-1</f>
        <v>2.65342466728889E+019</v>
      </c>
      <c r="BO44" s="0" t="n">
        <f aca="false">BO43+1</f>
        <v>2</v>
      </c>
      <c r="BP44" s="0" t="n">
        <f aca="false">BQ43</f>
        <v>0.000187954462956906</v>
      </c>
      <c r="BQ44" s="0" t="n">
        <f aca="false">$BP$43+BO44*$H$2</f>
        <v>0.000188054462956906</v>
      </c>
      <c r="BR44" s="0" t="n">
        <f aca="false">((8*$F$1*$H$15)/(3.1415))*(((BQ44)^4-(BP44)^4)-(((BQ44)^2-(BP44)^2)^2/(LN(BQ44/BP44))))^-1</f>
        <v>2.65305748697046E+019</v>
      </c>
      <c r="BU44" s="0" t="n">
        <f aca="false">BU43+1</f>
        <v>2</v>
      </c>
      <c r="BV44" s="0" t="n">
        <f aca="false">BW43</f>
        <v>0.000155623848785754</v>
      </c>
      <c r="BW44" s="0" t="n">
        <f aca="false">$BV$43+BU44*$H$2</f>
        <v>0.000155723848785754</v>
      </c>
      <c r="BX44" s="0" t="n">
        <f aca="false">((8*$F$1*$H$16)/(3.1415))*(((BW44)^4-(BV44)^4)-(((BW44)^2-(BV44)^2)^2/(LN(BW44/BV44))))^-1</f>
        <v>2.65260374994144E+019</v>
      </c>
      <c r="CA44" s="0" t="n">
        <f aca="false">CA43+1</f>
        <v>2</v>
      </c>
      <c r="CB44" s="0" t="n">
        <f aca="false">CC43</f>
        <v>0.000128857481512073</v>
      </c>
      <c r="CC44" s="0" t="n">
        <f aca="false">$CB$43+CA44*$H$2</f>
        <v>0.000128957481512073</v>
      </c>
      <c r="CD44" s="0" t="n">
        <f aca="false">((8*$H$1*$H$17)/(3.1415))*(((CC44)^4-(CB44)^4)-(((CC44)^2-(CB44)^2)^2/(LN(CC44/CB44))))^-1</f>
        <v>3.39569305105711E+019</v>
      </c>
      <c r="CG44" s="0" t="n">
        <f aca="false">CG43+1</f>
        <v>2</v>
      </c>
      <c r="CH44" s="0" t="n">
        <f aca="false">CI43</f>
        <v>0.000106697728739146</v>
      </c>
      <c r="CI44" s="0" t="n">
        <f aca="false">$CH$43+CG44*$H$2</f>
        <v>0.000106797728739146</v>
      </c>
      <c r="CJ44" s="0" t="n">
        <f aca="false">((8*$H$1*$H$18)/(3.1415))*(((CI44)^4-(CH44)^4)-(((CI44)^2-(CH44)^2)^2/(LN(CI44/CH44))))^-1</f>
        <v>3.39487153849456E+019</v>
      </c>
      <c r="CM44" s="0" t="n">
        <f aca="false">CM43+1</f>
        <v>2</v>
      </c>
      <c r="CN44" s="0" t="n">
        <f aca="false">CO43</f>
        <v>8.83517709953734E-005</v>
      </c>
      <c r="CO44" s="0" t="n">
        <f aca="false">$CN$43+CM44*$H$2</f>
        <v>8.84517709953734E-005</v>
      </c>
      <c r="CP44" s="0" t="n">
        <f aca="false">((8*$H$1*$H$19)/(3.1415))*(((CO44)^4-(CN44)^4)-(((CO44)^2-(CN44)^2)^2/(LN(CO44/CN44))))^-1</f>
        <v>3.39387980701776E+019</v>
      </c>
      <c r="CS44" s="0" t="n">
        <f aca="false">CS43+1</f>
        <v>2</v>
      </c>
      <c r="CT44" s="0" t="n">
        <f aca="false">CU43</f>
        <v>7.31632366743826E-005</v>
      </c>
      <c r="CU44" s="0" t="n">
        <f aca="false">$CT$43+CS44*$H$2</f>
        <v>7.32632366743827E-005</v>
      </c>
      <c r="CV44" s="0" t="n">
        <f aca="false">((8*$H$1*$H$20)/(3.1415))*(((CU44)^4-(CT44)^4)-(((CU44)^2-(CT44)^2)^2/(LN(CU44/CT44))))^-1</f>
        <v>3.39268479824551E+019</v>
      </c>
      <c r="CY44" s="0" t="n">
        <f aca="false">CY43+1</f>
        <v>2</v>
      </c>
      <c r="CZ44" s="0" t="n">
        <f aca="false">DA43</f>
        <v>6.05887187319641E-005</v>
      </c>
      <c r="DA44" s="0" t="n">
        <f aca="false">$CZ$43+CY44*$H$2</f>
        <v>6.06887187319641E-005</v>
      </c>
      <c r="DB44" s="0" t="n">
        <f aca="false">((8*$H$1*$H$21)/(3.1415))*(((DA44)^4-(CZ44)^4)-(((DA44)^2-(CZ44)^2)^2/(LN(DA44/CZ44))))^-1</f>
        <v>3.3912399915025E+019</v>
      </c>
      <c r="DE44" s="0" t="n">
        <f aca="false">DE43+1</f>
        <v>2</v>
      </c>
      <c r="DF44" s="0" t="n">
        <f aca="false">DG43</f>
        <v>5.01783329671123E-005</v>
      </c>
      <c r="DG44" s="0" t="n">
        <f aca="false">$DF$43+DE44*$H$2</f>
        <v>5.02783329671123E-005</v>
      </c>
      <c r="DH44" s="0" t="n">
        <f aca="false">((8*$H$1*$H$22)/(3.1415))*(((DG44)^4-(DF44)^4)-(((DG44)^2-(DF44)^2)^2/(LN(DG44/DF44))))^-1</f>
        <v>3.38949723480786E+019</v>
      </c>
      <c r="DK44" s="0" t="n">
        <f aca="false">DK43+1</f>
        <v>2</v>
      </c>
      <c r="DL44" s="0" t="n">
        <f aca="false">DM43</f>
        <v>4.15596223120155E-005</v>
      </c>
      <c r="DM44" s="0" t="n">
        <f aca="false">$DL$43+DK44*$H$2</f>
        <v>4.16596223120155E-005</v>
      </c>
      <c r="DN44" s="0" t="n">
        <f aca="false">((8*$H$1*$H$23)/(3.1415))*(((DM44)^4-(DL44)^4)-(((DM44)^2-(DL44)^2)^2/(LN(DM44/DL44))))^-1</f>
        <v>3.38739405754301E+019</v>
      </c>
      <c r="DQ44" s="0" t="n">
        <f aca="false">DQ43+1</f>
        <v>2</v>
      </c>
      <c r="DR44" s="0" t="n">
        <f aca="false">DS43</f>
        <v>3.44242312675188E-005</v>
      </c>
      <c r="DS44" s="0" t="n">
        <f aca="false">$DR$43+DQ44*$H$2</f>
        <v>3.45242312675188E-005</v>
      </c>
      <c r="DT44" s="0" t="n">
        <f aca="false">((8*$H$1*$H$24)/(3.1415))*(((DS44)^4-(DR44)^4)-(((DS44)^2-(DR44)^2)^2/(LN(DS44/DR44))))^-1</f>
        <v>3.38485727312335E+019</v>
      </c>
      <c r="DW44" s="0" t="n">
        <v>2</v>
      </c>
      <c r="DX44" s="0" t="n">
        <f aca="false">DY43</f>
        <v>2.85168737293265E-005</v>
      </c>
      <c r="DY44" s="0" t="n">
        <f aca="false">$DX$43+DW44*$H$2</f>
        <v>2.86168737293265E-005</v>
      </c>
      <c r="DZ44" s="0" t="n">
        <f aca="false">((8*$F$1*$H$25)/(3.1415))*(((DY44)^4-(DX44)^4)-(((DY44)^2-(DX44)^2)^2/(LN(DY44/DX44))))^-1</f>
        <v>2.64122233863239E+019</v>
      </c>
      <c r="EC44" s="0" t="n">
        <v>2</v>
      </c>
      <c r="ED44" s="0" t="n">
        <f aca="false">EE43</f>
        <v>2.36261995018851E-005</v>
      </c>
      <c r="EE44" s="0" t="n">
        <f aca="false">$ED$43+EC44*$H$2</f>
        <v>2.37261995018851E-005</v>
      </c>
      <c r="EF44" s="0" t="n">
        <f aca="false">((8*$F$1*$H$26)/(3.1415))*(((EE44)^4-(ED44)^4)-(((EE44)^2-(ED44)^2)^2/(LN(EE44/ED44))))^-1</f>
        <v>2.63834221064481E+019</v>
      </c>
      <c r="EI44" s="0" t="n">
        <v>2</v>
      </c>
      <c r="EJ44" s="0" t="n">
        <f aca="false">EK43</f>
        <v>1.95772327270927E-005</v>
      </c>
      <c r="EK44" s="0" t="n">
        <f aca="false">$EJ$43+EI44*$H$2</f>
        <v>1.96772327270927E-005</v>
      </c>
      <c r="EL44" s="0" t="n">
        <f aca="false">((8*$F$1*$H$27)/(3.1415))*(((EK44)^4-(EJ44)^4)-(((EK44)^2-(EJ44)^2)^2/(LN(EK44/EJ44))))^-1</f>
        <v>2.63487164346806E+019</v>
      </c>
      <c r="EO44" s="0" t="n">
        <v>2</v>
      </c>
      <c r="EP44" s="0" t="n">
        <f aca="false">EQ43</f>
        <v>1.62251116940895E-005</v>
      </c>
      <c r="EQ44" s="0" t="n">
        <f aca="false">$EP$43+EO44*$H$2</f>
        <v>1.63251116940895E-005</v>
      </c>
      <c r="ER44" s="0" t="n">
        <f aca="false">((8*$F$1*$H$28)/(3.1415))*(((EQ44)^4-(EP44)^4)-(((EQ44)^2-(EP44)^2)^2/(LN(EQ44/EP44))))^-1</f>
        <v>2.63069168096124E+019</v>
      </c>
      <c r="EU44" s="0" t="n">
        <v>2</v>
      </c>
      <c r="EV44" s="0" t="n">
        <f aca="false">EW43</f>
        <v>1.34499060564788E-005</v>
      </c>
      <c r="EW44" s="0" t="n">
        <f aca="false">$EV$43+EU44*$H$2</f>
        <v>1.35499060564788E-005</v>
      </c>
      <c r="EX44" s="0" t="n">
        <f aca="false">((8*$F$1*$H$29)/(3.1415))*(((EW44)^4-(EV44)^4)-(((EW44)^2-(EV44)^2)^2/(LN(EW44/EV44))))^-1</f>
        <v>2.62566029308613E+019</v>
      </c>
      <c r="FA44" s="0" t="n">
        <v>2</v>
      </c>
      <c r="FB44" s="0" t="n">
        <f aca="false">FC43</f>
        <v>1.11523260302212E-005</v>
      </c>
      <c r="FC44" s="0" t="n">
        <f aca="false">$FB$43+FA44*$H$2</f>
        <v>1.12523260302212E-005</v>
      </c>
      <c r="FD44" s="0" t="n">
        <f aca="false">((8*$F$1*$H$30)/(3.1415))*(((FC44)^4-(FB44)^4)-(((FC44)^2-(FB44)^2)^2/(LN(FC44/FB44))))^-1</f>
        <v>2.61960839442382E+019</v>
      </c>
      <c r="FG44" s="0" t="n">
        <v>2</v>
      </c>
      <c r="FH44" s="0" t="n">
        <f aca="false">FI43</f>
        <v>9.25017005823966E-006</v>
      </c>
      <c r="FI44" s="0" t="n">
        <f aca="false">$FH$43+FG44*$H$2</f>
        <v>9.35017005823966E-006</v>
      </c>
      <c r="FJ44" s="0" t="n">
        <f aca="false">((8*$F$1*$H$31)/(3.1415))*(((FI44)^4-(FH44)^4)-(((FI44)^2-(FH44)^2)^2/(LN(FI44/FH44))))^-1</f>
        <v>2.61233524235093E+019</v>
      </c>
      <c r="FM44" s="0" t="n">
        <v>2</v>
      </c>
      <c r="FN44" s="0" t="n">
        <f aca="false">FO43</f>
        <v>7.67538384822965E-006</v>
      </c>
      <c r="FO44" s="0" t="n">
        <f aca="false">$FN$43+FM44*$H$2</f>
        <v>7.77538384822965E-006</v>
      </c>
      <c r="FP44" s="0" t="n">
        <f aca="false">((8*$F$1*$H$32)/(3.1415))*(((FO44)^4-(FN44)^4)-(((FO44)^2-(FN44)^2)^2/(LN(FO44/FN44))))^-1</f>
        <v>2.60360342444503E+019</v>
      </c>
      <c r="FS44" s="0" t="n">
        <v>2</v>
      </c>
      <c r="FT44" s="0" t="n">
        <f aca="false">FU43</f>
        <v>6.37162556354268E-006</v>
      </c>
      <c r="FU44" s="0" t="n">
        <f aca="false">$FT$43+FS44*$H$2</f>
        <v>6.47162556354268E-006</v>
      </c>
      <c r="FV44" s="0" t="n">
        <f aca="false">((8*$F$1*$H$33)/(3.1415))*(((FU44)^4-(FT44)^4)-(((FU44)^2-(FT44)^2)^2/(LN(FU44/FT44))))^-1</f>
        <v>2.59313339417326E+019</v>
      </c>
    </row>
    <row r="45" customFormat="false" ht="14.5" hidden="false" customHeight="false" outlineLevel="0" collapsed="false">
      <c r="A45" s="0" t="n">
        <f aca="false">A44+1</f>
        <v>3</v>
      </c>
      <c r="B45" s="0" t="n">
        <f aca="false">C44</f>
        <v>0.0015002</v>
      </c>
      <c r="C45" s="0" t="n">
        <f aca="false">$B$43+A45*$H$2</f>
        <v>0.0015003</v>
      </c>
      <c r="D45" s="0" t="n">
        <f aca="false">((8*$F$1*$H$4)/(3.1415))*(((C45)^4-(B45)^4)-(((C45)^2-(B45)^2)^2/(LN(C45/B45))))^-1</f>
        <v>4.51770641599241E+019</v>
      </c>
      <c r="G45" s="0" t="n">
        <f aca="false">G44+1</f>
        <v>3</v>
      </c>
      <c r="H45" s="0" t="n">
        <f aca="false">I44</f>
        <v>0.00124204312422829</v>
      </c>
      <c r="I45" s="0" t="n">
        <f aca="false">$H$43+G45*$H$2</f>
        <v>0.00124214312422829</v>
      </c>
      <c r="J45" s="0" t="n">
        <f aca="false">((8*$F$1*$H$5)/(3.1415))*(((I45)^4-(H45)^4)-(((I45)^2-(H45)^2)^2/(LN(I45/H45))))^-1</f>
        <v>2.6535790568857E+019</v>
      </c>
      <c r="M45" s="0" t="n">
        <f aca="false">M44+1</f>
        <v>3</v>
      </c>
      <c r="N45" s="0" t="n">
        <f aca="false">O44</f>
        <v>0.00102831623012872</v>
      </c>
      <c r="O45" s="0" t="n">
        <f aca="false">$N$43+M45*$H$2</f>
        <v>0.00102841623012872</v>
      </c>
      <c r="P45" s="0" t="n">
        <f aca="false">((8*$H$1*$H$6)/(3.1415))*(((O45)^4-(N45)^4)-(((O45)^2-(N45)^2)^2/(LN(O45/N45))))^-1</f>
        <v>3.40157907970504E+019</v>
      </c>
      <c r="S45" s="0" t="n">
        <f aca="false">S44+1</f>
        <v>3</v>
      </c>
      <c r="T45" s="0" t="n">
        <f aca="false">U44</f>
        <v>0.000851372714195237</v>
      </c>
      <c r="U45" s="0" t="n">
        <f aca="false">$T$43+S45*$H$2</f>
        <v>0.000851472714195237</v>
      </c>
      <c r="V45" s="0" t="n">
        <f aca="false">((8*$F$1*$H$7)/(3.1415))*(((U45)^4-(T45)^4)-(((U45)^2-(T45)^2)^2/(LN(U45/T45))))^-1</f>
        <v>2.6546788339363E+019</v>
      </c>
      <c r="Y45" s="0" t="n">
        <f aca="false">Y44+1</f>
        <v>3</v>
      </c>
      <c r="Z45" s="0" t="n">
        <f aca="false">AA44</f>
        <v>0.000704881988436056</v>
      </c>
      <c r="AA45" s="0" t="n">
        <f aca="false">$Z$43+Y45*$H$2</f>
        <v>0.000704981988436056</v>
      </c>
      <c r="AB45" s="0" t="n">
        <f aca="false">((8*$F$1*$H$8)/(3.1415))*(((AA45)^4-(Z45)^4)-(((AA45)^2-(Z45)^2)^2/(LN(AA45/Z45))))^-1</f>
        <v>2.6546725004228E+019</v>
      </c>
      <c r="AE45" s="0" t="n">
        <f aca="false">AE44+1</f>
        <v>3</v>
      </c>
      <c r="AF45" s="0" t="n">
        <f aca="false">AG44</f>
        <v>0.000583602988071223</v>
      </c>
      <c r="AG45" s="0" t="n">
        <f aca="false">$AF$43+AE45*$H$2</f>
        <v>0.000583702988071223</v>
      </c>
      <c r="AH45" s="0" t="n">
        <f aca="false">((8*$F$1*$H$9)/(3.1415))*(((AG45)^4-(AF45)^4)-(((AG45)^2-(AF45)^2)^2/(LN(AG45/AF45))))^-1</f>
        <v>2.65410270960279E+019</v>
      </c>
      <c r="AK45" s="0" t="n">
        <f aca="false">AK44+1</f>
        <v>3</v>
      </c>
      <c r="AL45" s="0" t="n">
        <f aca="false">AM44</f>
        <v>0.000483196659593658</v>
      </c>
      <c r="AM45" s="0" t="n">
        <f aca="false">$AL$43+AK45*$H$2</f>
        <v>0.000483296659593658</v>
      </c>
      <c r="AN45" s="0" t="n">
        <f aca="false">((8*$F$1*$H$10)/(3.1415))*(((AM45)^4-(AL45)^4)-(((AM45)^2-(AL45)^2)^2/(LN(AM45/AL45))))^-1</f>
        <v>2.65379868764114E+019</v>
      </c>
      <c r="AQ45" s="0" t="n">
        <f aca="false">AQ44+1</f>
        <v>3</v>
      </c>
      <c r="AR45" s="0" t="n">
        <f aca="false">AS44</f>
        <v>0.00040007072049441</v>
      </c>
      <c r="AS45" s="0" t="n">
        <f aca="false">$AR$43+AQ45*$H$2</f>
        <v>0.00040017072049441</v>
      </c>
      <c r="AT45" s="0" t="n">
        <f aca="false">((8*$F$1*$H$11)/(3.1415))*(((AS45)^4-(AR45)^4)-(((AS45)^2-(AR45)^2)^2/(LN(AS45/AR45))))^-1</f>
        <v>2.65361841980568E+019</v>
      </c>
      <c r="AW45" s="0" t="n">
        <f aca="false">AW44+1</f>
        <v>3</v>
      </c>
      <c r="AX45" s="0" t="n">
        <f aca="false">AY44</f>
        <v>0.000331251136550796</v>
      </c>
      <c r="AY45" s="0" t="n">
        <f aca="false">$AX$43+AW45*$H$2</f>
        <v>0.000331351136550796</v>
      </c>
      <c r="AZ45" s="0" t="n">
        <f aca="false">((8*$F$1*$H$12)/(3.1415))*(((AY45)^4-(AX45)^4)-(((AY45)^2-(AX45)^2)^2/(LN(AY45/AX45))))^-1</f>
        <v>2.65312920089804E+019</v>
      </c>
      <c r="BC45" s="0" t="n">
        <f aca="false">BC44+1</f>
        <v>3</v>
      </c>
      <c r="BD45" s="0" t="n">
        <f aca="false">BE44</f>
        <v>0.000274275718462378</v>
      </c>
      <c r="BE45" s="0" t="n">
        <f aca="false">$BD$43+BC45*$H$2</f>
        <v>0.000274375718462378</v>
      </c>
      <c r="BF45" s="0" t="n">
        <f aca="false">((8*$H$13*$F$1)/(3.1415))*(((BE45)^4-(BD45)^4)-(((BE45)^2-(BD45)^2)^2/(LN(BE45/BD45))))^-1</f>
        <v>2.65273104365244E+019</v>
      </c>
      <c r="BI45" s="0" t="n">
        <f aca="false">BI44+1</f>
        <v>3</v>
      </c>
      <c r="BJ45" s="0" t="n">
        <f aca="false">BK44</f>
        <v>0.000227106030993621</v>
      </c>
      <c r="BK45" s="0" t="n">
        <f aca="false">$BJ$43+BI45*$H$2</f>
        <v>0.000227206030993621</v>
      </c>
      <c r="BL45" s="0" t="n">
        <f aca="false">((8*$F$1*$H$14)/(3.1415))*(((BK45)^4-(BJ45)^4)-(((BK45)^2-(BJ45)^2)^2/(LN(BK45/BJ45))))^-1</f>
        <v>2.6522341950148E+019</v>
      </c>
      <c r="BO45" s="0" t="n">
        <f aca="false">BO44+1</f>
        <v>3</v>
      </c>
      <c r="BP45" s="0" t="n">
        <f aca="false">BQ44</f>
        <v>0.000188054462956906</v>
      </c>
      <c r="BQ45" s="0" t="n">
        <f aca="false">$BP$43+BO45*$H$2</f>
        <v>0.000188154462956906</v>
      </c>
      <c r="BR45" s="0" t="n">
        <f aca="false">((8*$F$1*$H$15)/(3.1415))*(((BQ45)^4-(BP45)^4)-(((BQ45)^2-(BP45)^2)^2/(LN(BQ45/BP45))))^-1</f>
        <v>2.65164115947924E+019</v>
      </c>
      <c r="BU45" s="0" t="n">
        <f aca="false">BU44+1</f>
        <v>3</v>
      </c>
      <c r="BV45" s="0" t="n">
        <f aca="false">BW44</f>
        <v>0.000155723848785754</v>
      </c>
      <c r="BW45" s="0" t="n">
        <f aca="false">$BV$43+BU45*$H$2</f>
        <v>0.000155823848785754</v>
      </c>
      <c r="BX45" s="0" t="n">
        <f aca="false">((8*$F$1*$H$16)/(3.1415))*(((BW45)^4-(BV45)^4)-(((BW45)^2-(BV45)^2)^2/(LN(BW45/BV45))))^-1</f>
        <v>2.65089849747642E+019</v>
      </c>
      <c r="CA45" s="0" t="n">
        <f aca="false">CA44+1</f>
        <v>3</v>
      </c>
      <c r="CB45" s="0" t="n">
        <f aca="false">CC44</f>
        <v>0.000128957481512073</v>
      </c>
      <c r="CC45" s="0" t="n">
        <f aca="false">$CB$43+CA45*$H$2</f>
        <v>0.000129057481512073</v>
      </c>
      <c r="CD45" s="0" t="n">
        <f aca="false">((8*$H$1*$H$17)/(3.1415))*(((CC45)^4-(CB45)^4)-(((CC45)^2-(CB45)^2)^2/(LN(CC45/CB45))))^-1</f>
        <v>3.39305976251313E+019</v>
      </c>
      <c r="CG45" s="0" t="n">
        <f aca="false">CG44+1</f>
        <v>3</v>
      </c>
      <c r="CH45" s="0" t="n">
        <f aca="false">CI44</f>
        <v>0.000106797728739146</v>
      </c>
      <c r="CI45" s="0" t="n">
        <f aca="false">$CH$43+CG45*$H$2</f>
        <v>0.000106897728739146</v>
      </c>
      <c r="CJ45" s="0" t="n">
        <f aca="false">((8*$H$1*$H$18)/(3.1415))*(((CI45)^4-(CH45)^4)-(((CI45)^2-(CH45)^2)^2/(LN(CI45/CH45))))^-1</f>
        <v>3.39169420990145E+019</v>
      </c>
      <c r="CM45" s="0" t="n">
        <f aca="false">CM44+1</f>
        <v>3</v>
      </c>
      <c r="CN45" s="0" t="n">
        <f aca="false">CO44</f>
        <v>8.84517709953734E-005</v>
      </c>
      <c r="CO45" s="0" t="n">
        <f aca="false">$CN$43+CM45*$H$2</f>
        <v>8.85517709953734E-005</v>
      </c>
      <c r="CP45" s="0" t="n">
        <f aca="false">((8*$H$1*$H$19)/(3.1415))*(((CO45)^4-(CN45)^4)-(((CO45)^2-(CN45)^2)^2/(LN(CO45/CN45))))^-1</f>
        <v>3.39004660863999E+019</v>
      </c>
      <c r="CS45" s="0" t="n">
        <f aca="false">CS44+1</f>
        <v>3</v>
      </c>
      <c r="CT45" s="0" t="n">
        <f aca="false">CU44</f>
        <v>7.32632366743827E-005</v>
      </c>
      <c r="CU45" s="0" t="n">
        <f aca="false">$CT$43+CS45*$H$2</f>
        <v>7.33632366743826E-005</v>
      </c>
      <c r="CV45" s="0" t="n">
        <f aca="false">((8*$H$1*$H$20)/(3.1415))*(((CU45)^4-(CT45)^4)-(((CU45)^2-(CT45)^2)^2/(LN(CU45/CT45))))^-1</f>
        <v>3.38805697621574E+019</v>
      </c>
      <c r="CY45" s="0" t="n">
        <f aca="false">CY44+1</f>
        <v>3</v>
      </c>
      <c r="CZ45" s="0" t="n">
        <f aca="false">DA44</f>
        <v>6.06887187319641E-005</v>
      </c>
      <c r="DA45" s="0" t="n">
        <f aca="false">$CZ$43+CY45*$H$2</f>
        <v>6.07887187319641E-005</v>
      </c>
      <c r="DB45" s="0" t="n">
        <f aca="false">((8*$H$1*$H$21)/(3.1415))*(((DA45)^4-(CZ45)^4)-(((DA45)^2-(CZ45)^2)^2/(LN(DA45/CZ45))))^-1</f>
        <v>3.38565646523843E+019</v>
      </c>
      <c r="DE45" s="0" t="n">
        <f aca="false">DE44+1</f>
        <v>3</v>
      </c>
      <c r="DF45" s="0" t="n">
        <f aca="false">DG44</f>
        <v>5.02783329671123E-005</v>
      </c>
      <c r="DG45" s="0" t="n">
        <f aca="false">$DF$43+DE45*$H$2</f>
        <v>5.03783329671123E-005</v>
      </c>
      <c r="DH45" s="0" t="n">
        <f aca="false">((8*$H$1*$H$22)/(3.1415))*(((DG45)^4-(DF45)^4)-(((DG45)^2-(DF45)^2)^2/(LN(DG45/DF45))))^-1</f>
        <v>3.38276206634292E+019</v>
      </c>
      <c r="DK45" s="0" t="n">
        <f aca="false">DK44+1</f>
        <v>3</v>
      </c>
      <c r="DL45" s="0" t="n">
        <f aca="false">DM44</f>
        <v>4.16596223120155E-005</v>
      </c>
      <c r="DM45" s="0" t="n">
        <f aca="false">$DL$43+DK45*$H$2</f>
        <v>4.17596223120155E-005</v>
      </c>
      <c r="DN45" s="0" t="n">
        <f aca="false">((8*$H$1*$H$23)/(3.1415))*(((DM45)^4-(DL45)^4)-(((DM45)^2-(DL45)^2)^2/(LN(DM45/DL45))))^-1</f>
        <v>3.3792725735024E+019</v>
      </c>
      <c r="DQ45" s="0" t="n">
        <f aca="false">DQ44+1</f>
        <v>3</v>
      </c>
      <c r="DR45" s="0" t="n">
        <f aca="false">DS44</f>
        <v>3.45242312675188E-005</v>
      </c>
      <c r="DS45" s="0" t="n">
        <f aca="false">$DR$43+DQ45*$H$2</f>
        <v>3.46242312675188E-005</v>
      </c>
      <c r="DT45" s="0" t="n">
        <f aca="false">((8*$H$1*$H$24)/(3.1415))*(((DS45)^4-(DR45)^4)-(((DS45)^2-(DR45)^2)^2/(LN(DS45/DR45))))^-1</f>
        <v>3.37506713302102E+019</v>
      </c>
      <c r="DW45" s="0" t="n">
        <v>3</v>
      </c>
      <c r="DX45" s="0" t="n">
        <f aca="false">DY44</f>
        <v>2.86168737293265E-005</v>
      </c>
      <c r="DY45" s="0" t="n">
        <f aca="false">$DX$43+DW45*$H$2</f>
        <v>2.87168737293265E-005</v>
      </c>
      <c r="DZ45" s="0" t="n">
        <f aca="false">((8*$F$1*$H$25)/(3.1415))*(((DY45)^4-(DX45)^4)-(((DY45)^2-(DX45)^2)^2/(LN(DY45/DX45))))^-1</f>
        <v>2.63200886005358E+019</v>
      </c>
      <c r="EC45" s="0" t="n">
        <v>3</v>
      </c>
      <c r="ED45" s="0" t="n">
        <f aca="false">EE44</f>
        <v>2.37261995018851E-005</v>
      </c>
      <c r="EE45" s="0" t="n">
        <f aca="false">$ED$43+EC45*$H$2</f>
        <v>2.38261995018851E-005</v>
      </c>
      <c r="EF45" s="0" t="n">
        <f aca="false">((8*$F$1*$H$26)/(3.1415))*(((EE45)^4-(ED45)^4)-(((EE45)^2-(ED45)^2)^2/(LN(EE45/ED45))))^-1</f>
        <v>2.62724565404669E+019</v>
      </c>
      <c r="EI45" s="0" t="n">
        <v>3</v>
      </c>
      <c r="EJ45" s="0" t="n">
        <f aca="false">EK44</f>
        <v>1.96772327270927E-005</v>
      </c>
      <c r="EK45" s="0" t="n">
        <f aca="false">$EJ$43+EI45*$H$2</f>
        <v>1.97772327270927E-005</v>
      </c>
      <c r="EL45" s="0" t="n">
        <f aca="false">((8*$F$1*$H$27)/(3.1415))*(((EK45)^4-(EJ45)^4)-(((EK45)^2-(EJ45)^2)^2/(LN(EK45/EJ45))))^-1</f>
        <v>2.62151514227617E+019</v>
      </c>
      <c r="EO45" s="0" t="n">
        <v>3</v>
      </c>
      <c r="EP45" s="0" t="n">
        <f aca="false">EQ44</f>
        <v>1.63251116940895E-005</v>
      </c>
      <c r="EQ45" s="0" t="n">
        <f aca="false">$EP$43+EO45*$H$2</f>
        <v>1.64251116940895E-005</v>
      </c>
      <c r="ER45" s="0" t="n">
        <f aca="false">((8*$F$1*$H$28)/(3.1415))*(((EQ45)^4-(EP45)^4)-(((EQ45)^2-(EP45)^2)^2/(LN(EQ45/EP45))))^-1</f>
        <v>2.61462651322097E+019</v>
      </c>
      <c r="EU45" s="0" t="n">
        <v>3</v>
      </c>
      <c r="EV45" s="0" t="n">
        <f aca="false">EW44</f>
        <v>1.35499060564788E-005</v>
      </c>
      <c r="EW45" s="0" t="n">
        <f aca="false">$EV$43+EU45*$H$2</f>
        <v>1.36499060564788E-005</v>
      </c>
      <c r="EX45" s="0" t="n">
        <f aca="false">((8*$F$1*$H$29)/(3.1415))*(((EW45)^4-(EV45)^4)-(((EW45)^2-(EV45)^2)^2/(LN(EW45/EV45))))^-1</f>
        <v>2.60635387226933E+019</v>
      </c>
      <c r="FA45" s="0" t="n">
        <v>3</v>
      </c>
      <c r="FB45" s="0" t="n">
        <f aca="false">FC44</f>
        <v>1.12523260302212E-005</v>
      </c>
      <c r="FC45" s="0" t="n">
        <f aca="false">$FB$43+FA45*$H$2</f>
        <v>1.13523260302212E-005</v>
      </c>
      <c r="FD45" s="0" t="n">
        <f aca="false">((8*$F$1*$H$30)/(3.1415))*(((FC45)^4-(FB45)^4)-(((FC45)^2-(FB45)^2)^2/(LN(FC45/FB45))))^-1</f>
        <v>2.59643084932613E+019</v>
      </c>
      <c r="FG45" s="0" t="n">
        <v>3</v>
      </c>
      <c r="FH45" s="0" t="n">
        <f aca="false">FI44</f>
        <v>9.35017005823966E-006</v>
      </c>
      <c r="FI45" s="0" t="n">
        <f aca="false">$FH$43+FG45*$H$2</f>
        <v>9.45017005823966E-006</v>
      </c>
      <c r="FJ45" s="0" t="n">
        <f aca="false">((8*$F$1*$H$31)/(3.1415))*(((FI45)^4-(FH45)^4)-(((FI45)^2-(FH45)^2)^2/(LN(FI45/FH45))))^-1</f>
        <v>2.58454504928914E+019</v>
      </c>
      <c r="FM45" s="0" t="n">
        <v>3</v>
      </c>
      <c r="FN45" s="0" t="n">
        <f aca="false">FO44</f>
        <v>7.77538384822965E-006</v>
      </c>
      <c r="FO45" s="0" t="n">
        <f aca="false">$FN$43+FM45*$H$2</f>
        <v>7.87538384822965E-006</v>
      </c>
      <c r="FP45" s="0" t="n">
        <f aca="false">((8*$F$1*$H$32)/(3.1415))*(((FO45)^4-(FN45)^4)-(((FO45)^2-(FN45)^2)^2/(LN(FO45/FN45))))^-1</f>
        <v>2.5703323514362E+019</v>
      </c>
    </row>
    <row r="46" customFormat="false" ht="14.5" hidden="false" customHeight="false" outlineLevel="0" collapsed="false">
      <c r="A46" s="0" t="n">
        <f aca="false">A45+1</f>
        <v>4</v>
      </c>
      <c r="B46" s="0" t="n">
        <f aca="false">C45</f>
        <v>0.0015003</v>
      </c>
      <c r="C46" s="0" t="n">
        <f aca="false">$B$43+A46*$H$2</f>
        <v>0.0015004</v>
      </c>
      <c r="D46" s="0" t="n">
        <f aca="false">((8*$F$1*$H$4)/(3.1415))*(((C46)^4-(B46)^4)-(((C46)^2-(B46)^2)^2/(LN(C46/B46))))^-1</f>
        <v>4.51807473278252E+019</v>
      </c>
      <c r="G46" s="0" t="n">
        <f aca="false">G45+1</f>
        <v>4</v>
      </c>
      <c r="H46" s="0" t="n">
        <f aca="false">I45</f>
        <v>0.00124214312422829</v>
      </c>
      <c r="I46" s="0" t="n">
        <f aca="false">$H$43+G46*$H$2</f>
        <v>0.00124224312422829</v>
      </c>
      <c r="J46" s="0" t="n">
        <f aca="false">((8*$F$1*$H$5)/(3.1415))*(((I46)^4-(H46)^4)-(((I46)^2-(H46)^2)^2/(LN(I46/H46))))^-1</f>
        <v>2.65292868329085E+019</v>
      </c>
      <c r="M46" s="0" t="n">
        <f aca="false">M45+1</f>
        <v>4</v>
      </c>
      <c r="N46" s="0" t="n">
        <f aca="false">O45</f>
        <v>0.00102841623012872</v>
      </c>
      <c r="O46" s="0" t="n">
        <f aca="false">$N$43+M46*$H$2</f>
        <v>0.00102851623012872</v>
      </c>
      <c r="P46" s="0" t="n">
        <f aca="false">((8*$H$1*$H$6)/(3.1415))*(((O46)^4-(N46)^4)-(((O46)^2-(N46)^2)^2/(LN(O46/N46))))^-1</f>
        <v>3.39778020944746E+019</v>
      </c>
      <c r="S46" s="0" t="n">
        <f aca="false">S45+1</f>
        <v>4</v>
      </c>
      <c r="T46" s="0" t="n">
        <f aca="false">U45</f>
        <v>0.000851472714195237</v>
      </c>
      <c r="U46" s="0" t="n">
        <f aca="false">$T$43+S46*$H$2</f>
        <v>0.000851572714195237</v>
      </c>
      <c r="V46" s="0" t="n">
        <f aca="false">((8*$F$1*$H$7)/(3.1415))*(((U46)^4-(T46)^4)-(((U46)^2-(T46)^2)^2/(LN(U46/T46))))^-1</f>
        <v>2.6545495808292E+019</v>
      </c>
      <c r="Y46" s="0" t="n">
        <f aca="false">Y45+1</f>
        <v>4</v>
      </c>
      <c r="Z46" s="0" t="n">
        <f aca="false">AA45</f>
        <v>0.000704981988436056</v>
      </c>
      <c r="AA46" s="0" t="n">
        <f aca="false">$Z$43+Y46*$H$2</f>
        <v>0.000705081988436056</v>
      </c>
      <c r="AB46" s="0" t="n">
        <f aca="false">((8*$F$1*$H$8)/(3.1415))*(((AA46)^4-(Z46)^4)-(((AA46)^2-(Z46)^2)^2/(LN(AA46/Z46))))^-1</f>
        <v>2.65358373244245E+019</v>
      </c>
      <c r="AE46" s="0" t="n">
        <f aca="false">AE45+1</f>
        <v>4</v>
      </c>
      <c r="AF46" s="0" t="n">
        <f aca="false">AG45</f>
        <v>0.000583702988071223</v>
      </c>
      <c r="AG46" s="0" t="n">
        <f aca="false">$AF$43+AE46*$H$2</f>
        <v>0.000583802988071223</v>
      </c>
      <c r="AH46" s="0" t="n">
        <f aca="false">((8*$F$1*$H$9)/(3.1415))*(((AG46)^4-(AF46)^4)-(((AG46)^2-(AF46)^2)^2/(LN(AG46/AF46))))^-1</f>
        <v>2.65356425143675E+019</v>
      </c>
      <c r="AK46" s="0" t="n">
        <f aca="false">AK45+1</f>
        <v>4</v>
      </c>
      <c r="AL46" s="0" t="n">
        <f aca="false">AM45</f>
        <v>0.000483296659593658</v>
      </c>
      <c r="AM46" s="0" t="n">
        <f aca="false">$AL$43+AK46*$H$2</f>
        <v>0.000483396659593658</v>
      </c>
      <c r="AN46" s="0" t="n">
        <f aca="false">((8*$F$1*$H$10)/(3.1415))*(((AM46)^4-(AL46)^4)-(((AM46)^2-(AL46)^2)^2/(LN(AM46/AL46))))^-1</f>
        <v>2.65317937244972E+019</v>
      </c>
      <c r="AQ46" s="0" t="n">
        <f aca="false">AQ45+1</f>
        <v>4</v>
      </c>
      <c r="AR46" s="0" t="n">
        <f aca="false">AS45</f>
        <v>0.00040017072049441</v>
      </c>
      <c r="AS46" s="0" t="n">
        <f aca="false">$AR$43+AQ46*$H$2</f>
        <v>0.00040027072049441</v>
      </c>
      <c r="AT46" s="0" t="n">
        <f aca="false">((8*$F$1*$H$11)/(3.1415))*(((AS46)^4-(AR46)^4)-(((AS46)^2-(AR46)^2)^2/(LN(AS46/AR46))))^-1</f>
        <v>2.65285557696105E+019</v>
      </c>
      <c r="AW46" s="0" t="n">
        <f aca="false">AW45+1</f>
        <v>4</v>
      </c>
      <c r="AX46" s="0" t="n">
        <f aca="false">AY45</f>
        <v>0.000331351136550796</v>
      </c>
      <c r="AY46" s="0" t="n">
        <f aca="false">$AX$43+AW46*$H$2</f>
        <v>0.000331451136550796</v>
      </c>
      <c r="AZ46" s="0" t="n">
        <f aca="false">((8*$F$1*$H$12)/(3.1415))*(((AY46)^4-(AX46)^4)-(((AY46)^2-(AX46)^2)^2/(LN(AY46/AX46))))^-1</f>
        <v>2.65240643235326E+019</v>
      </c>
      <c r="BC46" s="0" t="n">
        <f aca="false">BC45+1</f>
        <v>4</v>
      </c>
      <c r="BD46" s="0" t="n">
        <f aca="false">BE45</f>
        <v>0.000274375718462378</v>
      </c>
      <c r="BE46" s="0" t="n">
        <f aca="false">$BD$43+BC46*$H$2</f>
        <v>0.000274475718462378</v>
      </c>
      <c r="BF46" s="0" t="n">
        <f aca="false">((8*$H$13*$F$1)/(3.1415))*(((BE46)^4-(BD46)^4)-(((BE46)^2-(BD46)^2)^2/(LN(BE46/BD46))))^-1</f>
        <v>2.65178529560393E+019</v>
      </c>
      <c r="BI46" s="0" t="n">
        <f aca="false">BI45+1</f>
        <v>4</v>
      </c>
      <c r="BJ46" s="0" t="n">
        <f aca="false">BK45</f>
        <v>0.000227206030993621</v>
      </c>
      <c r="BK46" s="0" t="n">
        <f aca="false">$BJ$43+BI46*$H$2</f>
        <v>0.000227306030993621</v>
      </c>
      <c r="BL46" s="0" t="n">
        <f aca="false">((8*$F$1*$H$14)/(3.1415))*(((BK46)^4-(BJ46)^4)-(((BK46)^2-(BJ46)^2)^2/(LN(BK46/BJ46))))^-1</f>
        <v>2.65106365581194E+019</v>
      </c>
      <c r="BO46" s="0" t="n">
        <f aca="false">BO45+1</f>
        <v>4</v>
      </c>
      <c r="BP46" s="0" t="n">
        <f aca="false">BQ45</f>
        <v>0.000188154462956906</v>
      </c>
      <c r="BQ46" s="0" t="n">
        <f aca="false">$BP$43+BO46*$H$2</f>
        <v>0.000188254462956906</v>
      </c>
      <c r="BR46" s="0" t="n">
        <f aca="false">((8*$F$1*$H$15)/(3.1415))*(((BQ46)^4-(BP46)^4)-(((BQ46)^2-(BP46)^2)^2/(LN(BQ46/BP46))))^-1</f>
        <v>2.65021304097832E+019</v>
      </c>
      <c r="BU46" s="0" t="n">
        <f aca="false">BU45+1</f>
        <v>4</v>
      </c>
      <c r="BV46" s="0" t="n">
        <f aca="false">BW45</f>
        <v>0.000155823848785754</v>
      </c>
      <c r="BW46" s="0" t="n">
        <f aca="false">$BV$43+BU46*$H$2</f>
        <v>0.000155923848785754</v>
      </c>
      <c r="BX46" s="0" t="n">
        <f aca="false">((8*$F$1*$H$16)/(3.1415))*(((BW46)^4-(BV46)^4)-(((BW46)^2-(BV46)^2)^2/(LN(BW46/BV46))))^-1</f>
        <v>2.64920801771832E+019</v>
      </c>
      <c r="CA46" s="0" t="n">
        <f aca="false">CA45+1</f>
        <v>4</v>
      </c>
      <c r="CB46" s="0" t="n">
        <f aca="false">CC45</f>
        <v>0.000129057481512073</v>
      </c>
      <c r="CC46" s="0" t="n">
        <f aca="false">$CB$43+CA46*$H$2</f>
        <v>0.000129157481512073</v>
      </c>
      <c r="CD46" s="0" t="n">
        <f aca="false">((8*$H$1*$H$17)/(3.1415))*(((CC46)^4-(CB46)^4)-(((CC46)^2-(CB46)^2)^2/(LN(CC46/CB46))))^-1</f>
        <v>3.39043225048177E+019</v>
      </c>
      <c r="CG46" s="0" t="n">
        <f aca="false">CG45+1</f>
        <v>4</v>
      </c>
      <c r="CH46" s="0" t="n">
        <f aca="false">CI45</f>
        <v>0.000106897728739146</v>
      </c>
      <c r="CI46" s="0" t="n">
        <f aca="false">$CH$43+CG46*$H$2</f>
        <v>0.000106997728739146</v>
      </c>
      <c r="CJ46" s="0" t="n">
        <f aca="false">((8*$H$1*$H$18)/(3.1415))*(((CI46)^4-(CH46)^4)-(((CI46)^2-(CH46)^2)^2/(LN(CI46/CH46))))^-1</f>
        <v>3.38852566525326E+019</v>
      </c>
      <c r="CM46" s="0" t="n">
        <f aca="false">CM45+1</f>
        <v>4</v>
      </c>
      <c r="CN46" s="0" t="n">
        <f aca="false">CO45</f>
        <v>8.85517709953734E-005</v>
      </c>
      <c r="CO46" s="0" t="n">
        <f aca="false">$CN$43+CM46*$H$2</f>
        <v>8.86517709953734E-005</v>
      </c>
      <c r="CP46" s="0" t="n">
        <f aca="false">((8*$H$1*$H$19)/(3.1415))*(((CO46)^4-(CN46)^4)-(((CO46)^2-(CN46)^2)^2/(LN(CO46/CN46))))^-1</f>
        <v>3.38622002911547E+019</v>
      </c>
      <c r="CS46" s="0" t="n">
        <f aca="false">CS45+1</f>
        <v>4</v>
      </c>
      <c r="CT46" s="0" t="n">
        <f aca="false">CU45</f>
        <v>7.33632366743826E-005</v>
      </c>
      <c r="CU46" s="0" t="n">
        <f aca="false">$CT$43+CS46*$H$2</f>
        <v>7.34632366743826E-005</v>
      </c>
      <c r="CV46" s="0" t="n">
        <f aca="false">((8*$H$1*$H$20)/(3.1415))*(((CU46)^4-(CT46)^4)-(((CU46)^2-(CT46)^2)^2/(LN(CU46/CT46))))^-1</f>
        <v>3.38344148346521E+019</v>
      </c>
      <c r="CY46" s="0" t="n">
        <f aca="false">CY45+1</f>
        <v>4</v>
      </c>
      <c r="CZ46" s="0" t="n">
        <f aca="false">DA45</f>
        <v>6.07887187319641E-005</v>
      </c>
      <c r="DA46" s="0" t="n">
        <f aca="false">$CZ$43+CY46*$H$2</f>
        <v>6.08887187319641E-005</v>
      </c>
      <c r="DB46" s="0" t="n">
        <f aca="false">((8*$H$1*$H$21)/(3.1415))*(((DA46)^4-(CZ46)^4)-(((DA46)^2-(CZ46)^2)^2/(LN(DA46/CZ46))))^-1</f>
        <v>3.380091676001E+019</v>
      </c>
      <c r="DE46" s="0" t="n">
        <f aca="false">DE45+1</f>
        <v>4</v>
      </c>
      <c r="DF46" s="0" t="n">
        <f aca="false">DG45</f>
        <v>5.03783329671123E-005</v>
      </c>
      <c r="DG46" s="0" t="n">
        <f aca="false">$DF$43+DE46*$H$2</f>
        <v>5.04783329671123E-005</v>
      </c>
      <c r="DH46" s="0" t="n">
        <f aca="false">((8*$H$1*$H$22)/(3.1415))*(((DG46)^4-(DF46)^4)-(((DG46)^2-(DF46)^2)^2/(LN(DG46/DF46))))^-1</f>
        <v>3.37605422263906E+019</v>
      </c>
      <c r="DK46" s="0" t="n">
        <f aca="false">DK45+1</f>
        <v>4</v>
      </c>
      <c r="DL46" s="0" t="n">
        <f aca="false">DM45</f>
        <v>4.17596223120155E-005</v>
      </c>
      <c r="DM46" s="0" t="n">
        <f aca="false">$DL$43+DK46*$H$2</f>
        <v>4.18596223120155E-005</v>
      </c>
      <c r="DN46" s="0" t="n">
        <f aca="false">((8*$H$1*$H$23)/(3.1415))*(((DM46)^4-(DL46)^4)-(((DM46)^2-(DL46)^2)^2/(LN(DM46/DL46))))^-1</f>
        <v>3.37119015055852E+019</v>
      </c>
      <c r="DQ46" s="0" t="n">
        <f aca="false">DQ45+1</f>
        <v>4</v>
      </c>
      <c r="DR46" s="0" t="n">
        <f aca="false">DS45</f>
        <v>3.46242312675188E-005</v>
      </c>
      <c r="DS46" s="0" t="n">
        <f aca="false">$DR$43+DQ46*$H$2</f>
        <v>3.47242312675188E-005</v>
      </c>
      <c r="DT46" s="0" t="n">
        <f aca="false">((8*$H$1*$H$24)/(3.1415))*(((DS46)^4-(DR46)^4)-(((DS46)^2-(DR46)^2)^2/(LN(DS46/DR46))))^-1</f>
        <v>3.36533347896171E+019</v>
      </c>
      <c r="DW46" s="0" t="n">
        <v>4</v>
      </c>
      <c r="DX46" s="0" t="n">
        <f aca="false">DY45</f>
        <v>2.87168737293265E-005</v>
      </c>
      <c r="DY46" s="0" t="n">
        <f aca="false">$DX$43+DW46*$H$2</f>
        <v>2.88168737293265E-005</v>
      </c>
      <c r="DZ46" s="0" t="n">
        <f aca="false">((8*$F$1*$H$25)/(3.1415))*(((DY46)^4-(DX46)^4)-(((DY46)^2-(DX46)^2)^2/(LN(DY46/DX46))))^-1</f>
        <v>2.62285940693838E+019</v>
      </c>
      <c r="EC46" s="0" t="n">
        <v>4</v>
      </c>
      <c r="ED46" s="0" t="n">
        <f aca="false">EE45</f>
        <v>2.38261995018851E-005</v>
      </c>
      <c r="EE46" s="0" t="n">
        <f aca="false">$ED$43+EC46*$H$2</f>
        <v>2.39261995018851E-005</v>
      </c>
      <c r="EF46" s="0" t="n">
        <f aca="false">((8*$F$1*$H$26)/(3.1415))*(((EE46)^4-(ED46)^4)-(((EE46)^2-(ED46)^2)^2/(LN(EE46/ED46))))^-1</f>
        <v>2.61624203465103E+019</v>
      </c>
      <c r="EI46" s="0" t="n">
        <v>4</v>
      </c>
      <c r="EJ46" s="0" t="n">
        <f aca="false">EK45</f>
        <v>1.97772327270927E-005</v>
      </c>
      <c r="EK46" s="0" t="n">
        <f aca="false">$EJ$43+EI46*$H$2</f>
        <v>1.98772327270927E-005</v>
      </c>
      <c r="EL46" s="0" t="n">
        <f aca="false">((8*$F$1*$H$27)/(3.1415))*(((EK46)^4-(EJ46)^4)-(((EK46)^2-(EJ46)^2)^2/(LN(EK46/EJ46))))^-1</f>
        <v>2.60829336058451E+019</v>
      </c>
      <c r="EO46" s="0" t="n">
        <v>4</v>
      </c>
      <c r="EP46" s="0" t="n">
        <f aca="false">EQ45</f>
        <v>1.64251116940895E-005</v>
      </c>
      <c r="EQ46" s="0" t="n">
        <f aca="false">$EP$43+EO46*$H$2</f>
        <v>1.65251116940895E-005</v>
      </c>
      <c r="ER46" s="0" t="n">
        <f aca="false">((8*$F$1*$H$28)/(3.1415))*(((EQ46)^4-(EP46)^4)-(((EQ46)^2-(EP46)^2)^2/(LN(EQ46/EP46))))^-1</f>
        <v>2.59875638216569E+019</v>
      </c>
      <c r="EU46" s="0" t="n">
        <v>4</v>
      </c>
      <c r="EV46" s="0" t="n">
        <f aca="false">EW45</f>
        <v>1.36499060564788E-005</v>
      </c>
      <c r="EW46" s="0" t="n">
        <f aca="false">$EV$43+EU46*$H$2</f>
        <v>1.37499060564788E-005</v>
      </c>
      <c r="EX46" s="0" t="n">
        <f aca="false">((8*$F$1*$H$29)/(3.1415))*(((EW46)^4-(EV46)^4)-(((EW46)^2-(EV46)^2)^2/(LN(EW46/EV46))))^-1</f>
        <v>2.58732929202357E+019</v>
      </c>
      <c r="FA46" s="0" t="n">
        <v>4</v>
      </c>
      <c r="FB46" s="0" t="n">
        <f aca="false">FC45</f>
        <v>1.13523260302212E-005</v>
      </c>
      <c r="FC46" s="0" t="n">
        <f aca="false">$FB$43+FA46*$H$2</f>
        <v>1.14523260302212E-005</v>
      </c>
      <c r="FD46" s="0" t="n">
        <f aca="false">((8*$F$1*$H$30)/(3.1415))*(((FC46)^4-(FB46)^4)-(((FC46)^2-(FB46)^2)^2/(LN(FC46/FB46))))^-1</f>
        <v>2.57365984407203E+019</v>
      </c>
      <c r="FG46" s="0" t="n">
        <v>4</v>
      </c>
      <c r="FH46" s="0" t="n">
        <f aca="false">FI45</f>
        <v>9.45017005823966E-006</v>
      </c>
      <c r="FI46" s="0" t="n">
        <f aca="false">$FH$43+FG46*$H$2</f>
        <v>9.55017005823966E-006</v>
      </c>
      <c r="FJ46" s="0" t="n">
        <f aca="false">((8*$F$1*$H$31)/(3.1415))*(((FI46)^4-(FH46)^4)-(((FI46)^2-(FH46)^2)^2/(LN(FI46/FH46))))^-1</f>
        <v>2.55733990142926E+019</v>
      </c>
    </row>
    <row r="47" customFormat="false" ht="14.5" hidden="false" customHeight="false" outlineLevel="0" collapsed="false">
      <c r="A47" s="0" t="n">
        <f aca="false">A46+1</f>
        <v>5</v>
      </c>
      <c r="B47" s="0" t="n">
        <f aca="false">C46</f>
        <v>0.0015004</v>
      </c>
      <c r="C47" s="0" t="n">
        <f aca="false">$B$43+A47*$H$2</f>
        <v>0.0015005</v>
      </c>
      <c r="D47" s="0" t="n">
        <f aca="false">((8*$F$1*$H$4)/(3.1415))*(((C47)^4-(B47)^4)-(((C47)^2-(B47)^2)^2/(LN(C47/B47))))^-1</f>
        <v>4.50216317747042E+019</v>
      </c>
      <c r="G47" s="0" t="n">
        <f aca="false">G46+1</f>
        <v>5</v>
      </c>
      <c r="H47" s="0" t="n">
        <f aca="false">I46</f>
        <v>0.00124224312422829</v>
      </c>
      <c r="I47" s="0" t="n">
        <f aca="false">$H$43+G47*$H$2</f>
        <v>0.00124234312422829</v>
      </c>
      <c r="J47" s="0" t="n">
        <f aca="false">((8*$F$1*$H$5)/(3.1415))*(((I47)^4-(H47)^4)-(((I47)^2-(H47)^2)^2/(LN(I47/H47))))^-1</f>
        <v>2.65580068755553E+019</v>
      </c>
      <c r="M47" s="0" t="n">
        <f aca="false">M46+1</f>
        <v>5</v>
      </c>
      <c r="N47" s="0" t="n">
        <f aca="false">O46</f>
        <v>0.00102851623012872</v>
      </c>
      <c r="O47" s="0" t="n">
        <f aca="false">$N$43+M47*$H$2</f>
        <v>0.00102861623012872</v>
      </c>
      <c r="P47" s="0" t="n">
        <f aca="false">((8*$H$1*$H$6)/(3.1415))*(((O47)^4-(N47)^4)-(((O47)^2-(N47)^2)^2/(LN(O47/N47))))^-1</f>
        <v>3.39783273021255E+019</v>
      </c>
      <c r="S47" s="0" t="n">
        <f aca="false">S46+1</f>
        <v>5</v>
      </c>
      <c r="T47" s="0" t="n">
        <f aca="false">U46</f>
        <v>0.000851572714195237</v>
      </c>
      <c r="U47" s="0" t="n">
        <f aca="false">$T$43+S47*$H$2</f>
        <v>0.000851672714195237</v>
      </c>
      <c r="V47" s="0" t="n">
        <f aca="false">((8*$F$1*$H$7)/(3.1415))*(((U47)^4-(T47)^4)-(((U47)^2-(T47)^2)^2/(LN(U47/T47))))^-1</f>
        <v>2.65443855542678E+019</v>
      </c>
      <c r="Y47" s="0" t="n">
        <f aca="false">Y46+1</f>
        <v>5</v>
      </c>
      <c r="Z47" s="0" t="n">
        <f aca="false">AA46</f>
        <v>0.000705081988436056</v>
      </c>
      <c r="AA47" s="0" t="n">
        <f aca="false">$Z$43+Y47*$H$2</f>
        <v>0.000705181988436056</v>
      </c>
      <c r="AB47" s="0" t="n">
        <f aca="false">((8*$F$1*$H$8)/(3.1415))*(((AA47)^4-(Z47)^4)-(((AA47)^2-(Z47)^2)^2/(LN(AA47/Z47))))^-1</f>
        <v>2.65332136722429E+019</v>
      </c>
      <c r="AE47" s="0" t="n">
        <f aca="false">AE46+1</f>
        <v>5</v>
      </c>
      <c r="AF47" s="0" t="n">
        <f aca="false">AG46</f>
        <v>0.000583802988071223</v>
      </c>
      <c r="AG47" s="0" t="n">
        <f aca="false">$AF$43+AE47*$H$2</f>
        <v>0.000583902988071223</v>
      </c>
      <c r="AH47" s="0" t="n">
        <f aca="false">((8*$F$1*$H$9)/(3.1415))*(((AG47)^4-(AF47)^4)-(((AG47)^2-(AF47)^2)^2/(LN(AG47/AF47))))^-1</f>
        <v>2.65334949234926E+019</v>
      </c>
      <c r="AK47" s="0" t="n">
        <f aca="false">AK46+1</f>
        <v>5</v>
      </c>
      <c r="AL47" s="0" t="n">
        <f aca="false">AM46</f>
        <v>0.000483396659593658</v>
      </c>
      <c r="AM47" s="0" t="n">
        <f aca="false">$AL$43+AK47*$H$2</f>
        <v>0.000483496659593658</v>
      </c>
      <c r="AN47" s="0" t="n">
        <f aca="false">((8*$F$1*$H$10)/(3.1415))*(((AM47)^4-(AL47)^4)-(((AM47)^2-(AL47)^2)^2/(LN(AM47/AL47))))^-1</f>
        <v>2.65268722764622E+019</v>
      </c>
      <c r="AQ47" s="0" t="n">
        <f aca="false">AQ46+1</f>
        <v>5</v>
      </c>
      <c r="AR47" s="0" t="n">
        <f aca="false">AS46</f>
        <v>0.00040027072049441</v>
      </c>
      <c r="AS47" s="0" t="n">
        <f aca="false">$AR$43+AQ47*$H$2</f>
        <v>0.00040037072049441</v>
      </c>
      <c r="AT47" s="0" t="n">
        <f aca="false">((8*$F$1*$H$11)/(3.1415))*(((AS47)^4-(AR47)^4)-(((AS47)^2-(AR47)^2)^2/(LN(AS47/AR47))))^-1</f>
        <v>2.65218710557621E+019</v>
      </c>
      <c r="AW47" s="0" t="n">
        <f aca="false">AW46+1</f>
        <v>5</v>
      </c>
      <c r="AX47" s="0" t="n">
        <f aca="false">AY46</f>
        <v>0.000331451136550796</v>
      </c>
      <c r="AY47" s="0" t="n">
        <f aca="false">$AX$43+AW47*$H$2</f>
        <v>0.000331551136550796</v>
      </c>
      <c r="AZ47" s="0" t="n">
        <f aca="false">((8*$F$1*$H$12)/(3.1415))*(((AY47)^4-(AX47)^4)-(((AY47)^2-(AX47)^2)^2/(LN(AY47/AX47))))^-1</f>
        <v>2.65157108505487E+019</v>
      </c>
      <c r="BC47" s="0" t="n">
        <f aca="false">BC46+1</f>
        <v>5</v>
      </c>
      <c r="BD47" s="0" t="n">
        <f aca="false">BE46</f>
        <v>0.000274475718462378</v>
      </c>
      <c r="BE47" s="0" t="n">
        <f aca="false">$BD$43+BC47*$H$2</f>
        <v>0.000274575718462378</v>
      </c>
      <c r="BF47" s="0" t="n">
        <f aca="false">((8*$H$13*$F$1)/(3.1415))*(((BE47)^4-(BD47)^4)-(((BE47)^2-(BD47)^2)^2/(LN(BE47/BD47))))^-1</f>
        <v>2.65080504011505E+019</v>
      </c>
      <c r="BI47" s="0" t="n">
        <f aca="false">BI46+1</f>
        <v>5</v>
      </c>
      <c r="BJ47" s="0" t="n">
        <f aca="false">BK46</f>
        <v>0.000227306030993621</v>
      </c>
      <c r="BK47" s="0" t="n">
        <f aca="false">$BJ$43+BI47*$H$2</f>
        <v>0.000227406030993621</v>
      </c>
      <c r="BL47" s="0" t="n">
        <f aca="false">((8*$F$1*$H$14)/(3.1415))*(((BK47)^4-(BJ47)^4)-(((BK47)^2-(BJ47)^2)^2/(LN(BK47/BJ47))))^-1</f>
        <v>2.64992177977667E+019</v>
      </c>
      <c r="BO47" s="0" t="n">
        <f aca="false">BO46+1</f>
        <v>5</v>
      </c>
      <c r="BP47" s="0" t="n">
        <f aca="false">BQ46</f>
        <v>0.000188254462956906</v>
      </c>
      <c r="BQ47" s="0" t="n">
        <f aca="false">$BP$43+BO47*$H$2</f>
        <v>0.000188354462956906</v>
      </c>
      <c r="BR47" s="0" t="n">
        <f aca="false">((8*$F$1*$H$15)/(3.1415))*(((BQ47)^4-(BP47)^4)-(((BQ47)^2-(BP47)^2)^2/(LN(BQ47/BP47))))^-1</f>
        <v>2.64881546636692E+019</v>
      </c>
      <c r="BU47" s="0" t="n">
        <f aca="false">BU46+1</f>
        <v>5</v>
      </c>
      <c r="BV47" s="0" t="n">
        <f aca="false">BW46</f>
        <v>0.000155923848785754</v>
      </c>
      <c r="BW47" s="0" t="n">
        <f aca="false">$BV$43+BU47*$H$2</f>
        <v>0.000156023848785754</v>
      </c>
      <c r="BX47" s="0" t="n">
        <f aca="false">((8*$F$1*$H$16)/(3.1415))*(((BW47)^4-(BV47)^4)-(((BW47)^2-(BV47)^2)^2/(LN(BW47/BV47))))^-1</f>
        <v>2.64749915129123E+019</v>
      </c>
      <c r="CA47" s="0" t="n">
        <f aca="false">CA46+1</f>
        <v>5</v>
      </c>
      <c r="CB47" s="0" t="n">
        <f aca="false">CC46</f>
        <v>0.000129157481512073</v>
      </c>
      <c r="CC47" s="0" t="n">
        <f aca="false">$CB$43+CA47*$H$2</f>
        <v>0.000129257481512073</v>
      </c>
      <c r="CD47" s="0" t="n">
        <f aca="false">((8*$H$1*$H$17)/(3.1415))*(((CC47)^4-(CB47)^4)-(((CC47)^2-(CB47)^2)^2/(LN(CC47/CB47))))^-1</f>
        <v>3.3878119254393E+019</v>
      </c>
      <c r="CG47" s="0" t="n">
        <f aca="false">CG46+1</f>
        <v>5</v>
      </c>
      <c r="CH47" s="0" t="n">
        <f aca="false">CI46</f>
        <v>0.000106997728739146</v>
      </c>
      <c r="CI47" s="0" t="n">
        <f aca="false">$CH$43+CG47*$H$2</f>
        <v>0.000107097728739146</v>
      </c>
      <c r="CJ47" s="0" t="n">
        <f aca="false">((8*$H$1*$H$18)/(3.1415))*(((CI47)^4-(CH47)^4)-(((CI47)^2-(CH47)^2)^2/(LN(CI47/CH47))))^-1</f>
        <v>3.38535797156592E+019</v>
      </c>
      <c r="CM47" s="0" t="n">
        <f aca="false">CM46+1</f>
        <v>5</v>
      </c>
      <c r="CN47" s="0" t="n">
        <f aca="false">CO46</f>
        <v>8.86517709953734E-005</v>
      </c>
      <c r="CO47" s="0" t="n">
        <f aca="false">$CN$43+CM47*$H$2</f>
        <v>8.87517709953734E-005</v>
      </c>
      <c r="CP47" s="0" t="n">
        <f aca="false">((8*$H$1*$H$19)/(3.1415))*(((CO47)^4-(CN47)^4)-(((CO47)^2-(CN47)^2)^2/(LN(CO47/CN47))))^-1</f>
        <v>3.38240231809799E+019</v>
      </c>
      <c r="CS47" s="0" t="n">
        <f aca="false">CS46+1</f>
        <v>5</v>
      </c>
      <c r="CT47" s="0" t="n">
        <f aca="false">CU46</f>
        <v>7.34632366743826E-005</v>
      </c>
      <c r="CU47" s="0" t="n">
        <f aca="false">$CT$43+CS47*$H$2</f>
        <v>7.35632366743826E-005</v>
      </c>
      <c r="CV47" s="0" t="n">
        <f aca="false">((8*$H$1*$H$20)/(3.1415))*(((CU47)^4-(CT47)^4)-(((CU47)^2-(CT47)^2)^2/(LN(CU47/CT47))))^-1</f>
        <v>3.37883946500657E+019</v>
      </c>
      <c r="CY47" s="0" t="n">
        <f aca="false">CY46+1</f>
        <v>5</v>
      </c>
      <c r="CZ47" s="0" t="n">
        <f aca="false">DA46</f>
        <v>6.08887187319641E-005</v>
      </c>
      <c r="DA47" s="0" t="n">
        <f aca="false">$CZ$43+CY47*$H$2</f>
        <v>6.09887187319641E-005</v>
      </c>
      <c r="DB47" s="0" t="n">
        <f aca="false">((8*$H$1*$H$21)/(3.1415))*(((DA47)^4-(CZ47)^4)-(((DA47)^2-(CZ47)^2)^2/(LN(DA47/CZ47))))^-1</f>
        <v>3.37454492776351E+019</v>
      </c>
      <c r="DE47" s="0" t="n">
        <f aca="false">DE46+1</f>
        <v>5</v>
      </c>
      <c r="DF47" s="0" t="n">
        <f aca="false">DG46</f>
        <v>5.04783329671123E-005</v>
      </c>
      <c r="DG47" s="0" t="n">
        <f aca="false">$DF$43+DE47*$H$2</f>
        <v>5.05783329671123E-005</v>
      </c>
      <c r="DH47" s="0" t="n">
        <f aca="false">((8*$H$1*$H$22)/(3.1415))*(((DG47)^4-(DF47)^4)-(((DG47)^2-(DF47)^2)^2/(LN(DG47/DF47))))^-1</f>
        <v>3.36937264657055E+019</v>
      </c>
      <c r="DK47" s="0" t="n">
        <f aca="false">DK46+1</f>
        <v>5</v>
      </c>
      <c r="DL47" s="0" t="n">
        <f aca="false">DM46</f>
        <v>4.18596223120155E-005</v>
      </c>
      <c r="DM47" s="0" t="n">
        <f aca="false">$DL$43+DK47*$H$2</f>
        <v>4.19596223120155E-005</v>
      </c>
      <c r="DN47" s="0" t="n">
        <f aca="false">((8*$H$1*$H$23)/(3.1415))*(((DM47)^4-(DL47)^4)-(((DM47)^2-(DL47)^2)^2/(LN(DM47/DL47))))^-1</f>
        <v>3.36314608921819E+019</v>
      </c>
      <c r="DQ47" s="0" t="n">
        <f aca="false">DQ46+1</f>
        <v>5</v>
      </c>
      <c r="DR47" s="0" t="n">
        <f aca="false">DS46</f>
        <v>3.47242312675188E-005</v>
      </c>
      <c r="DS47" s="0" t="n">
        <f aca="false">$DR$43+DQ47*$H$2</f>
        <v>3.48242312675188E-005</v>
      </c>
      <c r="DT47" s="0" t="n">
        <f aca="false">((8*$H$1*$H$24)/(3.1415))*(((DS47)^4-(DR47)^4)-(((DS47)^2-(DR47)^2)^2/(LN(DS47/DR47))))^-1</f>
        <v>3.3556558692278E+019</v>
      </c>
      <c r="DW47" s="0" t="n">
        <v>5</v>
      </c>
      <c r="DX47" s="0" t="n">
        <f aca="false">DY46</f>
        <v>2.88168737293265E-005</v>
      </c>
      <c r="DY47" s="0" t="n">
        <f aca="false">$DX$43+DW47*$H$2</f>
        <v>2.89168737293265E-005</v>
      </c>
      <c r="DZ47" s="0" t="n">
        <f aca="false">((8*$F$1*$H$25)/(3.1415))*(((DY47)^4-(DX47)^4)-(((DY47)^2-(DX47)^2)^2/(LN(DY47/DX47))))^-1</f>
        <v>2.61377336704425E+019</v>
      </c>
      <c r="EC47" s="0" t="n">
        <v>5</v>
      </c>
      <c r="ED47" s="0" t="n">
        <f aca="false">EE46</f>
        <v>2.39261995018851E-005</v>
      </c>
      <c r="EE47" s="0" t="n">
        <f aca="false">$ED$43+EC47*$H$2</f>
        <v>2.40261995018851E-005</v>
      </c>
      <c r="EF47" s="0" t="n">
        <f aca="false">((8*$F$1*$H$26)/(3.1415))*(((EE47)^4-(ED47)^4)-(((EE47)^2-(ED47)^2)^2/(LN(EE47/ED47))))^-1</f>
        <v>2.60533023175732E+019</v>
      </c>
      <c r="EI47" s="0" t="n">
        <v>5</v>
      </c>
      <c r="EJ47" s="0" t="n">
        <f aca="false">EK46</f>
        <v>1.98772327270927E-005</v>
      </c>
      <c r="EK47" s="0" t="n">
        <f aca="false">$EJ$43+EI47*$H$2</f>
        <v>1.99772327270927E-005</v>
      </c>
      <c r="EL47" s="0" t="n">
        <f aca="false">((8*$F$1*$H$27)/(3.1415))*(((EK47)^4-(EJ47)^4)-(((EK47)^2-(EJ47)^2)^2/(LN(EK47/EJ47))))^-1</f>
        <v>2.59520428042851E+019</v>
      </c>
      <c r="EO47" s="0" t="n">
        <v>5</v>
      </c>
      <c r="EP47" s="0" t="n">
        <f aca="false">EQ46</f>
        <v>1.65251116940895E-005</v>
      </c>
      <c r="EQ47" s="0" t="n">
        <f aca="false">$EP$43+EO47*$H$2</f>
        <v>1.66251116940895E-005</v>
      </c>
      <c r="ER47" s="0" t="n">
        <f aca="false">((8*$F$1*$H$28)/(3.1415))*(((EQ47)^4-(EP47)^4)-(((EQ47)^2-(EP47)^2)^2/(LN(EQ47/EP47))))^-1</f>
        <v>2.58307772475148E+019</v>
      </c>
      <c r="EU47" s="0" t="n">
        <v>5</v>
      </c>
      <c r="EV47" s="0" t="n">
        <f aca="false">EW46</f>
        <v>1.37499060564788E-005</v>
      </c>
      <c r="EW47" s="0" t="n">
        <f aca="false">$EV$43+EU47*$H$2</f>
        <v>1.38499060564788E-005</v>
      </c>
      <c r="EX47" s="0" t="n">
        <f aca="false">((8*$F$1*$H$29)/(3.1415))*(((EW47)^4-(EV47)^4)-(((EW47)^2-(EV47)^2)^2/(LN(EW47/EV47))))^-1</f>
        <v>2.56858043239277E+019</v>
      </c>
      <c r="FA47" s="0" t="n">
        <v>5</v>
      </c>
      <c r="FB47" s="0" t="n">
        <f aca="false">FC46</f>
        <v>1.14523260302212E-005</v>
      </c>
      <c r="FC47" s="0" t="n">
        <f aca="false">$FB$43+FA47*$H$2</f>
        <v>1.15523260302212E-005</v>
      </c>
      <c r="FD47" s="0" t="n">
        <f aca="false">((8*$F$1*$H$30)/(3.1415))*(((FC47)^4-(FB47)^4)-(((FC47)^2-(FB47)^2)^2/(LN(FC47/FB47))))^-1</f>
        <v>2.55128477784893E+019</v>
      </c>
    </row>
    <row r="48" customFormat="false" ht="14.5" hidden="false" customHeight="false" outlineLevel="0" collapsed="false">
      <c r="A48" s="0" t="n">
        <f aca="false">A47+1</f>
        <v>6</v>
      </c>
      <c r="B48" s="0" t="n">
        <f aca="false">C47</f>
        <v>0.0015005</v>
      </c>
      <c r="C48" s="0" t="n">
        <f aca="false">$B$43+A48*$H$2</f>
        <v>0.0015006</v>
      </c>
      <c r="D48" s="0" t="n">
        <f aca="false">((8*$F$1*$H$4)/(3.1415))*(((C48)^4-(B48)^4)-(((C48)^2-(B48)^2)^2/(LN(C48/B48))))^-1</f>
        <v>4.51079757605691E+019</v>
      </c>
      <c r="G48" s="0" t="n">
        <f aca="false">G47+1</f>
        <v>6</v>
      </c>
      <c r="H48" s="0" t="n">
        <f aca="false">I47</f>
        <v>0.00124234312422829</v>
      </c>
      <c r="I48" s="0" t="n">
        <f aca="false">$H$43+G48*$H$2</f>
        <v>0.00124244312422829</v>
      </c>
      <c r="J48" s="0" t="n">
        <f aca="false">((8*$F$1*$H$5)/(3.1415))*(((I48)^4-(H48)^4)-(((I48)^2-(H48)^2)^2/(LN(I48/H48))))^-1</f>
        <v>2.65267345260428E+019</v>
      </c>
      <c r="M48" s="0" t="n">
        <f aca="false">M47+1</f>
        <v>6</v>
      </c>
      <c r="N48" s="0" t="n">
        <f aca="false">O47</f>
        <v>0.00102861623012872</v>
      </c>
      <c r="O48" s="0" t="n">
        <f aca="false">$N$43+M48*$H$2</f>
        <v>0.00102871623012872</v>
      </c>
      <c r="P48" s="0" t="n">
        <f aca="false">((8*$H$1*$H$6)/(3.1415))*(((O48)^4-(N48)^4)-(((O48)^2-(N48)^2)^2/(LN(O48/N48))))^-1</f>
        <v>3.39619911781145E+019</v>
      </c>
      <c r="S48" s="0" t="n">
        <f aca="false">S47+1</f>
        <v>6</v>
      </c>
      <c r="T48" s="0" t="n">
        <f aca="false">U47</f>
        <v>0.000851672714195237</v>
      </c>
      <c r="U48" s="0" t="n">
        <f aca="false">$T$43+S48*$H$2</f>
        <v>0.000851772714195237</v>
      </c>
      <c r="V48" s="0" t="n">
        <f aca="false">((8*$F$1*$H$7)/(3.1415))*(((U48)^4-(T48)^4)-(((U48)^2-(T48)^2)^2/(LN(U48/T48))))^-1</f>
        <v>2.65390246688457E+019</v>
      </c>
      <c r="Y48" s="0" t="n">
        <f aca="false">Y47+1</f>
        <v>6</v>
      </c>
      <c r="Z48" s="0" t="n">
        <f aca="false">AA47</f>
        <v>0.000705181988436056</v>
      </c>
      <c r="AA48" s="0" t="n">
        <f aca="false">$Z$43+Y48*$H$2</f>
        <v>0.000705281988436056</v>
      </c>
      <c r="AB48" s="0" t="n">
        <f aca="false">((8*$F$1*$H$8)/(3.1415))*(((AA48)^4-(Z48)^4)-(((AA48)^2-(Z48)^2)^2/(LN(AA48/Z48))))^-1</f>
        <v>2.65321228977088E+019</v>
      </c>
      <c r="AE48" s="0" t="n">
        <f aca="false">AE47+1</f>
        <v>6</v>
      </c>
      <c r="AF48" s="0" t="n">
        <f aca="false">AG47</f>
        <v>0.000583902988071223</v>
      </c>
      <c r="AG48" s="0" t="n">
        <f aca="false">$AF$43+AE48*$H$2</f>
        <v>0.000584002988071223</v>
      </c>
      <c r="AH48" s="0" t="n">
        <f aca="false">((8*$F$1*$H$9)/(3.1415))*(((AG48)^4-(AF48)^4)-(((AG48)^2-(AF48)^2)^2/(LN(AG48/AF48))))^-1</f>
        <v>2.6526530146334E+019</v>
      </c>
      <c r="AK48" s="0" t="n">
        <f aca="false">AK47+1</f>
        <v>6</v>
      </c>
      <c r="AL48" s="0" t="n">
        <f aca="false">AM47</f>
        <v>0.000483496659593658</v>
      </c>
      <c r="AM48" s="0" t="n">
        <f aca="false">$AL$43+AK48*$H$2</f>
        <v>0.000483596659593658</v>
      </c>
      <c r="AN48" s="0" t="n">
        <f aca="false">((8*$F$1*$H$10)/(3.1415))*(((AM48)^4-(AL48)^4)-(((AM48)^2-(AL48)^2)^2/(LN(AM48/AL48))))^-1</f>
        <v>2.65212065399134E+019</v>
      </c>
      <c r="AQ48" s="0" t="n">
        <f aca="false">AQ47+1</f>
        <v>6</v>
      </c>
      <c r="AR48" s="0" t="n">
        <f aca="false">AS47</f>
        <v>0.00040037072049441</v>
      </c>
      <c r="AS48" s="0" t="n">
        <f aca="false">$AR$43+AQ48*$H$2</f>
        <v>0.00040047072049441</v>
      </c>
      <c r="AT48" s="0" t="n">
        <f aca="false">((8*$F$1*$H$11)/(3.1415))*(((AS48)^4-(AR48)^4)-(((AS48)^2-(AR48)^2)^2/(LN(AS48/AR48))))^-1</f>
        <v>2.65155966450033E+019</v>
      </c>
      <c r="AW48" s="0" t="n">
        <f aca="false">AW47+1</f>
        <v>6</v>
      </c>
      <c r="AX48" s="0" t="n">
        <f aca="false">AY47</f>
        <v>0.000331551136550796</v>
      </c>
      <c r="AY48" s="0" t="n">
        <f aca="false">$AX$43+AW48*$H$2</f>
        <v>0.000331651136550796</v>
      </c>
      <c r="AZ48" s="0" t="n">
        <f aca="false">((8*$F$1*$H$12)/(3.1415))*(((AY48)^4-(AX48)^4)-(((AY48)^2-(AX48)^2)^2/(LN(AY48/AX48))))^-1</f>
        <v>2.65079521659135E+019</v>
      </c>
      <c r="BC48" s="0" t="n">
        <f aca="false">BC47+1</f>
        <v>6</v>
      </c>
      <c r="BD48" s="0" t="n">
        <f aca="false">BE47</f>
        <v>0.000274575718462378</v>
      </c>
      <c r="BE48" s="0" t="n">
        <f aca="false">$BD$43+BC48*$H$2</f>
        <v>0.000274675718462378</v>
      </c>
      <c r="BF48" s="0" t="n">
        <f aca="false">((8*$H$13*$F$1)/(3.1415))*(((BE48)^4-(BD48)^4)-(((BE48)^2-(BD48)^2)^2/(LN(BE48/BD48))))^-1</f>
        <v>2.64987834869107E+019</v>
      </c>
      <c r="BI48" s="0" t="n">
        <f aca="false">BI47+1</f>
        <v>6</v>
      </c>
      <c r="BJ48" s="0" t="n">
        <f aca="false">BK47</f>
        <v>0.000227406030993621</v>
      </c>
      <c r="BK48" s="0" t="n">
        <f aca="false">$BJ$43+BI48*$H$2</f>
        <v>0.000227506030993621</v>
      </c>
      <c r="BL48" s="0" t="n">
        <f aca="false">((8*$F$1*$H$14)/(3.1415))*(((BK48)^4-(BJ48)^4)-(((BK48)^2-(BJ48)^2)^2/(LN(BK48/BJ48))))^-1</f>
        <v>2.64875091199099E+019</v>
      </c>
      <c r="BO48" s="0" t="n">
        <f aca="false">BO47+1</f>
        <v>6</v>
      </c>
      <c r="BP48" s="0" t="n">
        <f aca="false">BQ47</f>
        <v>0.000188354462956906</v>
      </c>
      <c r="BQ48" s="0" t="n">
        <f aca="false">$BP$43+BO48*$H$2</f>
        <v>0.000188454462956906</v>
      </c>
      <c r="BR48" s="0" t="n">
        <f aca="false">((8*$F$1*$H$15)/(3.1415))*(((BQ48)^4-(BP48)^4)-(((BQ48)^2-(BP48)^2)^2/(LN(BQ48/BP48))))^-1</f>
        <v>2.64741917013224E+019</v>
      </c>
      <c r="BU48" s="0" t="n">
        <f aca="false">BU47+1</f>
        <v>6</v>
      </c>
      <c r="BV48" s="0" t="n">
        <f aca="false">BW47</f>
        <v>0.000156023848785754</v>
      </c>
      <c r="BW48" s="0" t="n">
        <f aca="false">$BV$43+BU48*$H$2</f>
        <v>0.000156123848785754</v>
      </c>
      <c r="BX48" s="0" t="n">
        <f aca="false">((8*$F$1*$H$16)/(3.1415))*(((BW48)^4-(BV48)^4)-(((BW48)^2-(BV48)^2)^2/(LN(BW48/BV48))))^-1</f>
        <v>2.64580874955935E+019</v>
      </c>
      <c r="CA48" s="0" t="n">
        <f aca="false">CA47+1</f>
        <v>6</v>
      </c>
      <c r="CB48" s="0" t="n">
        <f aca="false">CC47</f>
        <v>0.000129257481512073</v>
      </c>
      <c r="CC48" s="0" t="n">
        <f aca="false">$CB$43+CA48*$H$2</f>
        <v>0.000129357481512073</v>
      </c>
      <c r="CD48" s="0" t="n">
        <f aca="false">((8*$H$1*$H$17)/(3.1415))*(((CC48)^4-(CB48)^4)-(((CC48)^2-(CB48)^2)^2/(LN(CC48/CB48))))^-1</f>
        <v>3.38518865181407E+019</v>
      </c>
      <c r="CG48" s="0" t="n">
        <f aca="false">CG47+1</f>
        <v>6</v>
      </c>
      <c r="CH48" s="0" t="n">
        <f aca="false">CI47</f>
        <v>0.000107097728739146</v>
      </c>
      <c r="CI48" s="0" t="n">
        <f aca="false">$CH$43+CG48*$H$2</f>
        <v>0.000107197728739146</v>
      </c>
      <c r="CJ48" s="0" t="n">
        <f aca="false">((8*$H$1*$H$18)/(3.1415))*(((CI48)^4-(CH48)^4)-(((CI48)^2-(CH48)^2)^2/(LN(CI48/CH48))))^-1</f>
        <v>3.38219831502285E+019</v>
      </c>
      <c r="CM48" s="0" t="n">
        <f aca="false">CM47+1</f>
        <v>6</v>
      </c>
      <c r="CN48" s="0" t="n">
        <f aca="false">CO47</f>
        <v>8.87517709953734E-005</v>
      </c>
      <c r="CO48" s="0" t="n">
        <f aca="false">$CN$43+CM48*$H$2</f>
        <v>8.88517709953734E-005</v>
      </c>
      <c r="CP48" s="0" t="n">
        <f aca="false">((8*$H$1*$H$19)/(3.1415))*(((CO48)^4-(CN48)^4)-(((CO48)^2-(CN48)^2)^2/(LN(CO48/CN48))))^-1</f>
        <v>3.37859514570771E+019</v>
      </c>
      <c r="CS48" s="0" t="n">
        <f aca="false">CS47+1</f>
        <v>6</v>
      </c>
      <c r="CT48" s="0" t="n">
        <f aca="false">CU47</f>
        <v>7.35632366743826E-005</v>
      </c>
      <c r="CU48" s="0" t="n">
        <f aca="false">$CT$43+CS48*$H$2</f>
        <v>7.36632366743826E-005</v>
      </c>
      <c r="CV48" s="0" t="n">
        <f aca="false">((8*$H$1*$H$20)/(3.1415))*(((CU48)^4-(CT48)^4)-(((CU48)^2-(CT48)^2)^2/(LN(CU48/CT48))))^-1</f>
        <v>3.37424907783673E+019</v>
      </c>
      <c r="CY48" s="0" t="n">
        <f aca="false">CY47+1</f>
        <v>6</v>
      </c>
      <c r="CZ48" s="0" t="n">
        <f aca="false">DA47</f>
        <v>6.09887187319641E-005</v>
      </c>
      <c r="DA48" s="0" t="n">
        <f aca="false">$CZ$43+CY48*$H$2</f>
        <v>6.10887187319641E-005</v>
      </c>
      <c r="DB48" s="0" t="n">
        <f aca="false">((8*$H$1*$H$21)/(3.1415))*(((DA48)^4-(CZ48)^4)-(((DA48)^2-(CZ48)^2)^2/(LN(DA48/CZ48))))^-1</f>
        <v>3.3690164274356E+019</v>
      </c>
      <c r="DE48" s="0" t="n">
        <f aca="false">DE47+1</f>
        <v>6</v>
      </c>
      <c r="DF48" s="0" t="n">
        <f aca="false">DG47</f>
        <v>5.05783329671123E-005</v>
      </c>
      <c r="DG48" s="0" t="n">
        <f aca="false">$DF$43+DE48*$H$2</f>
        <v>5.06783329671123E-005</v>
      </c>
      <c r="DH48" s="0" t="n">
        <f aca="false">((8*$H$1*$H$22)/(3.1415))*(((DG48)^4-(DF48)^4)-(((DG48)^2-(DF48)^2)^2/(LN(DG48/DF48))))^-1</f>
        <v>3.36271745759048E+019</v>
      </c>
      <c r="DK48" s="0" t="n">
        <f aca="false">DK47+1</f>
        <v>6</v>
      </c>
      <c r="DL48" s="0" t="n">
        <f aca="false">DM47</f>
        <v>4.19596223120155E-005</v>
      </c>
      <c r="DM48" s="0" t="n">
        <f aca="false">$DL$43+DK48*$H$2</f>
        <v>4.20596223120155E-005</v>
      </c>
      <c r="DN48" s="0" t="n">
        <f aca="false">((8*$H$1*$H$23)/(3.1415))*(((DM48)^4-(DL48)^4)-(((DM48)^2-(DL48)^2)^2/(LN(DM48/DL48))))^-1</f>
        <v>3.35514064264173E+019</v>
      </c>
      <c r="DQ48" s="0" t="n">
        <f aca="false">DQ47+1</f>
        <v>6</v>
      </c>
      <c r="DR48" s="0" t="n">
        <f aca="false">DS47</f>
        <v>3.48242312675188E-005</v>
      </c>
      <c r="DS48" s="0" t="n">
        <f aca="false">$DR$43+DQ48*$H$2</f>
        <v>3.49242312675188E-005</v>
      </c>
      <c r="DT48" s="0" t="n">
        <f aca="false">((8*$H$1*$H$24)/(3.1415))*(((DS48)^4-(DR48)^4)-(((DS48)^2-(DR48)^2)^2/(LN(DS48/DR48))))^-1</f>
        <v>3.34603369232825E+019</v>
      </c>
      <c r="DW48" s="0" t="n">
        <v>6</v>
      </c>
      <c r="DX48" s="0" t="n">
        <f aca="false">DY47</f>
        <v>2.89168737293265E-005</v>
      </c>
      <c r="DY48" s="0" t="n">
        <f aca="false">$DX$43+DW48*$H$2</f>
        <v>2.90168737293265E-005</v>
      </c>
      <c r="DZ48" s="0" t="n">
        <f aca="false">((8*$F$1*$H$25)/(3.1415))*(((DY48)^4-(DX48)^4)-(((DY48)^2-(DX48)^2)^2/(LN(DY48/DX48))))^-1</f>
        <v>2.60475002331667E+019</v>
      </c>
      <c r="EC48" s="0" t="n">
        <v>6</v>
      </c>
      <c r="ED48" s="0" t="n">
        <f aca="false">EE47</f>
        <v>2.40261995018851E-005</v>
      </c>
      <c r="EE48" s="0" t="n">
        <f aca="false">$ED$43+EC48*$H$2</f>
        <v>2.41261995018851E-005</v>
      </c>
      <c r="EF48" s="0" t="n">
        <f aca="false">((8*$F$1*$H$26)/(3.1415))*(((EE48)^4-(ED48)^4)-(((EE48)^2-(ED48)^2)^2/(LN(EE48/ED48))))^-1</f>
        <v>2.59450904031507E+019</v>
      </c>
      <c r="EI48" s="0" t="n">
        <v>6</v>
      </c>
      <c r="EJ48" s="0" t="n">
        <f aca="false">EK47</f>
        <v>1.99772327270927E-005</v>
      </c>
      <c r="EK48" s="0" t="n">
        <f aca="false">$EJ$43+EI48*$H$2</f>
        <v>2.00772327270927E-005</v>
      </c>
      <c r="EL48" s="0" t="n">
        <f aca="false">((8*$F$1*$H$27)/(3.1415))*(((EK48)^4-(EJ48)^4)-(((EK48)^2-(EJ48)^2)^2/(LN(EK48/EJ48))))^-1</f>
        <v>2.5822459119777E+019</v>
      </c>
      <c r="EO48" s="0" t="n">
        <v>6</v>
      </c>
      <c r="EP48" s="0" t="n">
        <f aca="false">EQ47</f>
        <v>1.66251116940895E-005</v>
      </c>
      <c r="EQ48" s="0" t="n">
        <f aca="false">$EP$43+EO48*$H$2</f>
        <v>1.67251116940895E-005</v>
      </c>
      <c r="ER48" s="0" t="n">
        <f aca="false">((8*$F$1*$H$28)/(3.1415))*(((EQ48)^4-(EP48)^4)-(((EQ48)^2-(EP48)^2)^2/(LN(EQ48/EP48))))^-1</f>
        <v>2.56758713465017E+019</v>
      </c>
      <c r="EU48" s="0" t="n">
        <v>6</v>
      </c>
      <c r="EV48" s="0" t="n">
        <f aca="false">EW47</f>
        <v>1.38499060564788E-005</v>
      </c>
      <c r="EW48" s="0" t="n">
        <f aca="false">$EV$43+EU48*$H$2</f>
        <v>1.39499060564788E-005</v>
      </c>
      <c r="EX48" s="0" t="n">
        <f aca="false">((8*$F$1*$H$29)/(3.1415))*(((EW48)^4-(EV48)^4)-(((EW48)^2-(EV48)^2)^2/(LN(EW48/EV48))))^-1</f>
        <v>2.55010134804032E+019</v>
      </c>
    </row>
    <row r="49" customFormat="false" ht="14.5" hidden="false" customHeight="false" outlineLevel="0" collapsed="false">
      <c r="A49" s="0" t="n">
        <f aca="false">A48+1</f>
        <v>7</v>
      </c>
      <c r="B49" s="0" t="n">
        <f aca="false">C48</f>
        <v>0.0015006</v>
      </c>
      <c r="C49" s="0" t="n">
        <f aca="false">$B$43+A49*$H$2</f>
        <v>0.0015007</v>
      </c>
      <c r="D49" s="0" t="n">
        <f aca="false">((8*$F$1*$H$4)/(3.1415))*(((C49)^4-(B49)^4)-(((C49)^2-(B49)^2)^2/(LN(C49/B49))))^-1</f>
        <v>4.51361260439016E+019</v>
      </c>
      <c r="G49" s="0" t="n">
        <f aca="false">G48+1</f>
        <v>7</v>
      </c>
      <c r="H49" s="0" t="n">
        <f aca="false">I48</f>
        <v>0.00124244312422829</v>
      </c>
      <c r="I49" s="0" t="n">
        <f aca="false">$H$43+G49*$H$2</f>
        <v>0.00124254312422829</v>
      </c>
      <c r="J49" s="0" t="n">
        <f aca="false">((8*$F$1*$H$5)/(3.1415))*(((I49)^4-(H49)^4)-(((I49)^2-(H49)^2)^2/(LN(I49/H49))))^-1</f>
        <v>2.65463432224489E+019</v>
      </c>
      <c r="M49" s="0" t="n">
        <f aca="false">M48+1</f>
        <v>7</v>
      </c>
      <c r="N49" s="0" t="n">
        <f aca="false">O48</f>
        <v>0.00102871623012872</v>
      </c>
      <c r="O49" s="0" t="n">
        <f aca="false">$N$43+M49*$H$2</f>
        <v>0.00102881623012872</v>
      </c>
      <c r="P49" s="0" t="n">
        <f aca="false">((8*$H$1*$H$6)/(3.1415))*(((O49)^4-(N49)^4)-(((O49)^2-(N49)^2)^2/(LN(O49/N49))))^-1</f>
        <v>3.39716888948667E+019</v>
      </c>
      <c r="S49" s="0" t="n">
        <f aca="false">S48+1</f>
        <v>7</v>
      </c>
      <c r="T49" s="0" t="n">
        <f aca="false">U48</f>
        <v>0.000851772714195237</v>
      </c>
      <c r="U49" s="0" t="n">
        <f aca="false">$T$43+S49*$H$2</f>
        <v>0.000851872714195237</v>
      </c>
      <c r="V49" s="0" t="n">
        <f aca="false">((8*$F$1*$H$7)/(3.1415))*(((U49)^4-(T49)^4)-(((U49)^2-(T49)^2)^2/(LN(U49/T49))))^-1</f>
        <v>2.65287504108609E+019</v>
      </c>
      <c r="Y49" s="0" t="n">
        <f aca="false">Y48+1</f>
        <v>7</v>
      </c>
      <c r="Z49" s="0" t="n">
        <f aca="false">AA48</f>
        <v>0.000705281988436056</v>
      </c>
      <c r="AA49" s="0" t="n">
        <f aca="false">$Z$43+Y49*$H$2</f>
        <v>0.000705381988436056</v>
      </c>
      <c r="AB49" s="0" t="n">
        <f aca="false">((8*$F$1*$H$8)/(3.1415))*(((AA49)^4-(Z49)^4)-(((AA49)^2-(Z49)^2)^2/(LN(AA49/Z49))))^-1</f>
        <v>2.65266648073474E+019</v>
      </c>
      <c r="AE49" s="0" t="n">
        <f aca="false">AE48+1</f>
        <v>7</v>
      </c>
      <c r="AF49" s="0" t="n">
        <f aca="false">AG48</f>
        <v>0.000584002988071223</v>
      </c>
      <c r="AG49" s="0" t="n">
        <f aca="false">$AF$43+AE49*$H$2</f>
        <v>0.000584102988071223</v>
      </c>
      <c r="AH49" s="0" t="n">
        <f aca="false">((8*$F$1*$H$9)/(3.1415))*(((AG49)^4-(AF49)^4)-(((AG49)^2-(AF49)^2)^2/(LN(AG49/AF49))))^-1</f>
        <v>2.65235476805083E+019</v>
      </c>
      <c r="AK49" s="0" t="n">
        <f aca="false">AK48+1</f>
        <v>7</v>
      </c>
      <c r="AL49" s="0" t="n">
        <f aca="false">AM48</f>
        <v>0.000483596659593658</v>
      </c>
      <c r="AM49" s="0" t="n">
        <f aca="false">$AL$43+AK49*$H$2</f>
        <v>0.000483696659593658</v>
      </c>
      <c r="AN49" s="0" t="n">
        <f aca="false">((8*$F$1*$H$10)/(3.1415))*(((AM49)^4-(AL49)^4)-(((AM49)^2-(AL49)^2)^2/(LN(AM49/AL49))))^-1</f>
        <v>2.6516257847741E+019</v>
      </c>
      <c r="AQ49" s="0" t="n">
        <f aca="false">AQ48+1</f>
        <v>7</v>
      </c>
      <c r="AR49" s="0" t="n">
        <f aca="false">AS48</f>
        <v>0.00040047072049441</v>
      </c>
      <c r="AS49" s="0" t="n">
        <f aca="false">$AR$43+AQ49*$H$2</f>
        <v>0.00040057072049441</v>
      </c>
      <c r="AT49" s="0" t="n">
        <f aca="false">((8*$F$1*$H$11)/(3.1415))*(((AS49)^4-(AR49)^4)-(((AS49)^2-(AR49)^2)^2/(LN(AS49/AR49))))^-1</f>
        <v>2.65083142580647E+019</v>
      </c>
      <c r="AW49" s="0" t="n">
        <f aca="false">AW48+1</f>
        <v>7</v>
      </c>
      <c r="AX49" s="0" t="n">
        <f aca="false">AY48</f>
        <v>0.000331651136550796</v>
      </c>
      <c r="AY49" s="0" t="n">
        <f aca="false">$AX$43+AW49*$H$2</f>
        <v>0.000331751136550796</v>
      </c>
      <c r="AZ49" s="0" t="n">
        <f aca="false">((8*$F$1*$H$12)/(3.1415))*(((AY49)^4-(AX49)^4)-(((AY49)^2-(AX49)^2)^2/(LN(AY49/AX49))))^-1</f>
        <v>2.64992432646387E+019</v>
      </c>
      <c r="BC49" s="0" t="n">
        <f aca="false">BC48+1</f>
        <v>7</v>
      </c>
      <c r="BD49" s="0" t="n">
        <f aca="false">BE48</f>
        <v>0.000274675718462378</v>
      </c>
      <c r="BE49" s="0" t="n">
        <f aca="false">$BD$43+BC49*$H$2</f>
        <v>0.000274775718462378</v>
      </c>
      <c r="BF49" s="0" t="n">
        <f aca="false">((8*$H$13*$F$1)/(3.1415))*(((BE49)^4-(BD49)^4)-(((BE49)^2-(BD49)^2)^2/(LN(BE49/BD49))))^-1</f>
        <v>2.64887187056052E+019</v>
      </c>
      <c r="BI49" s="0" t="n">
        <f aca="false">BI48+1</f>
        <v>7</v>
      </c>
      <c r="BJ49" s="0" t="n">
        <f aca="false">BK48</f>
        <v>0.000227506030993621</v>
      </c>
      <c r="BK49" s="0" t="n">
        <f aca="false">$BJ$43+BI49*$H$2</f>
        <v>0.000227606030993621</v>
      </c>
      <c r="BL49" s="0" t="n">
        <f aca="false">((8*$F$1*$H$14)/(3.1415))*(((BK49)^4-(BJ49)^4)-(((BK49)^2-(BJ49)^2)^2/(LN(BK49/BJ49))))^-1</f>
        <v>2.64758086332806E+019</v>
      </c>
      <c r="BO49" s="0" t="n">
        <f aca="false">BO48+1</f>
        <v>7</v>
      </c>
      <c r="BP49" s="0" t="n">
        <f aca="false">BQ48</f>
        <v>0.000188454462956906</v>
      </c>
      <c r="BQ49" s="0" t="n">
        <f aca="false">$BP$43+BO49*$H$2</f>
        <v>0.000188554462956906</v>
      </c>
      <c r="BR49" s="0" t="n">
        <f aca="false">((8*$F$1*$H$15)/(3.1415))*(((BQ49)^4-(BP49)^4)-(((BQ49)^2-(BP49)^2)^2/(LN(BQ49/BP49))))^-1</f>
        <v>2.64600665272781E+019</v>
      </c>
      <c r="BU49" s="0" t="n">
        <f aca="false">BU48+1</f>
        <v>7</v>
      </c>
      <c r="BV49" s="0" t="n">
        <f aca="false">BW48</f>
        <v>0.000156123848785754</v>
      </c>
      <c r="BW49" s="0" t="n">
        <f aca="false">$BV$43+BU49*$H$2</f>
        <v>0.000156223848785754</v>
      </c>
      <c r="BX49" s="0" t="n">
        <f aca="false">((8*$F$1*$H$16)/(3.1415))*(((BW49)^4-(BV49)^4)-(((BW49)^2-(BV49)^2)^2/(LN(BW49/BV49))))^-1</f>
        <v>2.64411371135098E+019</v>
      </c>
      <c r="CA49" s="0" t="n">
        <f aca="false">CA48+1</f>
        <v>7</v>
      </c>
      <c r="CB49" s="0" t="n">
        <f aca="false">CC48</f>
        <v>0.000129357481512073</v>
      </c>
      <c r="CC49" s="0" t="n">
        <f aca="false">$CB$43+CA49*$H$2</f>
        <v>0.000129457481512073</v>
      </c>
      <c r="CD49" s="0" t="n">
        <f aca="false">((8*$H$1*$H$17)/(3.1415))*(((CC49)^4-(CB49)^4)-(((CC49)^2-(CB49)^2)^2/(LN(CC49/CB49))))^-1</f>
        <v>3.38257801771093E+019</v>
      </c>
      <c r="CG49" s="0" t="n">
        <f aca="false">CG48+1</f>
        <v>7</v>
      </c>
      <c r="CH49" s="0" t="n">
        <f aca="false">CI48</f>
        <v>0.000107197728739146</v>
      </c>
      <c r="CI49" s="0" t="n">
        <f aca="false">$CH$43+CG49*$H$2</f>
        <v>0.000107297728739146</v>
      </c>
      <c r="CJ49" s="0" t="n">
        <f aca="false">((8*$H$1*$H$18)/(3.1415))*(((CI49)^4-(CH49)^4)-(((CI49)^2-(CH49)^2)^2/(LN(CI49/CH49))))^-1</f>
        <v>3.3790442301394E+019</v>
      </c>
      <c r="CM49" s="0" t="n">
        <f aca="false">CM48+1</f>
        <v>7</v>
      </c>
      <c r="CN49" s="0" t="n">
        <f aca="false">CO48</f>
        <v>8.88517709953734E-005</v>
      </c>
      <c r="CO49" s="0" t="n">
        <f aca="false">$CN$43+CM49*$H$2</f>
        <v>8.89517709953734E-005</v>
      </c>
      <c r="CP49" s="0" t="n">
        <f aca="false">((8*$H$1*$H$19)/(3.1415))*(((CO49)^4-(CN49)^4)-(((CO49)^2-(CN49)^2)^2/(LN(CO49/CN49))))^-1</f>
        <v>3.37479281112002E+019</v>
      </c>
      <c r="CS49" s="0" t="n">
        <f aca="false">CS48+1</f>
        <v>7</v>
      </c>
      <c r="CT49" s="0" t="n">
        <f aca="false">CU48</f>
        <v>7.36632366743826E-005</v>
      </c>
      <c r="CU49" s="0" t="n">
        <f aca="false">$CT$43+CS49*$H$2</f>
        <v>7.37632366743827E-005</v>
      </c>
      <c r="CV49" s="0" t="n">
        <f aca="false">((8*$H$1*$H$20)/(3.1415))*(((CU49)^4-(CT49)^4)-(((CU49)^2-(CT49)^2)^2/(LN(CU49/CT49))))^-1</f>
        <v>3.36967223761405E+019</v>
      </c>
      <c r="CY49" s="0" t="n">
        <f aca="false">CY48+1</f>
        <v>7</v>
      </c>
      <c r="CZ49" s="0" t="n">
        <f aca="false">DA48</f>
        <v>6.10887187319641E-005</v>
      </c>
      <c r="DA49" s="0" t="n">
        <f aca="false">$CZ$43+CY49*$H$2</f>
        <v>6.11887187319641E-005</v>
      </c>
      <c r="DB49" s="0" t="n">
        <f aca="false">((8*$H$1*$H$21)/(3.1415))*(((DA49)^4-(CZ49)^4)-(((DA49)^2-(CZ49)^2)^2/(LN(DA49/CZ49))))^-1</f>
        <v>3.36350606425792E+019</v>
      </c>
      <c r="DE49" s="0" t="n">
        <f aca="false">DE48+1</f>
        <v>7</v>
      </c>
      <c r="DF49" s="0" t="n">
        <f aca="false">DG48</f>
        <v>5.06783329671123E-005</v>
      </c>
      <c r="DG49" s="0" t="n">
        <f aca="false">$DF$43+DE49*$H$2</f>
        <v>5.07783329671123E-005</v>
      </c>
      <c r="DH49" s="0" t="n">
        <f aca="false">((8*$H$1*$H$22)/(3.1415))*(((DG49)^4-(DF49)^4)-(((DG49)^2-(DF49)^2)^2/(LN(DG49/DF49))))^-1</f>
        <v>3.35608879414382E+019</v>
      </c>
      <c r="DK49" s="0" t="n">
        <f aca="false">DK48+1</f>
        <v>7</v>
      </c>
      <c r="DL49" s="0" t="n">
        <f aca="false">DM48</f>
        <v>4.20596223120155E-005</v>
      </c>
      <c r="DM49" s="0" t="n">
        <f aca="false">$DL$43+DK49*$H$2</f>
        <v>4.21596223120155E-005</v>
      </c>
      <c r="DN49" s="0" t="n">
        <f aca="false">((8*$H$1*$H$23)/(3.1415))*(((DM49)^4-(DL49)^4)-(((DM49)^2-(DL49)^2)^2/(LN(DM49/DL49))))^-1</f>
        <v>3.34717293391444E+019</v>
      </c>
      <c r="DQ49" s="0" t="n">
        <f aca="false">DQ48+1</f>
        <v>7</v>
      </c>
      <c r="DR49" s="0" t="n">
        <f aca="false">DS48</f>
        <v>3.49242312675188E-005</v>
      </c>
      <c r="DS49" s="0" t="n">
        <f aca="false">$DR$43+DQ49*$H$2</f>
        <v>3.50242312675187E-005</v>
      </c>
      <c r="DT49" s="0" t="n">
        <f aca="false">((8*$H$1*$H$24)/(3.1415))*(((DS49)^4-(DR49)^4)-(((DS49)^2-(DR49)^2)^2/(LN(DS49/DR49))))^-1</f>
        <v>3.33646648583725E+019</v>
      </c>
      <c r="DW49" s="0" t="n">
        <v>7</v>
      </c>
      <c r="DX49" s="0" t="n">
        <f aca="false">DY48</f>
        <v>2.90168737293265E-005</v>
      </c>
      <c r="DY49" s="0" t="n">
        <f aca="false">$DX$43+DW49*$H$2</f>
        <v>2.91168737293265E-005</v>
      </c>
      <c r="DZ49" s="0" t="n">
        <f aca="false">((8*$F$1*$H$25)/(3.1415))*(((DY49)^4-(DX49)^4)-(((DY49)^2-(DX49)^2)^2/(LN(DY49/DX49))))^-1</f>
        <v>2.59578879768529E+019</v>
      </c>
      <c r="EC49" s="0" t="n">
        <v>7</v>
      </c>
      <c r="ED49" s="0" t="n">
        <f aca="false">EE48</f>
        <v>2.41261995018851E-005</v>
      </c>
      <c r="EE49" s="0" t="n">
        <f aca="false">$ED$43+EC49*$H$2</f>
        <v>2.42261995018851E-005</v>
      </c>
      <c r="EF49" s="0" t="n">
        <f aca="false">((8*$F$1*$H$26)/(3.1415))*(((EE49)^4-(ED49)^4)-(((EE49)^2-(ED49)^2)^2/(LN(EE49/ED49))))^-1</f>
        <v>2.58377735575408E+019</v>
      </c>
      <c r="EI49" s="0" t="n">
        <v>7</v>
      </c>
      <c r="EJ49" s="0" t="n">
        <f aca="false">EK48</f>
        <v>2.00772327270927E-005</v>
      </c>
      <c r="EK49" s="0" t="n">
        <f aca="false">$EJ$43+EI49*$H$2</f>
        <v>2.01772327270927E-005</v>
      </c>
      <c r="EL49" s="0" t="n">
        <f aca="false">((8*$F$1*$H$27)/(3.1415))*(((EK49)^4-(EJ49)^4)-(((EK49)^2-(EJ49)^2)^2/(LN(EK49/EJ49))))^-1</f>
        <v>2.56941631535872E+019</v>
      </c>
      <c r="EO49" s="0" t="n">
        <v>7</v>
      </c>
      <c r="EP49" s="0" t="n">
        <f aca="false">EQ48</f>
        <v>1.67251116940895E-005</v>
      </c>
      <c r="EQ49" s="0" t="n">
        <f aca="false">$EP$43+EO49*$H$2</f>
        <v>1.68251116940895E-005</v>
      </c>
      <c r="ER49" s="0" t="n">
        <f aca="false">((8*$F$1*$H$28)/(3.1415))*(((EQ49)^4-(EP49)^4)-(((EQ49)^2-(EP49)^2)^2/(LN(EQ49/EP49))))^-1</f>
        <v>2.55228121193142E+019</v>
      </c>
    </row>
    <row r="50" customFormat="false" ht="14.5" hidden="false" customHeight="false" outlineLevel="0" collapsed="false">
      <c r="A50" s="0" t="n">
        <f aca="false">A49+1</f>
        <v>8</v>
      </c>
      <c r="B50" s="0" t="n">
        <f aca="false">C49</f>
        <v>0.0015007</v>
      </c>
      <c r="C50" s="0" t="n">
        <f aca="false">$B$43+A50*$H$2</f>
        <v>0.0015008</v>
      </c>
      <c r="D50" s="0" t="n">
        <f aca="false">((8*$F$1*$H$4)/(3.1415))*(((C50)^4-(B50)^4)-(((C50)^2-(B50)^2)^2/(LN(C50/B50))))^-1</f>
        <v>4.50950399283405E+019</v>
      </c>
      <c r="G50" s="0" t="n">
        <f aca="false">G49+1</f>
        <v>8</v>
      </c>
      <c r="H50" s="0" t="n">
        <f aca="false">I49</f>
        <v>0.00124254312422829</v>
      </c>
      <c r="I50" s="0" t="n">
        <f aca="false">$H$43+G50*$H$2</f>
        <v>0.00124264312422829</v>
      </c>
      <c r="J50" s="0" t="n">
        <f aca="false">((8*$F$1*$H$5)/(3.1415))*(((I50)^4-(H50)^4)-(((I50)^2-(H50)^2)^2/(LN(I50/H50))))^-1</f>
        <v>2.65235404937915E+019</v>
      </c>
      <c r="M50" s="0" t="n">
        <f aca="false">M49+1</f>
        <v>8</v>
      </c>
      <c r="N50" s="0" t="n">
        <f aca="false">O49</f>
        <v>0.00102881623012872</v>
      </c>
      <c r="O50" s="0" t="n">
        <f aca="false">$N$43+M50*$H$2</f>
        <v>0.00102891623012872</v>
      </c>
      <c r="P50" s="0" t="n">
        <f aca="false">((8*$H$1*$H$6)/(3.1415))*(((O50)^4-(N50)^4)-(((O50)^2-(N50)^2)^2/(LN(O50/N50))))^-1</f>
        <v>3.39751958390461E+019</v>
      </c>
      <c r="S50" s="0" t="n">
        <f aca="false">S49+1</f>
        <v>8</v>
      </c>
      <c r="T50" s="0" t="n">
        <f aca="false">U49</f>
        <v>0.000851872714195237</v>
      </c>
      <c r="U50" s="0" t="n">
        <f aca="false">$T$43+S50*$H$2</f>
        <v>0.000851972714195237</v>
      </c>
      <c r="V50" s="0" t="n">
        <f aca="false">((8*$F$1*$H$7)/(3.1415))*(((U50)^4-(T50)^4)-(((U50)^2-(T50)^2)^2/(LN(U50/T50))))^-1</f>
        <v>2.65306228914846E+019</v>
      </c>
      <c r="Y50" s="0" t="n">
        <f aca="false">Y49+1</f>
        <v>8</v>
      </c>
      <c r="Z50" s="0" t="n">
        <f aca="false">AA49</f>
        <v>0.000705381988436056</v>
      </c>
      <c r="AA50" s="0" t="n">
        <f aca="false">$Z$43+Y50*$H$2</f>
        <v>0.000705481988436056</v>
      </c>
      <c r="AB50" s="0" t="n">
        <f aca="false">((8*$F$1*$H$8)/(3.1415))*(((AA50)^4-(Z50)^4)-(((AA50)^2-(Z50)^2)^2/(LN(AA50/Z50))))^-1</f>
        <v>2.65192261434297E+019</v>
      </c>
      <c r="AE50" s="0" t="n">
        <f aca="false">AE49+1</f>
        <v>8</v>
      </c>
      <c r="AF50" s="0" t="n">
        <f aca="false">AG49</f>
        <v>0.000584102988071223</v>
      </c>
      <c r="AG50" s="0" t="n">
        <f aca="false">$AF$43+AE50*$H$2</f>
        <v>0.000584202988071223</v>
      </c>
      <c r="AH50" s="0" t="n">
        <f aca="false">((8*$F$1*$H$9)/(3.1415))*(((AG50)^4-(AF50)^4)-(((AG50)^2-(AF50)^2)^2/(LN(AG50/AF50))))^-1</f>
        <v>2.65192609573274E+019</v>
      </c>
      <c r="AK50" s="0" t="n">
        <f aca="false">AK49+1</f>
        <v>8</v>
      </c>
      <c r="AL50" s="0" t="n">
        <f aca="false">AM49</f>
        <v>0.000483696659593658</v>
      </c>
      <c r="AM50" s="0" t="n">
        <f aca="false">$AL$43+AK50*$H$2</f>
        <v>0.000483796659593658</v>
      </c>
      <c r="AN50" s="0" t="n">
        <f aca="false">((8*$F$1*$H$10)/(3.1415))*(((AM50)^4-(AL50)^4)-(((AM50)^2-(AL50)^2)^2/(LN(AM50/AL50))))^-1</f>
        <v>2.65102121224817E+019</v>
      </c>
      <c r="AQ50" s="0" t="n">
        <f aca="false">AQ49+1</f>
        <v>8</v>
      </c>
      <c r="AR50" s="0" t="n">
        <f aca="false">AS49</f>
        <v>0.00040057072049441</v>
      </c>
      <c r="AS50" s="0" t="n">
        <f aca="false">$AR$43+AQ50*$H$2</f>
        <v>0.00040067072049441</v>
      </c>
      <c r="AT50" s="0" t="n">
        <f aca="false">((8*$F$1*$H$11)/(3.1415))*(((AS50)^4-(AR50)^4)-(((AS50)^2-(AR50)^2)^2/(LN(AS50/AR50))))^-1</f>
        <v>2.65017891065116E+019</v>
      </c>
      <c r="AW50" s="0" t="n">
        <f aca="false">AW49+1</f>
        <v>8</v>
      </c>
      <c r="AX50" s="0" t="n">
        <f aca="false">AY49</f>
        <v>0.000331751136550796</v>
      </c>
      <c r="AY50" s="0" t="n">
        <f aca="false">$AX$43+AW50*$H$2</f>
        <v>0.000331851136550796</v>
      </c>
      <c r="AZ50" s="0" t="n">
        <f aca="false">((8*$F$1*$H$12)/(3.1415))*(((AY50)^4-(AX50)^4)-(((AY50)^2-(AX50)^2)^2/(LN(AY50/AX50))))^-1</f>
        <v>2.64913698454419E+019</v>
      </c>
      <c r="BC50" s="0" t="n">
        <f aca="false">BC49+1</f>
        <v>8</v>
      </c>
      <c r="BD50" s="0" t="n">
        <f aca="false">BE49</f>
        <v>0.000274775718462378</v>
      </c>
      <c r="BE50" s="0" t="n">
        <f aca="false">$BD$43+BC50*$H$2</f>
        <v>0.000274875718462378</v>
      </c>
      <c r="BF50" s="0" t="n">
        <f aca="false">((8*$H$13*$F$1)/(3.1415))*(((BE50)^4-(BD50)^4)-(((BE50)^2-(BD50)^2)^2/(LN(BE50/BD50))))^-1</f>
        <v>2.64791652445967E+019</v>
      </c>
      <c r="BI50" s="0" t="n">
        <f aca="false">BI49+1</f>
        <v>8</v>
      </c>
      <c r="BJ50" s="0" t="n">
        <f aca="false">BK49</f>
        <v>0.000227606030993621</v>
      </c>
      <c r="BK50" s="0" t="n">
        <f aca="false">$BJ$43+BI50*$H$2</f>
        <v>0.000227706030993621</v>
      </c>
      <c r="BL50" s="0" t="n">
        <f aca="false">((8*$F$1*$H$14)/(3.1415))*(((BK50)^4-(BJ50)^4)-(((BK50)^2-(BJ50)^2)^2/(LN(BK50/BJ50))))^-1</f>
        <v>2.64642585848055E+019</v>
      </c>
      <c r="BO50" s="0" t="n">
        <f aca="false">BO49+1</f>
        <v>8</v>
      </c>
      <c r="BP50" s="0" t="n">
        <f aca="false">BQ49</f>
        <v>0.000188554462956906</v>
      </c>
      <c r="BQ50" s="0" t="n">
        <f aca="false">$BP$43+BO50*$H$2</f>
        <v>0.000188654462956906</v>
      </c>
      <c r="BR50" s="0" t="n">
        <f aca="false">((8*$F$1*$H$15)/(3.1415))*(((BQ50)^4-(BP50)^4)-(((BQ50)^2-(BP50)^2)^2/(LN(BQ50/BP50))))^-1</f>
        <v>2.64460582142078E+019</v>
      </c>
      <c r="BU50" s="0" t="n">
        <f aca="false">BU49+1</f>
        <v>8</v>
      </c>
      <c r="BV50" s="0" t="n">
        <f aca="false">BW49</f>
        <v>0.000156223848785754</v>
      </c>
      <c r="BW50" s="0" t="n">
        <f aca="false">$BV$43+BU50*$H$2</f>
        <v>0.000156323848785754</v>
      </c>
      <c r="BX50" s="0" t="n">
        <f aca="false">((8*$F$1*$H$16)/(3.1415))*(((BW50)^4-(BV50)^4)-(((BW50)^2-(BV50)^2)^2/(LN(BW50/BV50))))^-1</f>
        <v>2.64242435090044E+019</v>
      </c>
      <c r="CA50" s="0" t="n">
        <f aca="false">CA49+1</f>
        <v>8</v>
      </c>
      <c r="CB50" s="0" t="n">
        <f aca="false">CC49</f>
        <v>0.000129457481512073</v>
      </c>
      <c r="CC50" s="0" t="n">
        <f aca="false">$CB$43+CA50*$H$2</f>
        <v>0.000129557481512073</v>
      </c>
      <c r="CD50" s="0" t="n">
        <f aca="false">((8*$H$1*$H$17)/(3.1415))*(((CC50)^4-(CB50)^4)-(((CC50)^2-(CB50)^2)^2/(LN(CC50/CB50))))^-1</f>
        <v>3.37995993368876E+019</v>
      </c>
      <c r="CG50" s="0" t="n">
        <f aca="false">CG49+1</f>
        <v>8</v>
      </c>
      <c r="CH50" s="0" t="n">
        <f aca="false">CI49</f>
        <v>0.000107297728739146</v>
      </c>
      <c r="CI50" s="0" t="n">
        <f aca="false">$CH$43+CG50*$H$2</f>
        <v>0.000107397728739146</v>
      </c>
      <c r="CJ50" s="0" t="n">
        <f aca="false">((8*$H$1*$H$18)/(3.1415))*(((CI50)^4-(CH50)^4)-(((CI50)^2-(CH50)^2)^2/(LN(CI50/CH50))))^-1</f>
        <v>3.37589892289581E+019</v>
      </c>
      <c r="CM50" s="0" t="n">
        <f aca="false">CM49+1</f>
        <v>8</v>
      </c>
      <c r="CN50" s="0" t="n">
        <f aca="false">CO49</f>
        <v>8.89517709953734E-005</v>
      </c>
      <c r="CO50" s="0" t="n">
        <f aca="false">$CN$43+CM50*$H$2</f>
        <v>8.90517709953734E-005</v>
      </c>
      <c r="CP50" s="0" t="n">
        <f aca="false">((8*$H$1*$H$19)/(3.1415))*(((CO50)^4-(CN50)^4)-(((CO50)^2-(CN50)^2)^2/(LN(CO50/CN50))))^-1</f>
        <v>3.37100224909947E+019</v>
      </c>
      <c r="CS50" s="0" t="n">
        <f aca="false">CS49+1</f>
        <v>8</v>
      </c>
      <c r="CT50" s="0" t="n">
        <f aca="false">CU49</f>
        <v>7.37632366743827E-005</v>
      </c>
      <c r="CU50" s="0" t="n">
        <f aca="false">$CT$43+CS50*$H$2</f>
        <v>7.38632366743826E-005</v>
      </c>
      <c r="CV50" s="0" t="n">
        <f aca="false">((8*$H$1*$H$20)/(3.1415))*(((CU50)^4-(CT50)^4)-(((CU50)^2-(CT50)^2)^2/(LN(CU50/CT50))))^-1</f>
        <v>3.36510657345511E+019</v>
      </c>
      <c r="CY50" s="0" t="n">
        <f aca="false">CY49+1</f>
        <v>8</v>
      </c>
      <c r="CZ50" s="0" t="n">
        <f aca="false">DA49</f>
        <v>6.11887187319641E-005</v>
      </c>
      <c r="DA50" s="0" t="n">
        <f aca="false">$CZ$43+CY50*$H$2</f>
        <v>6.12887187319641E-005</v>
      </c>
      <c r="DB50" s="0" t="n">
        <f aca="false">((8*$H$1*$H$21)/(3.1415))*(((DA50)^4-(CZ50)^4)-(((DA50)^2-(CZ50)^2)^2/(LN(DA50/CZ50))))^-1</f>
        <v>3.35801369764065E+019</v>
      </c>
      <c r="DE50" s="0" t="n">
        <f aca="false">DE49+1</f>
        <v>8</v>
      </c>
      <c r="DF50" s="0" t="n">
        <f aca="false">DG49</f>
        <v>5.07783329671123E-005</v>
      </c>
      <c r="DG50" s="0" t="n">
        <f aca="false">$DF$43+DE50*$H$2</f>
        <v>5.08783329671123E-005</v>
      </c>
      <c r="DH50" s="0" t="n">
        <f aca="false">((8*$H$1*$H$22)/(3.1415))*(((DG50)^4-(DF50)^4)-(((DG50)^2-(DF50)^2)^2/(LN(DG50/DF50))))^-1</f>
        <v>3.34948576921115E+019</v>
      </c>
      <c r="DK50" s="0" t="n">
        <f aca="false">DK49+1</f>
        <v>8</v>
      </c>
      <c r="DL50" s="0" t="n">
        <f aca="false">DM49</f>
        <v>4.21596223120155E-005</v>
      </c>
      <c r="DM50" s="0" t="n">
        <f aca="false">$DL$43+DK50*$H$2</f>
        <v>4.22596223120155E-005</v>
      </c>
      <c r="DN50" s="0" t="n">
        <f aca="false">((8*$H$1*$H$23)/(3.1415))*(((DM50)^4-(DL50)^4)-(((DM50)^2-(DL50)^2)^2/(LN(DM50/DL50))))^-1</f>
        <v>3.33924299322519E+019</v>
      </c>
      <c r="DQ50" s="0" t="n">
        <f aca="false">DQ49+1</f>
        <v>8</v>
      </c>
      <c r="DR50" s="0" t="n">
        <f aca="false">DS49</f>
        <v>3.50242312675187E-005</v>
      </c>
      <c r="DS50" s="0" t="n">
        <f aca="false">$DR$43+DQ50*$H$2</f>
        <v>3.51242312675188E-005</v>
      </c>
      <c r="DT50" s="0" t="n">
        <f aca="false">((8*$H$1*$H$24)/(3.1415))*(((DS50)^4-(DR50)^4)-(((DS50)^2-(DR50)^2)^2/(LN(DS50/DR50))))^-1</f>
        <v>3.32695394445245E+019</v>
      </c>
      <c r="DW50" s="0" t="n">
        <v>8</v>
      </c>
      <c r="DX50" s="0" t="n">
        <f aca="false">DY49</f>
        <v>2.91168737293265E-005</v>
      </c>
      <c r="DY50" s="0" t="n">
        <f aca="false">$DX$43+DW50*$H$2</f>
        <v>2.92168737293265E-005</v>
      </c>
      <c r="DZ50" s="0" t="n">
        <f aca="false">((8*$F$1*$H$25)/(3.1415))*(((DY50)^4-(DX50)^4)-(((DY50)^2-(DX50)^2)^2/(LN(DY50/DX50))))^-1</f>
        <v>2.58688907092222E+019</v>
      </c>
      <c r="EC50" s="0" t="n">
        <v>8</v>
      </c>
      <c r="ED50" s="0" t="n">
        <f aca="false">EE49</f>
        <v>2.42261995018851E-005</v>
      </c>
      <c r="EE50" s="0" t="n">
        <f aca="false">$ED$43+EC50*$H$2</f>
        <v>2.43261995018851E-005</v>
      </c>
      <c r="EF50" s="0" t="n">
        <f aca="false">((8*$F$1*$H$26)/(3.1415))*(((EE50)^4-(ED50)^4)-(((EE50)^2-(ED50)^2)^2/(LN(EE50/ED50))))^-1</f>
        <v>2.57313412666441E+019</v>
      </c>
      <c r="EI50" s="0" t="n">
        <v>8</v>
      </c>
      <c r="EJ50" s="0" t="n">
        <f aca="false">EK49</f>
        <v>2.01772327270927E-005</v>
      </c>
      <c r="EK50" s="0" t="n">
        <f aca="false">$EJ$43+EI50*$H$2</f>
        <v>2.02772327270927E-005</v>
      </c>
      <c r="EL50" s="0" t="n">
        <f aca="false">((8*$F$1*$H$27)/(3.1415))*(((EK50)^4-(EJ50)^4)-(((EK50)^2-(EJ50)^2)^2/(LN(EK50/EJ50))))^-1</f>
        <v>2.55671356239926E+019</v>
      </c>
    </row>
    <row r="51" customFormat="false" ht="14.5" hidden="false" customHeight="false" outlineLevel="0" collapsed="false">
      <c r="A51" s="0" t="n">
        <f aca="false">A50+1</f>
        <v>9</v>
      </c>
      <c r="B51" s="0" t="n">
        <f aca="false">C50</f>
        <v>0.0015008</v>
      </c>
      <c r="C51" s="0" t="n">
        <f aca="false">$B$43+A51*$H$2</f>
        <v>0.0015009</v>
      </c>
      <c r="D51" s="0" t="n">
        <f aca="false">((8*$F$1*$H$4)/(3.1415))*(((C51)^4-(B51)^4)-(((C51)^2-(B51)^2)^2/(LN(C51/B51))))^-1</f>
        <v>4.50812412989768E+019</v>
      </c>
      <c r="G51" s="0" t="n">
        <f aca="false">G50+1</f>
        <v>9</v>
      </c>
      <c r="H51" s="0" t="n">
        <f aca="false">I50</f>
        <v>0.00124264312422829</v>
      </c>
      <c r="I51" s="0" t="n">
        <f aca="false">$H$43+G51*$H$2</f>
        <v>0.00124274312422829</v>
      </c>
      <c r="J51" s="0" t="n">
        <f aca="false">((8*$F$1*$H$5)/(3.1415))*(((I51)^4-(H51)^4)-(((I51)^2-(H51)^2)^2/(LN(I51/H51))))^-1</f>
        <v>2.65646434106923E+019</v>
      </c>
      <c r="M51" s="0" t="n">
        <f aca="false">M50+1</f>
        <v>9</v>
      </c>
      <c r="N51" s="0" t="n">
        <f aca="false">O50</f>
        <v>0.00102891623012872</v>
      </c>
      <c r="O51" s="0" t="n">
        <f aca="false">$N$43+M51*$H$2</f>
        <v>0.00102901623012872</v>
      </c>
      <c r="P51" s="0" t="n">
        <f aca="false">((8*$H$1*$H$6)/(3.1415))*(((O51)^4-(N51)^4)-(((O51)^2-(N51)^2)^2/(LN(O51/N51))))^-1</f>
        <v>3.39961915827206E+019</v>
      </c>
      <c r="S51" s="0" t="n">
        <f aca="false">S50+1</f>
        <v>9</v>
      </c>
      <c r="T51" s="0" t="n">
        <f aca="false">U50</f>
        <v>0.000851972714195237</v>
      </c>
      <c r="U51" s="0" t="n">
        <f aca="false">$T$43+S51*$H$2</f>
        <v>0.000852072714195237</v>
      </c>
      <c r="V51" s="0" t="n">
        <f aca="false">((8*$F$1*$H$7)/(3.1415))*(((U51)^4-(T51)^4)-(((U51)^2-(T51)^2)^2/(LN(U51/T51))))^-1</f>
        <v>2.65245492315321E+019</v>
      </c>
      <c r="Y51" s="0" t="n">
        <f aca="false">Y50+1</f>
        <v>9</v>
      </c>
      <c r="Z51" s="0" t="n">
        <f aca="false">AA50</f>
        <v>0.000705481988436056</v>
      </c>
      <c r="AA51" s="0" t="n">
        <f aca="false">$Z$43+Y51*$H$2</f>
        <v>0.000705581988436056</v>
      </c>
      <c r="AB51" s="0" t="n">
        <f aca="false">((8*$F$1*$H$8)/(3.1415))*(((AA51)^4-(Z51)^4)-(((AA51)^2-(Z51)^2)^2/(LN(AA51/Z51))))^-1</f>
        <v>2.65203930029543E+019</v>
      </c>
      <c r="AE51" s="0" t="n">
        <f aca="false">AE50+1</f>
        <v>9</v>
      </c>
      <c r="AF51" s="0" t="n">
        <f aca="false">AG50</f>
        <v>0.000584202988071223</v>
      </c>
      <c r="AG51" s="0" t="n">
        <f aca="false">$AF$43+AE51*$H$2</f>
        <v>0.000584302988071223</v>
      </c>
      <c r="AH51" s="0" t="n">
        <f aca="false">((8*$F$1*$H$9)/(3.1415))*(((AG51)^4-(AF51)^4)-(((AG51)^2-(AF51)^2)^2/(LN(AG51/AF51))))^-1</f>
        <v>2.6512543597378E+019</v>
      </c>
      <c r="AK51" s="0" t="n">
        <f aca="false">AK50+1</f>
        <v>9</v>
      </c>
      <c r="AL51" s="0" t="n">
        <f aca="false">AM50</f>
        <v>0.000483796659593658</v>
      </c>
      <c r="AM51" s="0" t="n">
        <f aca="false">$AL$43+AK51*$H$2</f>
        <v>0.000483896659593658</v>
      </c>
      <c r="AN51" s="0" t="n">
        <f aca="false">((8*$F$1*$H$10)/(3.1415))*(((AM51)^4-(AL51)^4)-(((AM51)^2-(AL51)^2)^2/(LN(AM51/AL51))))^-1</f>
        <v>2.65056519101101E+019</v>
      </c>
      <c r="AQ51" s="0" t="n">
        <f aca="false">AQ50+1</f>
        <v>9</v>
      </c>
      <c r="AR51" s="0" t="n">
        <f aca="false">AS50</f>
        <v>0.00040067072049441</v>
      </c>
      <c r="AS51" s="0" t="n">
        <f aca="false">$AR$43+AQ51*$H$2</f>
        <v>0.00040077072049441</v>
      </c>
      <c r="AT51" s="0" t="n">
        <f aca="false">((8*$F$1*$H$11)/(3.1415))*(((AS51)^4-(AR51)^4)-(((AS51)^2-(AR51)^2)^2/(LN(AS51/AR51))))^-1</f>
        <v>2.64959731602384E+019</v>
      </c>
      <c r="AW51" s="0" t="n">
        <f aca="false">AW50+1</f>
        <v>9</v>
      </c>
      <c r="AX51" s="0" t="n">
        <f aca="false">AY50</f>
        <v>0.000331851136550796</v>
      </c>
      <c r="AY51" s="0" t="n">
        <f aca="false">$AX$43+AW51*$H$2</f>
        <v>0.000331951136550796</v>
      </c>
      <c r="AZ51" s="0" t="n">
        <f aca="false">((8*$F$1*$H$12)/(3.1415))*(((AY51)^4-(AX51)^4)-(((AY51)^2-(AX51)^2)^2/(LN(AY51/AX51))))^-1</f>
        <v>2.64837022970707E+019</v>
      </c>
      <c r="BC51" s="0" t="n">
        <f aca="false">BC50+1</f>
        <v>9</v>
      </c>
      <c r="BD51" s="0" t="n">
        <f aca="false">BE50</f>
        <v>0.000274875718462378</v>
      </c>
      <c r="BE51" s="0" t="n">
        <f aca="false">$BD$43+BC51*$H$2</f>
        <v>0.000274975718462378</v>
      </c>
      <c r="BF51" s="0" t="n">
        <f aca="false">((8*$H$13*$F$1)/(3.1415))*(((BE51)^4-(BD51)^4)-(((BE51)^2-(BD51)^2)^2/(LN(BE51/BD51))))^-1</f>
        <v>2.64695097526498E+019</v>
      </c>
      <c r="BI51" s="0" t="n">
        <f aca="false">BI50+1</f>
        <v>9</v>
      </c>
      <c r="BJ51" s="0" t="n">
        <f aca="false">BK50</f>
        <v>0.000227706030993621</v>
      </c>
      <c r="BK51" s="0" t="n">
        <f aca="false">$BJ$43+BI51*$H$2</f>
        <v>0.000227806030993621</v>
      </c>
      <c r="BL51" s="0" t="n">
        <f aca="false">((8*$F$1*$H$14)/(3.1415))*(((BK51)^4-(BJ51)^4)-(((BK51)^2-(BJ51)^2)^2/(LN(BK51/BJ51))))^-1</f>
        <v>2.64523828795687E+019</v>
      </c>
      <c r="BO51" s="0" t="n">
        <f aca="false">BO50+1</f>
        <v>9</v>
      </c>
      <c r="BP51" s="0" t="n">
        <f aca="false">BQ50</f>
        <v>0.000188654462956906</v>
      </c>
      <c r="BQ51" s="0" t="n">
        <f aca="false">$BP$43+BO51*$H$2</f>
        <v>0.000188754462956906</v>
      </c>
      <c r="BR51" s="0" t="n">
        <f aca="false">((8*$F$1*$H$15)/(3.1415))*(((BQ51)^4-(BP51)^4)-(((BQ51)^2-(BP51)^2)^2/(LN(BQ51/BP51))))^-1</f>
        <v>2.64319909579404E+019</v>
      </c>
      <c r="BU51" s="0" t="n">
        <f aca="false">BU50+1</f>
        <v>9</v>
      </c>
      <c r="BV51" s="0" t="n">
        <f aca="false">BW50</f>
        <v>0.000156323848785754</v>
      </c>
      <c r="BW51" s="0" t="n">
        <f aca="false">$BV$43+BU51*$H$2</f>
        <v>0.000156423848785754</v>
      </c>
      <c r="BX51" s="0" t="n">
        <f aca="false">((8*$F$1*$H$16)/(3.1415))*(((BW51)^4-(BV51)^4)-(((BW51)^2-(BV51)^2)^2/(LN(BW51/BV51))))^-1</f>
        <v>2.64072971040495E+019</v>
      </c>
      <c r="CA51" s="0" t="n">
        <f aca="false">CA50+1</f>
        <v>9</v>
      </c>
      <c r="CB51" s="0" t="n">
        <f aca="false">CC50</f>
        <v>0.000129557481512073</v>
      </c>
      <c r="CC51" s="0" t="n">
        <f aca="false">$CB$43+CA51*$H$2</f>
        <v>0.000129657481512073</v>
      </c>
      <c r="CD51" s="0" t="n">
        <f aca="false">((8*$H$1*$H$17)/(3.1415))*(((CC51)^4-(CB51)^4)-(((CC51)^2-(CB51)^2)^2/(LN(CC51/CB51))))^-1</f>
        <v>3.37735297367447E+019</v>
      </c>
      <c r="CG51" s="0" t="n">
        <f aca="false">CG50+1</f>
        <v>9</v>
      </c>
      <c r="CH51" s="0" t="n">
        <f aca="false">CI50</f>
        <v>0.000107397728739146</v>
      </c>
      <c r="CI51" s="0" t="n">
        <f aca="false">$CH$43+CG51*$H$2</f>
        <v>0.000107497728739146</v>
      </c>
      <c r="CJ51" s="0" t="n">
        <f aca="false">((8*$H$1*$H$18)/(3.1415))*(((CI51)^4-(CH51)^4)-(((CI51)^2-(CH51)^2)^2/(LN(CI51/CH51))))^-1</f>
        <v>3.37275461194498E+019</v>
      </c>
      <c r="CM51" s="0" t="n">
        <f aca="false">CM50+1</f>
        <v>9</v>
      </c>
      <c r="CN51" s="0" t="n">
        <f aca="false">CO50</f>
        <v>8.90517709953734E-005</v>
      </c>
      <c r="CO51" s="0" t="n">
        <f aca="false">$CN$43+CM51*$H$2</f>
        <v>8.91517709953734E-005</v>
      </c>
      <c r="CP51" s="0" t="n">
        <f aca="false">((8*$H$1*$H$19)/(3.1415))*(((CO51)^4-(CN51)^4)-(((CO51)^2-(CN51)^2)^2/(LN(CO51/CN51))))^-1</f>
        <v>3.3672198255364E+019</v>
      </c>
      <c r="CS51" s="0" t="n">
        <f aca="false">CS50+1</f>
        <v>9</v>
      </c>
      <c r="CT51" s="0" t="n">
        <f aca="false">CU50</f>
        <v>7.38632366743826E-005</v>
      </c>
      <c r="CU51" s="0" t="n">
        <f aca="false">$CT$43+CS51*$H$2</f>
        <v>7.39632366743826E-005</v>
      </c>
      <c r="CV51" s="0" t="n">
        <f aca="false">((8*$H$1*$H$20)/(3.1415))*(((CU51)^4-(CT51)^4)-(((CU51)^2-(CT51)^2)^2/(LN(CU51/CT51))))^-1</f>
        <v>3.36055333298639E+019</v>
      </c>
      <c r="CY51" s="0" t="n">
        <f aca="false">CY50+1</f>
        <v>9</v>
      </c>
      <c r="CZ51" s="0" t="n">
        <f aca="false">DA50</f>
        <v>6.12887187319641E-005</v>
      </c>
      <c r="DA51" s="0" t="n">
        <f aca="false">$CZ$43+CY51*$H$2</f>
        <v>6.13887187319641E-005</v>
      </c>
      <c r="DB51" s="0" t="n">
        <f aca="false">((8*$H$1*$H$21)/(3.1415))*(((DA51)^4-(CZ51)^4)-(((DA51)^2-(CZ51)^2)^2/(LN(DA51/CZ51))))^-1</f>
        <v>3.35253943446655E+019</v>
      </c>
      <c r="DE51" s="0" t="n">
        <f aca="false">DE50+1</f>
        <v>9</v>
      </c>
      <c r="DF51" s="0" t="n">
        <f aca="false">DG50</f>
        <v>5.08783329671123E-005</v>
      </c>
      <c r="DG51" s="0" t="n">
        <f aca="false">$DF$43+DE51*$H$2</f>
        <v>5.09783329671123E-005</v>
      </c>
      <c r="DH51" s="0" t="n">
        <f aca="false">((8*$H$1*$H$22)/(3.1415))*(((DG51)^4-(DF51)^4)-(((DG51)^2-(DF51)^2)^2/(LN(DG51/DF51))))^-1</f>
        <v>3.34290897243409E+019</v>
      </c>
      <c r="DK51" s="0" t="n">
        <f aca="false">DK50+1</f>
        <v>9</v>
      </c>
      <c r="DL51" s="0" t="n">
        <f aca="false">DM50</f>
        <v>4.22596223120155E-005</v>
      </c>
      <c r="DM51" s="0" t="n">
        <f aca="false">$DL$43+DK51*$H$2</f>
        <v>4.23596223120155E-005</v>
      </c>
      <c r="DN51" s="0" t="n">
        <f aca="false">((8*$H$1*$H$23)/(3.1415))*(((DM51)^4-(DL51)^4)-(((DM51)^2-(DL51)^2)^2/(LN(DM51/DL51))))^-1</f>
        <v>3.3313506617821E+019</v>
      </c>
      <c r="DQ51" s="0" t="n">
        <f aca="false">DQ50+1</f>
        <v>9</v>
      </c>
      <c r="DR51" s="0" t="n">
        <f aca="false">DS50</f>
        <v>3.51242312675188E-005</v>
      </c>
      <c r="DS51" s="0" t="n">
        <f aca="false">$DR$43+DQ51*$H$2</f>
        <v>3.52242312675188E-005</v>
      </c>
      <c r="DT51" s="0" t="n">
        <f aca="false">((8*$H$1*$H$24)/(3.1415))*(((DS51)^4-(DR51)^4)-(((DS51)^2-(DR51)^2)^2/(LN(DS51/DR51))))^-1</f>
        <v>3.31749539642745E+019</v>
      </c>
      <c r="DW51" s="0" t="n">
        <v>9</v>
      </c>
      <c r="DX51" s="0" t="n">
        <f aca="false">DY50</f>
        <v>2.92168737293265E-005</v>
      </c>
      <c r="DY51" s="0" t="n">
        <f aca="false">$DX$43+DW51*$H$2</f>
        <v>2.93168737293266E-005</v>
      </c>
      <c r="DZ51" s="0" t="n">
        <f aca="false">((8*$F$1*$H$25)/(3.1415))*(((DY51)^4-(DX51)^4)-(((DY51)^2-(DX51)^2)^2/(LN(DY51/DX51))))^-1</f>
        <v>2.57805010883208E+019</v>
      </c>
      <c r="EC51" s="0" t="n">
        <v>9</v>
      </c>
      <c r="ED51" s="0" t="n">
        <f aca="false">EE50</f>
        <v>2.43261995018851E-005</v>
      </c>
      <c r="EE51" s="0" t="n">
        <f aca="false">$ED$43+EC51*$H$2</f>
        <v>2.44261995018851E-005</v>
      </c>
      <c r="EF51" s="0" t="n">
        <f aca="false">((8*$F$1*$H$26)/(3.1415))*(((EE51)^4-(ED51)^4)-(((EE51)^2-(ED51)^2)^2/(LN(EE51/ED51))))^-1</f>
        <v>2.56257820274411E+019</v>
      </c>
    </row>
    <row r="52" customFormat="false" ht="14.5" hidden="false" customHeight="false" outlineLevel="0" collapsed="false">
      <c r="A52" s="0" t="n">
        <f aca="false">A51+1</f>
        <v>10</v>
      </c>
      <c r="B52" s="0" t="n">
        <f aca="false">C51</f>
        <v>0.0015009</v>
      </c>
      <c r="C52" s="0" t="n">
        <f aca="false">$B$43+A52*$H$2</f>
        <v>0.001501</v>
      </c>
      <c r="D52" s="0" t="n">
        <f aca="false">((8*$F$1*$H$4)/(3.1415))*(((C52)^4-(B52)^4)-(((C52)^2-(B52)^2)^2/(LN(C52/B52))))^-1</f>
        <v>4.50893853327636E+019</v>
      </c>
      <c r="G52" s="0" t="n">
        <f aca="false">G51+1</f>
        <v>10</v>
      </c>
      <c r="H52" s="0" t="n">
        <f aca="false">I51</f>
        <v>0.00124274312422829</v>
      </c>
      <c r="I52" s="0" t="n">
        <f aca="false">$H$43+G52*$H$2</f>
        <v>0.00124284312422829</v>
      </c>
      <c r="J52" s="0" t="n">
        <f aca="false">((8*$F$1*$H$5)/(3.1415))*(((I52)^4-(H52)^4)-(((I52)^2-(H52)^2)^2/(LN(I52/H52))))^-1</f>
        <v>2.65180237630758E+019</v>
      </c>
      <c r="M52" s="0" t="n">
        <f aca="false">M51+1</f>
        <v>10</v>
      </c>
      <c r="N52" s="0" t="n">
        <f aca="false">O51</f>
        <v>0.00102901623012872</v>
      </c>
      <c r="O52" s="0" t="n">
        <f aca="false">$N$43+M52*$H$2</f>
        <v>0.00102911623012872</v>
      </c>
      <c r="P52" s="0" t="n">
        <f aca="false">((8*$H$1*$H$6)/(3.1415))*(((O52)^4-(N52)^4)-(((O52)^2-(N52)^2)^2/(LN(O52/N52))))^-1</f>
        <v>3.3962270619455E+019</v>
      </c>
      <c r="S52" s="0" t="n">
        <f aca="false">S51+1</f>
        <v>10</v>
      </c>
      <c r="T52" s="0" t="n">
        <f aca="false">U51</f>
        <v>0.000852072714195237</v>
      </c>
      <c r="U52" s="0" t="n">
        <f aca="false">$T$43+S52*$H$2</f>
        <v>0.000852172714195237</v>
      </c>
      <c r="V52" s="0" t="n">
        <f aca="false">((8*$F$1*$H$7)/(3.1415))*(((U52)^4-(T52)^4)-(((U52)^2-(T52)^2)^2/(LN(U52/T52))))^-1</f>
        <v>2.65194828761285E+019</v>
      </c>
      <c r="Y52" s="0" t="n">
        <f aca="false">Y51+1</f>
        <v>10</v>
      </c>
      <c r="Z52" s="0" t="n">
        <f aca="false">AA51</f>
        <v>0.000705581988436056</v>
      </c>
      <c r="AA52" s="0" t="n">
        <f aca="false">$Z$43+Y52*$H$2</f>
        <v>0.000705681988436056</v>
      </c>
      <c r="AB52" s="0" t="n">
        <f aca="false">((8*$F$1*$H$8)/(3.1415))*(((AA52)^4-(Z52)^4)-(((AA52)^2-(Z52)^2)^2/(LN(AA52/Z52))))^-1</f>
        <v>2.65133725465893E+019</v>
      </c>
      <c r="AE52" s="0" t="n">
        <f aca="false">AE51+1</f>
        <v>10</v>
      </c>
      <c r="AF52" s="0" t="n">
        <f aca="false">AG51</f>
        <v>0.000584302988071223</v>
      </c>
      <c r="AG52" s="0" t="n">
        <f aca="false">$AF$43+AE52*$H$2</f>
        <v>0.000584402988071223</v>
      </c>
      <c r="AH52" s="0" t="n">
        <f aca="false">((8*$F$1*$H$9)/(3.1415))*(((AG52)^4-(AF52)^4)-(((AG52)^2-(AF52)^2)^2/(LN(AG52/AF52))))^-1</f>
        <v>2.65099811642328E+019</v>
      </c>
      <c r="AK52" s="0" t="n">
        <f aca="false">AK51+1</f>
        <v>10</v>
      </c>
      <c r="AL52" s="0" t="n">
        <f aca="false">AM51</f>
        <v>0.000483896659593658</v>
      </c>
      <c r="AM52" s="0" t="n">
        <f aca="false">$AL$43+AK52*$H$2</f>
        <v>0.000483996659593658</v>
      </c>
      <c r="AN52" s="0" t="n">
        <f aca="false">((8*$F$1*$H$10)/(3.1415))*(((AM52)^4-(AL52)^4)-(((AM52)^2-(AL52)^2)^2/(LN(AM52/AL52))))^-1</f>
        <v>2.64996689800798E+019</v>
      </c>
      <c r="AQ52" s="0" t="n">
        <f aca="false">AQ51+1</f>
        <v>10</v>
      </c>
      <c r="AR52" s="0" t="n">
        <f aca="false">AS51</f>
        <v>0.00040077072049441</v>
      </c>
      <c r="AS52" s="0" t="n">
        <f aca="false">$AR$43+AQ52*$H$2</f>
        <v>0.00040087072049441</v>
      </c>
      <c r="AT52" s="0" t="n">
        <f aca="false">((8*$F$1*$H$11)/(3.1415))*(((AS52)^4-(AR52)^4)-(((AS52)^2-(AR52)^2)^2/(LN(AS52/AR52))))^-1</f>
        <v>2.64890722342553E+019</v>
      </c>
      <c r="AW52" s="0" t="n">
        <f aca="false">AW51+1</f>
        <v>10</v>
      </c>
      <c r="AX52" s="0" t="n">
        <f aca="false">AY51</f>
        <v>0.000331951136550796</v>
      </c>
      <c r="AY52" s="0" t="n">
        <f aca="false">$AX$43+AW52*$H$2</f>
        <v>0.000332051136550796</v>
      </c>
      <c r="AZ52" s="0" t="n">
        <f aca="false">((8*$F$1*$H$12)/(3.1415))*(((AY52)^4-(AX52)^4)-(((AY52)^2-(AX52)^2)^2/(LN(AY52/AX52))))^-1</f>
        <v>2.64759678594252E+019</v>
      </c>
      <c r="BC52" s="0" t="n">
        <f aca="false">BC51+1</f>
        <v>10</v>
      </c>
      <c r="BD52" s="0" t="n">
        <f aca="false">BE51</f>
        <v>0.000274975718462378</v>
      </c>
      <c r="BE52" s="0" t="n">
        <f aca="false">$BD$43+BC52*$H$2</f>
        <v>0.000275075718462378</v>
      </c>
      <c r="BF52" s="0" t="n">
        <f aca="false">((8*$H$13*$F$1)/(3.1415))*(((BE52)^4-(BD52)^4)-(((BE52)^2-(BD52)^2)^2/(LN(BE52/BD52))))^-1</f>
        <v>2.64599682500016E+019</v>
      </c>
      <c r="BI52" s="0" t="n">
        <f aca="false">BI51+1</f>
        <v>10</v>
      </c>
      <c r="BJ52" s="0" t="n">
        <f aca="false">BK51</f>
        <v>0.000227806030993621</v>
      </c>
      <c r="BK52" s="0" t="n">
        <f aca="false">$BJ$43+BI52*$H$2</f>
        <v>0.000227906030993621</v>
      </c>
      <c r="BL52" s="0" t="n">
        <f aca="false">((8*$F$1*$H$14)/(3.1415))*(((BK52)^4-(BJ52)^4)-(((BK52)^2-(BJ52)^2)^2/(LN(BK52/BJ52))))^-1</f>
        <v>2.64409290191269E+019</v>
      </c>
      <c r="BO52" s="0" t="n">
        <f aca="false">BO51+1</f>
        <v>10</v>
      </c>
      <c r="BP52" s="0" t="n">
        <f aca="false">BQ51</f>
        <v>0.000188754462956906</v>
      </c>
      <c r="BQ52" s="0" t="n">
        <f aca="false">$BP$43+BO52*$H$2</f>
        <v>0.000188854462956906</v>
      </c>
      <c r="BR52" s="0" t="n">
        <f aca="false">((8*$F$1*$H$15)/(3.1415))*(((BQ52)^4-(BP52)^4)-(((BQ52)^2-(BP52)^2)^2/(LN(BQ52/BP52))))^-1</f>
        <v>2.64180075786017E+019</v>
      </c>
      <c r="BU52" s="0" t="n">
        <f aca="false">BU51+1</f>
        <v>10</v>
      </c>
      <c r="BV52" s="0" t="n">
        <f aca="false">BW51</f>
        <v>0.000156423848785754</v>
      </c>
      <c r="BW52" s="0" t="n">
        <f aca="false">$BV$43+BU52*$H$2</f>
        <v>0.000156523848785754</v>
      </c>
      <c r="BX52" s="0" t="n">
        <f aca="false">((8*$F$1*$H$16)/(3.1415))*(((BW52)^4-(BV52)^4)-(((BW52)^2-(BV52)^2)^2/(LN(BW52/BV52))))^-1</f>
        <v>2.6390408184067E+019</v>
      </c>
      <c r="CA52" s="0" t="n">
        <f aca="false">CA51+1</f>
        <v>10</v>
      </c>
      <c r="CB52" s="0" t="n">
        <f aca="false">CC51</f>
        <v>0.000129657481512073</v>
      </c>
      <c r="CC52" s="0" t="n">
        <f aca="false">$CB$43+CA52*$H$2</f>
        <v>0.000129757481512073</v>
      </c>
      <c r="CD52" s="0" t="n">
        <f aca="false">((8*$H$1*$H$17)/(3.1415))*(((CC52)^4-(CB52)^4)-(((CC52)^2-(CB52)^2)^2/(LN(CC52/CB52))))^-1</f>
        <v>3.37475087388651E+019</v>
      </c>
      <c r="CG52" s="0" t="n">
        <f aca="false">CG51+1</f>
        <v>10</v>
      </c>
      <c r="CH52" s="0" t="n">
        <f aca="false">CI51</f>
        <v>0.000107497728739146</v>
      </c>
      <c r="CI52" s="0" t="n">
        <f aca="false">$CH$43+CG52*$H$2</f>
        <v>0.000107597728739146</v>
      </c>
      <c r="CJ52" s="0" t="n">
        <f aca="false">((8*$H$1*$H$18)/(3.1415))*(((CI52)^4-(CH52)^4)-(((CI52)^2-(CH52)^2)^2/(LN(CI52/CH52))))^-1</f>
        <v>3.36962076440226E+019</v>
      </c>
      <c r="CM52" s="0" t="n">
        <f aca="false">CM51+1</f>
        <v>10</v>
      </c>
      <c r="CN52" s="0" t="n">
        <f aca="false">CO51</f>
        <v>8.91517709953734E-005</v>
      </c>
      <c r="CO52" s="0" t="n">
        <f aca="false">$CN$43+CM52*$H$2</f>
        <v>8.92517709953734E-005</v>
      </c>
      <c r="CP52" s="0" t="n">
        <f aca="false">((8*$H$1*$H$19)/(3.1415))*(((CO52)^4-(CN52)^4)-(((CO52)^2-(CN52)^2)^2/(LN(CO52/CN52))))^-1</f>
        <v>3.36344395934339E+019</v>
      </c>
      <c r="CS52" s="0" t="n">
        <f aca="false">CS51+1</f>
        <v>10</v>
      </c>
      <c r="CT52" s="0" t="n">
        <f aca="false">CU51</f>
        <v>7.39632366743826E-005</v>
      </c>
      <c r="CU52" s="0" t="n">
        <f aca="false">$CT$43+CS52*$H$2</f>
        <v>7.40632366743826E-005</v>
      </c>
      <c r="CV52" s="0" t="n">
        <f aca="false">((8*$H$1*$H$20)/(3.1415))*(((CU52)^4-(CT52)^4)-(((CU52)^2-(CT52)^2)^2/(LN(CU52/CT52))))^-1</f>
        <v>3.35601313362978E+019</v>
      </c>
      <c r="CY52" s="0" t="n">
        <f aca="false">CY51+1</f>
        <v>10</v>
      </c>
      <c r="CZ52" s="0" t="n">
        <f aca="false">DA51</f>
        <v>6.13887187319641E-005</v>
      </c>
      <c r="DA52" s="0" t="n">
        <f aca="false">$CZ$43+CY52*$H$2</f>
        <v>6.14887187319641E-005</v>
      </c>
      <c r="DB52" s="0" t="n">
        <f aca="false">((8*$H$1*$H$21)/(3.1415))*(((DA52)^4-(CZ52)^4)-(((DA52)^2-(CZ52)^2)^2/(LN(DA52/CZ52))))^-1</f>
        <v>3.34708231437391E+019</v>
      </c>
      <c r="DE52" s="0" t="n">
        <f aca="false">DE51+1</f>
        <v>10</v>
      </c>
      <c r="DF52" s="0" t="n">
        <f aca="false">DG51</f>
        <v>5.09783329671123E-005</v>
      </c>
      <c r="DG52" s="0" t="n">
        <f aca="false">$DF$43+DE52*$H$2</f>
        <v>5.10783329671123E-005</v>
      </c>
      <c r="DH52" s="0" t="n">
        <f aca="false">((8*$H$1*$H$22)/(3.1415))*(((DG52)^4-(DF52)^4)-(((DG52)^2-(DF52)^2)^2/(LN(DG52/DF52))))^-1</f>
        <v>3.33635793857346E+019</v>
      </c>
      <c r="DK52" s="0" t="n">
        <f aca="false">DK51+1</f>
        <v>10</v>
      </c>
      <c r="DL52" s="0" t="n">
        <f aca="false">DM51</f>
        <v>4.23596223120155E-005</v>
      </c>
      <c r="DM52" s="0" t="n">
        <f aca="false">$DL$43+DK52*$H$2</f>
        <v>4.24596223120155E-005</v>
      </c>
      <c r="DN52" s="0" t="n">
        <f aca="false">((8*$H$1*$H$23)/(3.1415))*(((DM52)^4-(DL52)^4)-(((DM52)^2-(DL52)^2)^2/(LN(DM52/DL52))))^-1</f>
        <v>3.32349553364831E+019</v>
      </c>
      <c r="DQ52" s="0" t="n">
        <f aca="false">DQ51+1</f>
        <v>10</v>
      </c>
      <c r="DR52" s="0" t="n">
        <f aca="false">DS51</f>
        <v>3.52242312675188E-005</v>
      </c>
      <c r="DS52" s="0" t="n">
        <f aca="false">$DR$43+DQ52*$H$2</f>
        <v>3.53242312675188E-005</v>
      </c>
      <c r="DT52" s="0" t="n">
        <f aca="false">((8*$H$1*$H$24)/(3.1415))*(((DS52)^4-(DR52)^4)-(((DS52)^2-(DR52)^2)^2/(LN(DS52/DR52))))^-1</f>
        <v>3.30809062973744E+019</v>
      </c>
      <c r="DW52" s="0" t="n">
        <v>10</v>
      </c>
      <c r="DX52" s="0" t="n">
        <f aca="false">DY51</f>
        <v>2.93168737293266E-005</v>
      </c>
      <c r="DY52" s="0" t="n">
        <f aca="false">$DX$43+DW52*$H$2</f>
        <v>2.94168737293265E-005</v>
      </c>
      <c r="DZ52" s="0" t="n">
        <f aca="false">((8*$F$1*$H$25)/(3.1415))*(((DY52)^4-(DX52)^4)-(((DY52)^2-(DX52)^2)^2/(LN(DY52/DX52))))^-1</f>
        <v>2.56927132724413E+019</v>
      </c>
    </row>
    <row r="53" customFormat="false" ht="14.5" hidden="false" customHeight="false" outlineLevel="0" collapsed="false">
      <c r="A53" s="0" t="n">
        <f aca="false">A52+1</f>
        <v>11</v>
      </c>
      <c r="B53" s="0" t="n">
        <f aca="false">C52</f>
        <v>0.001501</v>
      </c>
      <c r="C53" s="0" t="n">
        <f aca="false">$B$43+A53*$H$2</f>
        <v>0.0015011</v>
      </c>
      <c r="D53" s="0" t="n">
        <f aca="false">((8*$F$1*$H$4)/(3.1415))*(((C53)^4-(B53)^4)-(((C53)^2-(B53)^2)^2/(LN(C53/B53))))^-1</f>
        <v>4.51305857263486E+019</v>
      </c>
      <c r="G53" s="0" t="n">
        <f aca="false">G52+1</f>
        <v>11</v>
      </c>
      <c r="H53" s="0" t="n">
        <f aca="false">I52</f>
        <v>0.00124284312422829</v>
      </c>
      <c r="I53" s="0" t="n">
        <f aca="false">$H$43+G53*$H$2</f>
        <v>0.00124294312422829</v>
      </c>
      <c r="J53" s="0" t="n">
        <f aca="false">((8*$F$1*$H$5)/(3.1415))*(((I53)^4-(H53)^4)-(((I53)^2-(H53)^2)^2/(LN(I53/H53))))^-1</f>
        <v>2.65381250491041E+019</v>
      </c>
      <c r="M53" s="0" t="n">
        <f aca="false">M52+1</f>
        <v>11</v>
      </c>
      <c r="N53" s="0" t="n">
        <f aca="false">O52</f>
        <v>0.00102911623012872</v>
      </c>
      <c r="O53" s="0" t="n">
        <f aca="false">$N$43+M53*$H$2</f>
        <v>0.00102921623012872</v>
      </c>
      <c r="P53" s="0" t="n">
        <f aca="false">((8*$H$1*$H$6)/(3.1415))*(((O53)^4-(N53)^4)-(((O53)^2-(N53)^2)^2/(LN(O53/N53))))^-1</f>
        <v>3.39336097542125E+019</v>
      </c>
      <c r="S53" s="0" t="n">
        <f aca="false">S52+1</f>
        <v>11</v>
      </c>
      <c r="T53" s="0" t="n">
        <f aca="false">U52</f>
        <v>0.000852172714195237</v>
      </c>
      <c r="U53" s="0" t="n">
        <f aca="false">$T$43+S53*$H$2</f>
        <v>0.000852272714195237</v>
      </c>
      <c r="V53" s="0" t="n">
        <f aca="false">((8*$F$1*$H$7)/(3.1415))*(((U53)^4-(T53)^4)-(((U53)^2-(T53)^2)^2/(LN(U53/T53))))^-1</f>
        <v>2.65172426497015E+019</v>
      </c>
      <c r="Y53" s="0" t="n">
        <f aca="false">Y52+1</f>
        <v>11</v>
      </c>
      <c r="Z53" s="0" t="n">
        <f aca="false">AA52</f>
        <v>0.000705681988436056</v>
      </c>
      <c r="AA53" s="0" t="n">
        <f aca="false">$Z$43+Y53*$H$2</f>
        <v>0.000705781988436056</v>
      </c>
      <c r="AB53" s="0" t="n">
        <f aca="false">((8*$F$1*$H$8)/(3.1415))*(((AA53)^4-(Z53)^4)-(((AA53)^2-(Z53)^2)^2/(LN(AA53/Z53))))^-1</f>
        <v>2.65116826059417E+019</v>
      </c>
      <c r="AE53" s="0" t="n">
        <f aca="false">AE52+1</f>
        <v>11</v>
      </c>
      <c r="AF53" s="0" t="n">
        <f aca="false">AG52</f>
        <v>0.000584402988071223</v>
      </c>
      <c r="AG53" s="0" t="n">
        <f aca="false">$AF$43+AE53*$H$2</f>
        <v>0.000584502988071223</v>
      </c>
      <c r="AH53" s="0" t="n">
        <f aca="false">((8*$F$1*$H$9)/(3.1415))*(((AG53)^4-(AF53)^4)-(((AG53)^2-(AF53)^2)^2/(LN(AG53/AF53))))^-1</f>
        <v>2.65019996487118E+019</v>
      </c>
      <c r="AK53" s="0" t="n">
        <f aca="false">AK52+1</f>
        <v>11</v>
      </c>
      <c r="AL53" s="0" t="n">
        <f aca="false">AM52</f>
        <v>0.000483996659593658</v>
      </c>
      <c r="AM53" s="0" t="n">
        <f aca="false">$AL$43+AK53*$H$2</f>
        <v>0.000484096659593658</v>
      </c>
      <c r="AN53" s="0" t="n">
        <f aca="false">((8*$F$1*$H$10)/(3.1415))*(((AM53)^4-(AL53)^4)-(((AM53)^2-(AL53)^2)^2/(LN(AM53/AL53))))^-1</f>
        <v>2.64927504488406E+019</v>
      </c>
      <c r="AQ53" s="0" t="n">
        <f aca="false">AQ52+1</f>
        <v>11</v>
      </c>
      <c r="AR53" s="0" t="n">
        <f aca="false">AS52</f>
        <v>0.00040087072049441</v>
      </c>
      <c r="AS53" s="0" t="n">
        <f aca="false">$AR$43+AQ53*$H$2</f>
        <v>0.00040097072049441</v>
      </c>
      <c r="AT53" s="0" t="n">
        <f aca="false">((8*$F$1*$H$11)/(3.1415))*(((AS53)^4-(AR53)^4)-(((AS53)^2-(AR53)^2)^2/(LN(AS53/AR53))))^-1</f>
        <v>2.64824099965882E+019</v>
      </c>
      <c r="AW53" s="0" t="n">
        <f aca="false">AW52+1</f>
        <v>11</v>
      </c>
      <c r="AX53" s="0" t="n">
        <f aca="false">AY52</f>
        <v>0.000332051136550796</v>
      </c>
      <c r="AY53" s="0" t="n">
        <f aca="false">$AX$43+AW53*$H$2</f>
        <v>0.000332151136550796</v>
      </c>
      <c r="AZ53" s="0" t="n">
        <f aca="false">((8*$F$1*$H$12)/(3.1415))*(((AY53)^4-(AX53)^4)-(((AY53)^2-(AX53)^2)^2/(LN(AY53/AX53))))^-1</f>
        <v>2.64672368590496E+019</v>
      </c>
      <c r="BC53" s="0" t="n">
        <f aca="false">BC52+1</f>
        <v>11</v>
      </c>
      <c r="BD53" s="0" t="n">
        <f aca="false">BE52</f>
        <v>0.000275075718462378</v>
      </c>
      <c r="BE53" s="0" t="n">
        <f aca="false">$BD$43+BC53*$H$2</f>
        <v>0.000275175718462378</v>
      </c>
      <c r="BF53" s="0" t="n">
        <f aca="false">((8*$H$13*$F$1)/(3.1415))*(((BE53)^4-(BD53)^4)-(((BE53)^2-(BD53)^2)^2/(LN(BE53/BD53))))^-1</f>
        <v>2.64502772026361E+019</v>
      </c>
      <c r="BI53" s="0" t="n">
        <f aca="false">BI52+1</f>
        <v>11</v>
      </c>
      <c r="BJ53" s="0" t="n">
        <f aca="false">BK52</f>
        <v>0.000227906030993621</v>
      </c>
      <c r="BK53" s="0" t="n">
        <f aca="false">$BJ$43+BI53*$H$2</f>
        <v>0.000228006030993621</v>
      </c>
      <c r="BL53" s="0" t="n">
        <f aca="false">((8*$F$1*$H$14)/(3.1415))*(((BK53)^4-(BJ53)^4)-(((BK53)^2-(BJ53)^2)^2/(LN(BK53/BJ53))))^-1</f>
        <v>2.64294128597814E+019</v>
      </c>
      <c r="BO53" s="0" t="n">
        <f aca="false">BO52+1</f>
        <v>11</v>
      </c>
      <c r="BP53" s="0" t="n">
        <f aca="false">BQ52</f>
        <v>0.000188854462956906</v>
      </c>
      <c r="BQ53" s="0" t="n">
        <f aca="false">$BP$43+BO53*$H$2</f>
        <v>0.000188954462956906</v>
      </c>
      <c r="BR53" s="0" t="n">
        <f aca="false">((8*$H$1*$H$15)/(3.1415))*(((BQ53)^4-(BP53)^4)-(((BQ53)^2-(BP53)^2)^2/(LN(BQ53/BP53))))^-1</f>
        <v>3.3807451519584E+019</v>
      </c>
      <c r="BU53" s="0" t="n">
        <f aca="false">BU52+1</f>
        <v>11</v>
      </c>
      <c r="BV53" s="0" t="n">
        <f aca="false">BW52</f>
        <v>0.000156523848785754</v>
      </c>
      <c r="BW53" s="0" t="n">
        <f aca="false">$BV$43+BU53*$H$2</f>
        <v>0.000156623848785754</v>
      </c>
      <c r="BX53" s="0" t="n">
        <f aca="false">((8*$F$1*$H$16)/(3.1415))*(((BW53)^4-(BV53)^4)-(((BW53)^2-(BV53)^2)^2/(LN(BW53/BV53))))^-1</f>
        <v>2.63735665460466E+019</v>
      </c>
      <c r="CA53" s="0" t="n">
        <f aca="false">CA52+1</f>
        <v>11</v>
      </c>
      <c r="CB53" s="0" t="n">
        <f aca="false">CC52</f>
        <v>0.000129757481512073</v>
      </c>
      <c r="CC53" s="0" t="n">
        <f aca="false">$CB$43+CA53*$H$2</f>
        <v>0.000129857481512073</v>
      </c>
      <c r="CD53" s="0" t="n">
        <f aca="false">((8*$H$1*$H$17)/(3.1415))*(((CC53)^4-(CB53)^4)-(((CC53)^2-(CB53)^2)^2/(LN(CC53/CB53))))^-1</f>
        <v>3.37215015768705E+019</v>
      </c>
      <c r="CG53" s="0" t="n">
        <f aca="false">CG52+1</f>
        <v>11</v>
      </c>
      <c r="CH53" s="0" t="n">
        <f aca="false">CI52</f>
        <v>0.000107597728739146</v>
      </c>
      <c r="CI53" s="0" t="n">
        <f aca="false">$CH$43+CG53*$H$2</f>
        <v>0.000107697728739146</v>
      </c>
      <c r="CJ53" s="0" t="n">
        <f aca="false">((8*$H$1*$H$18)/(3.1415))*(((CI53)^4-(CH53)^4)-(((CI53)^2-(CH53)^2)^2/(LN(CI53/CH53))))^-1</f>
        <v>3.36649059851792E+019</v>
      </c>
      <c r="CM53" s="0" t="n">
        <f aca="false">CM52+1</f>
        <v>11</v>
      </c>
      <c r="CN53" s="0" t="n">
        <f aca="false">CO52</f>
        <v>8.92517709953734E-005</v>
      </c>
      <c r="CO53" s="0" t="n">
        <f aca="false">$CN$43+CM53*$H$2</f>
        <v>8.93517709953734E-005</v>
      </c>
      <c r="CP53" s="0" t="n">
        <f aca="false">((8*$H$1*$H$19)/(3.1415))*(((CO53)^4-(CN53)^4)-(((CO53)^2-(CN53)^2)^2/(LN(CO53/CN53))))^-1</f>
        <v>3.35967632363881E+019</v>
      </c>
      <c r="CS53" s="0" t="n">
        <f aca="false">CS52+1</f>
        <v>11</v>
      </c>
      <c r="CT53" s="0" t="n">
        <f aca="false">CU52</f>
        <v>7.40632366743826E-005</v>
      </c>
      <c r="CU53" s="0" t="n">
        <f aca="false">$CT$43+CS53*$H$2</f>
        <v>7.41632366743826E-005</v>
      </c>
      <c r="CV53" s="0" t="n">
        <f aca="false">((8*$H$1*$H$20)/(3.1415))*(((CU53)^4-(CT53)^4)-(((CU53)^2-(CT53)^2)^2/(LN(CU53/CT53))))^-1</f>
        <v>3.35148546891165E+019</v>
      </c>
      <c r="CY53" s="0" t="n">
        <f aca="false">CY52+1</f>
        <v>11</v>
      </c>
      <c r="CZ53" s="0" t="n">
        <f aca="false">DA52</f>
        <v>6.14887187319641E-005</v>
      </c>
      <c r="DA53" s="0" t="n">
        <f aca="false">$CZ$43+CY53*$H$2</f>
        <v>6.15887187319641E-005</v>
      </c>
      <c r="DB53" s="0" t="n">
        <f aca="false">((8*$H$1*$H$21)/(3.1415))*(((DA53)^4-(CZ53)^4)-(((DA53)^2-(CZ53)^2)^2/(LN(DA53/CZ53))))^-1</f>
        <v>3.34164348460398E+019</v>
      </c>
      <c r="DE53" s="0" t="n">
        <f aca="false">DE52+1</f>
        <v>11</v>
      </c>
      <c r="DF53" s="0" t="n">
        <f aca="false">DG52</f>
        <v>5.10783329671123E-005</v>
      </c>
      <c r="DG53" s="0" t="n">
        <f aca="false">$DF$43+DE53*$H$2</f>
        <v>5.11783329671123E-005</v>
      </c>
      <c r="DH53" s="0" t="n">
        <f aca="false">((8*$H$1*$H$22)/(3.1415))*(((DG53)^4-(DF53)^4)-(((DG53)^2-(DF53)^2)^2/(LN(DG53/DF53))))^-1</f>
        <v>3.3298326123821E+019</v>
      </c>
      <c r="DK53" s="0" t="n">
        <f aca="false">DK52+1</f>
        <v>11</v>
      </c>
      <c r="DL53" s="0" t="n">
        <f aca="false">DM52</f>
        <v>4.24596223120155E-005</v>
      </c>
      <c r="DM53" s="0" t="n">
        <f aca="false">$DL$43+DK53*$H$2</f>
        <v>4.25596223120155E-005</v>
      </c>
      <c r="DN53" s="0" t="n">
        <f aca="false">((8*$H$1*$H$23)/(3.1415))*(((DM53)^4-(DL53)^4)-(((DM53)^2-(DL53)^2)^2/(LN(DM53/DL53))))^-1</f>
        <v>3.31567721717388E+019</v>
      </c>
      <c r="DQ53" s="0" t="n">
        <v>11</v>
      </c>
      <c r="DR53" s="0" t="n">
        <f aca="false">DS52</f>
        <v>3.53242312675188E-005</v>
      </c>
      <c r="DS53" s="0" t="n">
        <f aca="false">$DR$43+DQ53*$H$2</f>
        <v>3.54242312675188E-005</v>
      </c>
      <c r="DT53" s="0" t="n">
        <f aca="false">((8*$H$1*$H$24)/(3.1415))*(((DS53)^4-(DR53)^4)-(((DS53)^2-(DR53)^2)^2/(LN(DS53/DR53))))^-1</f>
        <v>3.29873889422655E+019</v>
      </c>
    </row>
    <row r="54" customFormat="false" ht="14.5" hidden="false" customHeight="false" outlineLevel="0" collapsed="false">
      <c r="A54" s="0" t="n">
        <f aca="false">A53+1</f>
        <v>12</v>
      </c>
      <c r="B54" s="0" t="n">
        <f aca="false">C53</f>
        <v>0.0015011</v>
      </c>
      <c r="C54" s="0" t="n">
        <f aca="false">$B$43+A54*$H$2</f>
        <v>0.0015012</v>
      </c>
      <c r="D54" s="0" t="n">
        <f aca="false">((8*$F$1*$H$4)/(3.1415))*(((C54)^4-(B54)^4)-(((C54)^2-(B54)^2)^2/(LN(C54/B54))))^-1</f>
        <v>4.51183039779204E+019</v>
      </c>
      <c r="G54" s="0" t="n">
        <f aca="false">G53+1</f>
        <v>12</v>
      </c>
      <c r="H54" s="0" t="n">
        <f aca="false">I53</f>
        <v>0.00124294312422829</v>
      </c>
      <c r="I54" s="0" t="n">
        <f aca="false">$H$43+G54*$H$2</f>
        <v>0.00124304312422829</v>
      </c>
      <c r="J54" s="0" t="n">
        <f aca="false">((8*$F$1*$H$5)/(3.1415))*(((I54)^4-(H54)^4)-(((I54)^2-(H54)^2)^2/(LN(I54/H54))))^-1</f>
        <v>2.65286064854206E+019</v>
      </c>
      <c r="M54" s="0" t="n">
        <f aca="false">M53+1</f>
        <v>12</v>
      </c>
      <c r="N54" s="0" t="n">
        <f aca="false">O53</f>
        <v>0.00102921623012872</v>
      </c>
      <c r="O54" s="0" t="n">
        <f aca="false">$N$43+M54*$H$2</f>
        <v>0.00102931623012872</v>
      </c>
      <c r="P54" s="0" t="n">
        <f aca="false">((8*$H$1*$H$6)/(3.1415))*(((O54)^4-(N54)^4)-(((O54)^2-(N54)^2)^2/(LN(O54/N54))))^-1</f>
        <v>3.39645697786608E+019</v>
      </c>
      <c r="S54" s="0" t="n">
        <f aca="false">S53+1</f>
        <v>12</v>
      </c>
      <c r="T54" s="0" t="n">
        <f aca="false">U53</f>
        <v>0.000852272714195237</v>
      </c>
      <c r="U54" s="0" t="n">
        <f aca="false">$T$43+S54*$H$2</f>
        <v>0.000852372714195237</v>
      </c>
      <c r="V54" s="0" t="n">
        <f aca="false">((8*$F$1*$H$7)/(3.1415))*(((U54)^4-(T54)^4)-(((U54)^2-(T54)^2)^2/(LN(U54/T54))))^-1</f>
        <v>2.6515583722356E+019</v>
      </c>
      <c r="Y54" s="0" t="n">
        <f aca="false">Y53+1</f>
        <v>12</v>
      </c>
      <c r="Z54" s="0" t="n">
        <f aca="false">AA53</f>
        <v>0.000705781988436056</v>
      </c>
      <c r="AA54" s="0" t="n">
        <f aca="false">$Z$43+Y54*$H$2</f>
        <v>0.000705881988436056</v>
      </c>
      <c r="AB54" s="0" t="n">
        <f aca="false">((8*$F$1*$H$8)/(3.1415))*(((AA54)^4-(Z54)^4)-(((AA54)^2-(Z54)^2)^2/(LN(AA54/Z54))))^-1</f>
        <v>2.65073771136598E+019</v>
      </c>
      <c r="AE54" s="0" t="n">
        <f aca="false">AE53+1</f>
        <v>12</v>
      </c>
      <c r="AF54" s="0" t="n">
        <f aca="false">AG53</f>
        <v>0.000584502988071223</v>
      </c>
      <c r="AG54" s="0" t="n">
        <f aca="false">$AF$43+AE54*$H$2</f>
        <v>0.000584602988071223</v>
      </c>
      <c r="AH54" s="0" t="n">
        <f aca="false">((8*$F$1*$H$9)/(3.1415))*(((AG54)^4-(AF54)^4)-(((AG54)^2-(AF54)^2)^2/(LN(AG54/AF54))))^-1</f>
        <v>2.64994748748916E+019</v>
      </c>
      <c r="AK54" s="0" t="n">
        <f aca="false">AK53+1</f>
        <v>12</v>
      </c>
      <c r="AL54" s="0" t="n">
        <f aca="false">AM53</f>
        <v>0.000484096659593658</v>
      </c>
      <c r="AM54" s="0" t="n">
        <f aca="false">$AL$43+AK54*$H$2</f>
        <v>0.000484196659593658</v>
      </c>
      <c r="AN54" s="0" t="n">
        <f aca="false">((8*$F$1*$H$10)/(3.1415))*(((AM54)^4-(AL54)^4)-(((AM54)^2-(AL54)^2)^2/(LN(AM54/AL54))))^-1</f>
        <v>2.64887245260529E+019</v>
      </c>
      <c r="AQ54" s="0" t="n">
        <f aca="false">AQ53+1</f>
        <v>12</v>
      </c>
      <c r="AR54" s="0" t="n">
        <f aca="false">AS53</f>
        <v>0.00040097072049441</v>
      </c>
      <c r="AS54" s="0" t="n">
        <f aca="false">$AR$43+AQ54*$H$2</f>
        <v>0.00040107072049441</v>
      </c>
      <c r="AT54" s="0" t="n">
        <f aca="false">((8*$F$1*$H$11)/(3.1415))*(((AS54)^4-(AR54)^4)-(((AS54)^2-(AR54)^2)^2/(LN(AS54/AR54))))^-1</f>
        <v>2.64760556692357E+019</v>
      </c>
      <c r="AW54" s="0" t="n">
        <f aca="false">AW53+1</f>
        <v>12</v>
      </c>
      <c r="AX54" s="0" t="n">
        <f aca="false">AY53</f>
        <v>0.000332151136550796</v>
      </c>
      <c r="AY54" s="0" t="n">
        <f aca="false">$AX$43+AW54*$H$2</f>
        <v>0.000332251136550796</v>
      </c>
      <c r="AZ54" s="0" t="n">
        <f aca="false">((8*$F$1*$H$12)/(3.1415))*(((AY54)^4-(AX54)^4)-(((AY54)^2-(AX54)^2)^2/(LN(AY54/AX54))))^-1</f>
        <v>2.64603161058109E+019</v>
      </c>
      <c r="BC54" s="0" t="n">
        <f aca="false">BC53+1</f>
        <v>12</v>
      </c>
      <c r="BD54" s="0" t="n">
        <f aca="false">BE53</f>
        <v>0.000275175718462378</v>
      </c>
      <c r="BE54" s="0" t="n">
        <f aca="false">$BD$43+BC54*$H$2</f>
        <v>0.000275275718462378</v>
      </c>
      <c r="BF54" s="0" t="n">
        <f aca="false">((8*$H$13*$F$1)/(3.1415))*(((BE54)^4-(BD54)^4)-(((BE54)^2-(BD54)^2)^2/(LN(BE54/BD54))))^-1</f>
        <v>2.64406526432753E+019</v>
      </c>
      <c r="BI54" s="0" t="n">
        <f aca="false">BI53+1</f>
        <v>12</v>
      </c>
      <c r="BJ54" s="0" t="n">
        <f aca="false">BK53</f>
        <v>0.000228006030993621</v>
      </c>
      <c r="BK54" s="0" t="n">
        <f aca="false">$BJ$43+BI54*$H$2</f>
        <v>0.000228106030993621</v>
      </c>
      <c r="BL54" s="0" t="n">
        <f aca="false">((8*$F$1*$H$14)/(3.1415))*(((BK54)^4-(BJ54)^4)-(((BK54)^2-(BJ54)^2)^2/(LN(BK54/BJ54))))^-1</f>
        <v>2.64175882114477E+019</v>
      </c>
      <c r="BO54" s="0" t="n">
        <f aca="false">BO53+1</f>
        <v>12</v>
      </c>
      <c r="BP54" s="0" t="n">
        <f aca="false">BQ53</f>
        <v>0.000188954462956906</v>
      </c>
      <c r="BQ54" s="0" t="n">
        <f aca="false">$BP$43+BO54*$H$2</f>
        <v>0.000189054462956906</v>
      </c>
      <c r="BR54" s="0" t="n">
        <f aca="false">((8*$H$1*$H$15)/(3.1415))*(((BQ54)^4-(BP54)^4)-(((BQ54)^2-(BP54)^2)^2/(LN(BQ54/BP54))))^-1</f>
        <v>3.3789626892025E+019</v>
      </c>
      <c r="BU54" s="0" t="n">
        <f aca="false">BU53+1</f>
        <v>12</v>
      </c>
      <c r="BV54" s="0" t="n">
        <f aca="false">BW53</f>
        <v>0.000156623848785754</v>
      </c>
      <c r="BW54" s="0" t="n">
        <f aca="false">$BV$43+BU54*$H$2</f>
        <v>0.000156723848785754</v>
      </c>
      <c r="BX54" s="0" t="n">
        <f aca="false">((8*$F$1*$H$16)/(3.1415))*(((BW54)^4-(BV54)^4)-(((BW54)^2-(BV54)^2)^2/(LN(BW54/BV54))))^-1</f>
        <v>2.63567435956249E+019</v>
      </c>
      <c r="CA54" s="0" t="n">
        <f aca="false">CA53+1</f>
        <v>12</v>
      </c>
      <c r="CB54" s="0" t="n">
        <f aca="false">CC53</f>
        <v>0.000129857481512073</v>
      </c>
      <c r="CC54" s="0" t="n">
        <f aca="false">$CB$43+CA54*$H$2</f>
        <v>0.000129957481512073</v>
      </c>
      <c r="CD54" s="0" t="n">
        <f aca="false">((8*$H$1*$H$17)/(3.1415))*(((CC54)^4-(CB54)^4)-(((CC54)^2-(CB54)^2)^2/(LN(CC54/CB54))))^-1</f>
        <v>3.36955610693313E+019</v>
      </c>
      <c r="CG54" s="0" t="n">
        <f aca="false">CG53+1</f>
        <v>12</v>
      </c>
      <c r="CH54" s="0" t="n">
        <f aca="false">CI53</f>
        <v>0.000107697728739146</v>
      </c>
      <c r="CI54" s="0" t="n">
        <f aca="false">$CH$43+CG54*$H$2</f>
        <v>0.000107797728739146</v>
      </c>
      <c r="CJ54" s="0" t="n">
        <f aca="false">((8*$H$1*$H$18)/(3.1415))*(((CI54)^4-(CH54)^4)-(((CI54)^2-(CH54)^2)^2/(LN(CI54/CH54))))^-1</f>
        <v>3.36336536797013E+019</v>
      </c>
      <c r="CM54" s="0" t="n">
        <f aca="false">CM53+1</f>
        <v>12</v>
      </c>
      <c r="CN54" s="0" t="n">
        <f aca="false">CO53</f>
        <v>8.93517709953734E-005</v>
      </c>
      <c r="CO54" s="0" t="n">
        <f aca="false">$CN$43+CM54*$H$2</f>
        <v>8.94517709953734E-005</v>
      </c>
      <c r="CP54" s="0" t="n">
        <f aca="false">((8*$H$1*$H$19)/(3.1415))*(((CO54)^4-(CN54)^4)-(((CO54)^2-(CN54)^2)^2/(LN(CO54/CN54))))^-1</f>
        <v>3.35591796242455E+019</v>
      </c>
      <c r="CS54" s="0" t="n">
        <f aca="false">CS53+1</f>
        <v>12</v>
      </c>
      <c r="CT54" s="0" t="n">
        <f aca="false">CU53</f>
        <v>7.41632366743826E-005</v>
      </c>
      <c r="CU54" s="0" t="n">
        <f aca="false">$CT$43+CS54*$H$2</f>
        <v>7.42632366743826E-005</v>
      </c>
      <c r="CV54" s="0" t="n">
        <f aca="false">((8*$H$1*$H$20)/(3.1415))*(((CU54)^4-(CT54)^4)-(((CU54)^2-(CT54)^2)^2/(LN(CU54/CT54))))^-1</f>
        <v>3.3469688245462E+019</v>
      </c>
      <c r="CY54" s="0" t="n">
        <f aca="false">CY53+1</f>
        <v>12</v>
      </c>
      <c r="CZ54" s="0" t="n">
        <f aca="false">DA53</f>
        <v>6.15887187319641E-005</v>
      </c>
      <c r="DA54" s="0" t="n">
        <f aca="false">$CZ$43+CY54*$H$2</f>
        <v>6.16887187319641E-005</v>
      </c>
      <c r="DB54" s="0" t="n">
        <f aca="false">((8*$H$1*$H$21)/(3.1415))*(((DA54)^4-(CZ54)^4)-(((DA54)^2-(CZ54)^2)^2/(LN(DA54/CZ54))))^-1</f>
        <v>3.33622193529877E+019</v>
      </c>
      <c r="DE54" s="0" t="n">
        <f aca="false">DE53+1</f>
        <v>12</v>
      </c>
      <c r="DF54" s="0" t="n">
        <f aca="false">DG53</f>
        <v>5.11783329671123E-005</v>
      </c>
      <c r="DG54" s="0" t="n">
        <f aca="false">$DF$43+DE54*$H$2</f>
        <v>5.12783329671123E-005</v>
      </c>
      <c r="DH54" s="0" t="n">
        <f aca="false">((8*$H$1*$H$22)/(3.1415))*(((DG54)^4-(DF54)^4)-(((DG54)^2-(DF54)^2)^2/(LN(DG54/DF54))))^-1</f>
        <v>3.32333254121947E+019</v>
      </c>
      <c r="DK54" s="0" t="n">
        <v>12</v>
      </c>
      <c r="DL54" s="0" t="n">
        <f aca="false">DM53</f>
        <v>4.25596223120155E-005</v>
      </c>
      <c r="DM54" s="0" t="n">
        <f aca="false">$DL$43+DK54*$H$2</f>
        <v>4.26596223120155E-005</v>
      </c>
      <c r="DN54" s="0" t="n">
        <f aca="false">((8*$H$1*$H$23)/(3.1415))*(((DM54)^4-(DL54)^4)-(((DM54)^2-(DL54)^2)^2/(LN(DM54/DL54))))^-1</f>
        <v>3.30789575942153E+019</v>
      </c>
    </row>
    <row r="55" customFormat="false" ht="14.5" hidden="false" customHeight="false" outlineLevel="0" collapsed="false">
      <c r="A55" s="0" t="n">
        <f aca="false">A54+1</f>
        <v>13</v>
      </c>
      <c r="B55" s="0" t="n">
        <f aca="false">C54</f>
        <v>0.0015012</v>
      </c>
      <c r="C55" s="0" t="n">
        <f aca="false">$B$43+A55*$H$2</f>
        <v>0.0015013</v>
      </c>
      <c r="D55" s="0" t="n">
        <f aca="false">((8*$F$1*$H$4)/(3.1415))*(((C55)^4-(B55)^4)-(((C55)^2-(B55)^2)^2/(LN(C55/B55))))^-1</f>
        <v>4.51703191879889E+019</v>
      </c>
      <c r="G55" s="0" t="n">
        <f aca="false">G54+1</f>
        <v>13</v>
      </c>
      <c r="H55" s="0" t="n">
        <f aca="false">I54</f>
        <v>0.00124304312422829</v>
      </c>
      <c r="I55" s="0" t="n">
        <f aca="false">$H$43+G55*$H$2</f>
        <v>0.00124314312422829</v>
      </c>
      <c r="J55" s="0" t="n">
        <f aca="false">((8*$F$1*$H$5)/(3.1415))*(((I55)^4-(H55)^4)-(((I55)^2-(H55)^2)^2/(LN(I55/H55))))^-1</f>
        <v>2.65230813359941E+019</v>
      </c>
      <c r="M55" s="0" t="n">
        <f aca="false">M54+1</f>
        <v>13</v>
      </c>
      <c r="N55" s="0" t="n">
        <f aca="false">O54</f>
        <v>0.00102931623012872</v>
      </c>
      <c r="O55" s="0" t="n">
        <f aca="false">$N$43+M55*$H$2</f>
        <v>0.00102941623012872</v>
      </c>
      <c r="P55" s="0" t="n">
        <f aca="false">((8*$H$1*$H$6)/(3.1415))*(((O55)^4-(N55)^4)-(((O55)^2-(N55)^2)^2/(LN(O55/N55))))^-1</f>
        <v>3.39651787907015E+019</v>
      </c>
      <c r="S55" s="0" t="n">
        <f aca="false">S54+1</f>
        <v>13</v>
      </c>
      <c r="T55" s="0" t="n">
        <f aca="false">U54</f>
        <v>0.000852372714195237</v>
      </c>
      <c r="U55" s="0" t="n">
        <f aca="false">$T$43+S55*$H$2</f>
        <v>0.000852472714195237</v>
      </c>
      <c r="V55" s="0" t="n">
        <f aca="false">((8*$F$1*$H$7)/(3.1415))*(((U55)^4-(T55)^4)-(((U55)^2-(T55)^2)^2/(LN(U55/T55))))^-1</f>
        <v>2.6510487443235E+019</v>
      </c>
      <c r="Y55" s="0" t="n">
        <f aca="false">Y54+1</f>
        <v>13</v>
      </c>
      <c r="Z55" s="0" t="n">
        <f aca="false">AA54</f>
        <v>0.000705881988436056</v>
      </c>
      <c r="AA55" s="0" t="n">
        <f aca="false">$Z$43+Y55*$H$2</f>
        <v>0.000705981988436056</v>
      </c>
      <c r="AB55" s="0" t="n">
        <f aca="false">((8*$F$1*$H$8)/(3.1415))*(((AA55)^4-(Z55)^4)-(((AA55)^2-(Z55)^2)^2/(LN(AA55/Z55))))^-1</f>
        <v>2.6503853900583E+019</v>
      </c>
      <c r="AE55" s="0" t="n">
        <f aca="false">AE54+1</f>
        <v>13</v>
      </c>
      <c r="AF55" s="0" t="n">
        <f aca="false">AG54</f>
        <v>0.000584602988071223</v>
      </c>
      <c r="AG55" s="0" t="n">
        <f aca="false">$AF$43+AE55*$H$2</f>
        <v>0.000584702988071223</v>
      </c>
      <c r="AH55" s="0" t="n">
        <f aca="false">((8*$F$1*$H$9)/(3.1415))*(((AG55)^4-(AF55)^4)-(((AG55)^2-(AF55)^2)^2/(LN(AG55/AF55))))^-1</f>
        <v>2.64951879688909E+019</v>
      </c>
      <c r="AK55" s="0" t="n">
        <f aca="false">AK54+1</f>
        <v>13</v>
      </c>
      <c r="AL55" s="0" t="n">
        <f aca="false">AM54</f>
        <v>0.000484196659593658</v>
      </c>
      <c r="AM55" s="0" t="n">
        <f aca="false">$AL$43+AK55*$H$2</f>
        <v>0.000484296659593658</v>
      </c>
      <c r="AN55" s="0" t="n">
        <f aca="false">((8*$F$1*$H$10)/(3.1415))*(((AM55)^4-(AL55)^4)-(((AM55)^2-(AL55)^2)^2/(LN(AM55/AL55))))^-1</f>
        <v>2.64836688791499E+019</v>
      </c>
      <c r="AQ55" s="0" t="n">
        <f aca="false">AQ54+1</f>
        <v>13</v>
      </c>
      <c r="AR55" s="0" t="n">
        <f aca="false">AS54</f>
        <v>0.00040107072049441</v>
      </c>
      <c r="AS55" s="0" t="n">
        <f aca="false">$AR$43+AQ55*$H$2</f>
        <v>0.00040117072049441</v>
      </c>
      <c r="AT55" s="0" t="n">
        <f aca="false">((8*$F$1*$H$11)/(3.1415))*(((AS55)^4-(AR55)^4)-(((AS55)^2-(AR55)^2)^2/(LN(AS55/AR55))))^-1</f>
        <v>2.64694820274356E+019</v>
      </c>
      <c r="AW55" s="0" t="n">
        <f aca="false">AW54+1</f>
        <v>13</v>
      </c>
      <c r="AX55" s="0" t="n">
        <f aca="false">AY54</f>
        <v>0.000332251136550796</v>
      </c>
      <c r="AY55" s="0" t="n">
        <f aca="false">$AX$43+AW55*$H$2</f>
        <v>0.000332351136550796</v>
      </c>
      <c r="AZ55" s="0" t="n">
        <f aca="false">((8*$F$1*$H$12)/(3.1415))*(((AY55)^4-(AX55)^4)-(((AY55)^2-(AX55)^2)^2/(LN(AY55/AX55))))^-1</f>
        <v>2.64517900617334E+019</v>
      </c>
      <c r="BC55" s="0" t="n">
        <f aca="false">BC54+1</f>
        <v>13</v>
      </c>
      <c r="BD55" s="0" t="n">
        <f aca="false">BE54</f>
        <v>0.000275275718462378</v>
      </c>
      <c r="BE55" s="0" t="n">
        <f aca="false">$BD$43+BC55*$H$2</f>
        <v>0.000275375718462378</v>
      </c>
      <c r="BF55" s="0" t="n">
        <f aca="false">((8*$H$13*$F$1)/(3.1415))*(((BE55)^4-(BD55)^4)-(((BE55)^2-(BD55)^2)^2/(LN(BE55/BD55))))^-1</f>
        <v>2.64309585425437E+019</v>
      </c>
      <c r="BI55" s="0" t="n">
        <f aca="false">BI54+1</f>
        <v>13</v>
      </c>
      <c r="BJ55" s="0" t="n">
        <f aca="false">BK54</f>
        <v>0.000228106030993621</v>
      </c>
      <c r="BK55" s="0" t="n">
        <f aca="false">$BJ$43+BI55*$H$2</f>
        <v>0.000228206030993621</v>
      </c>
      <c r="BL55" s="0" t="n">
        <f aca="false">((8*$F$1*$H$14)/(3.1415))*(((BK55)^4-(BJ55)^4)-(((BK55)^2-(BJ55)^2)^2/(LN(BK55/BJ55))))^-1</f>
        <v>2.64062141417187E+019</v>
      </c>
      <c r="BO55" s="0" t="n">
        <f aca="false">BO54+1</f>
        <v>13</v>
      </c>
      <c r="BP55" s="0" t="n">
        <f aca="false">BQ54</f>
        <v>0.000189054462956906</v>
      </c>
      <c r="BQ55" s="0" t="n">
        <f aca="false">$BP$43+BO55*$H$2</f>
        <v>0.000189154462956906</v>
      </c>
      <c r="BR55" s="0" t="n">
        <f aca="false">((8*$H$1*$H$15)/(3.1415))*(((BQ55)^4-(BP55)^4)-(((BQ55)^2-(BP55)^2)^2/(LN(BQ55/BP55))))^-1</f>
        <v>3.37717951509396E+019</v>
      </c>
      <c r="BU55" s="0" t="n">
        <f aca="false">BU54+1</f>
        <v>13</v>
      </c>
      <c r="BV55" s="0" t="n">
        <f aca="false">BW54</f>
        <v>0.000156723848785754</v>
      </c>
      <c r="BW55" s="0" t="n">
        <f aca="false">$BV$43+BU55*$H$2</f>
        <v>0.000156823848785754</v>
      </c>
      <c r="BX55" s="0" t="n">
        <f aca="false">((8*$F$1*$H$16)/(3.1415))*(((BW55)^4-(BV55)^4)-(((BW55)^2-(BV55)^2)^2/(LN(BW55/BV55))))^-1</f>
        <v>2.63399747101914E+019</v>
      </c>
      <c r="CA55" s="0" t="n">
        <f aca="false">CA54+1</f>
        <v>13</v>
      </c>
      <c r="CB55" s="0" t="n">
        <f aca="false">CC54</f>
        <v>0.000129957481512073</v>
      </c>
      <c r="CC55" s="0" t="n">
        <f aca="false">$CB$43+CA55*$H$2</f>
        <v>0.000130057481512073</v>
      </c>
      <c r="CD55" s="0" t="n">
        <f aca="false">((8*$H$1*$H$17)/(3.1415))*(((CC55)^4-(CB55)^4)-(((CC55)^2-(CB55)^2)^2/(LN(CC55/CB55))))^-1</f>
        <v>3.36696329829987E+019</v>
      </c>
      <c r="CG55" s="0" t="n">
        <f aca="false">CG54+1</f>
        <v>13</v>
      </c>
      <c r="CH55" s="0" t="n">
        <f aca="false">CI54</f>
        <v>0.000107797728739146</v>
      </c>
      <c r="CI55" s="0" t="n">
        <f aca="false">$CH$43+CG55*$H$2</f>
        <v>0.000107897728739146</v>
      </c>
      <c r="CJ55" s="0" t="n">
        <f aca="false">((8*$H$1*$H$18)/(3.1415))*(((CI55)^4-(CH55)^4)-(((CI55)^2-(CH55)^2)^2/(LN(CI55/CH55))))^-1</f>
        <v>3.36024773251625E+019</v>
      </c>
      <c r="CM55" s="0" t="n">
        <f aca="false">CM54+1</f>
        <v>13</v>
      </c>
      <c r="CN55" s="0" t="n">
        <f aca="false">CO54</f>
        <v>8.94517709953734E-005</v>
      </c>
      <c r="CO55" s="0" t="n">
        <f aca="false">$CN$43+CM55*$H$2</f>
        <v>8.95517709953734E-005</v>
      </c>
      <c r="CP55" s="0" t="n">
        <f aca="false">((8*$H$1*$H$19)/(3.1415))*(((CO55)^4-(CN55)^4)-(((CO55)^2-(CN55)^2)^2/(LN(CO55/CN55))))^-1</f>
        <v>3.35217016722697E+019</v>
      </c>
      <c r="CS55" s="0" t="n">
        <f aca="false">CS54+1</f>
        <v>13</v>
      </c>
      <c r="CT55" s="0" t="n">
        <f aca="false">CU54</f>
        <v>7.42632366743826E-005</v>
      </c>
      <c r="CU55" s="0" t="n">
        <f aca="false">$CT$43+CS55*$H$2</f>
        <v>7.43632366743826E-005</v>
      </c>
      <c r="CV55" s="0" t="n">
        <f aca="false">((8*$H$1*$H$20)/(3.1415))*(((CU55)^4-(CT55)^4)-(((CU55)^2-(CT55)^2)^2/(LN(CU55/CT55))))^-1</f>
        <v>3.34246512529085E+019</v>
      </c>
      <c r="CY55" s="0" t="n">
        <f aca="false">CY54+1</f>
        <v>13</v>
      </c>
      <c r="CZ55" s="0" t="n">
        <f aca="false">DA54</f>
        <v>6.16887187319641E-005</v>
      </c>
      <c r="DA55" s="0" t="n">
        <f aca="false">$CZ$43+CY55*$H$2</f>
        <v>6.17887187319641E-005</v>
      </c>
      <c r="DB55" s="0" t="n">
        <f aca="false">((8*$H$1*$H$21)/(3.1415))*(((DA55)^4-(CZ55)^4)-(((DA55)^2-(CZ55)^2)^2/(LN(DA55/CZ55))))^-1</f>
        <v>3.3308185291499E+019</v>
      </c>
      <c r="DE55" s="0" t="n">
        <v>13</v>
      </c>
      <c r="DF55" s="0" t="n">
        <f aca="false">DG54</f>
        <v>5.12783329671123E-005</v>
      </c>
      <c r="DG55" s="0" t="n">
        <f aca="false">$DF$43+DE55*$H$2</f>
        <v>5.13783329671123E-005</v>
      </c>
      <c r="DH55" s="0" t="n">
        <f aca="false">((8*$H$1*$H$22)/(3.1415))*(((DG55)^4-(DF55)^4)-(((DG55)^2-(DF55)^2)^2/(LN(DG55/DF55))))^-1</f>
        <v>3.31685796583527E+019</v>
      </c>
    </row>
    <row r="56" customFormat="false" ht="14.5" hidden="false" customHeight="false" outlineLevel="0" collapsed="false">
      <c r="A56" s="0" t="n">
        <f aca="false">A55+1</f>
        <v>14</v>
      </c>
      <c r="B56" s="0" t="n">
        <f aca="false">C55</f>
        <v>0.0015013</v>
      </c>
      <c r="C56" s="0" t="n">
        <f aca="false">$B$43+A56*$H$2</f>
        <v>0.0015014</v>
      </c>
      <c r="D56" s="0" t="n">
        <f aca="false">((8*$F$1*$H$4)/(3.1415))*(((C56)^4-(B56)^4)-(((C56)^2-(B56)^2)^2/(LN(C56/B56))))^-1</f>
        <v>4.50932541133652E+019</v>
      </c>
      <c r="G56" s="0" t="n">
        <f aca="false">G55+1</f>
        <v>14</v>
      </c>
      <c r="H56" s="0" t="n">
        <f aca="false">I55</f>
        <v>0.00124314312422829</v>
      </c>
      <c r="I56" s="0" t="n">
        <f aca="false">$H$43+G56*$H$2</f>
        <v>0.00124324312422829</v>
      </c>
      <c r="J56" s="0" t="n">
        <f aca="false">((8*$F$1*$H$5)/(3.1415))*(((I56)^4-(H56)^4)-(((I56)^2-(H56)^2)^2/(LN(I56/H56))))^-1</f>
        <v>2.65331106876424E+019</v>
      </c>
      <c r="M56" s="0" t="n">
        <f aca="false">M55+1</f>
        <v>14</v>
      </c>
      <c r="N56" s="0" t="n">
        <f aca="false">O55</f>
        <v>0.00102941623012872</v>
      </c>
      <c r="O56" s="0" t="n">
        <f aca="false">$N$43+M56*$H$2</f>
        <v>0.00102951623012872</v>
      </c>
      <c r="P56" s="0" t="n">
        <f aca="false">((8*$H$1*$H$6)/(3.1415))*(((O56)^4-(N56)^4)-(((O56)^2-(N56)^2)^2/(LN(O56/N56))))^-1</f>
        <v>3.39719758216685E+019</v>
      </c>
      <c r="S56" s="0" t="n">
        <f aca="false">S55+1</f>
        <v>14</v>
      </c>
      <c r="T56" s="0" t="n">
        <f aca="false">U55</f>
        <v>0.000852472714195237</v>
      </c>
      <c r="U56" s="0" t="n">
        <f aca="false">$T$43+S56*$H$2</f>
        <v>0.000852572714195237</v>
      </c>
      <c r="V56" s="0" t="n">
        <f aca="false">((8*$F$1*$H$7)/(3.1415))*(((U56)^4-(T56)^4)-(((U56)^2-(T56)^2)^2/(LN(U56/T56))))^-1</f>
        <v>2.65036218939353E+019</v>
      </c>
      <c r="Y56" s="0" t="n">
        <f aca="false">Y55+1</f>
        <v>14</v>
      </c>
      <c r="Z56" s="0" t="n">
        <f aca="false">AA55</f>
        <v>0.000705981988436056</v>
      </c>
      <c r="AA56" s="0" t="n">
        <f aca="false">$Z$43+Y56*$H$2</f>
        <v>0.000706081988436056</v>
      </c>
      <c r="AB56" s="0" t="n">
        <f aca="false">((8*$F$1*$H$8)/(3.1415))*(((AA56)^4-(Z56)^4)-(((AA56)^2-(Z56)^2)^2/(LN(AA56/Z56))))^-1</f>
        <v>2.64994517215021E+019</v>
      </c>
      <c r="AE56" s="0" t="n">
        <f aca="false">AE55+1</f>
        <v>14</v>
      </c>
      <c r="AF56" s="0" t="n">
        <f aca="false">AG55</f>
        <v>0.000584702988071223</v>
      </c>
      <c r="AG56" s="0" t="n">
        <f aca="false">$AF$43+AE56*$H$2</f>
        <v>0.000584802988071223</v>
      </c>
      <c r="AH56" s="0" t="n">
        <f aca="false">((8*$F$1*$H$9)/(3.1415))*(((AG56)^4-(AF56)^4)-(((AG56)^2-(AF56)^2)^2/(LN(AG56/AF56))))^-1</f>
        <v>2.64909250653379E+019</v>
      </c>
      <c r="AK56" s="0" t="n">
        <f aca="false">AK55+1</f>
        <v>14</v>
      </c>
      <c r="AL56" s="0" t="n">
        <f aca="false">AM55</f>
        <v>0.000484296659593658</v>
      </c>
      <c r="AM56" s="0" t="n">
        <f aca="false">$AL$43+AK56*$H$2</f>
        <v>0.000484396659593658</v>
      </c>
      <c r="AN56" s="0" t="n">
        <f aca="false">((8*$F$1*$H$10)/(3.1415))*(((AM56)^4-(AL56)^4)-(((AM56)^2-(AL56)^2)^2/(LN(AM56/AL56))))^-1</f>
        <v>2.64770540680505E+019</v>
      </c>
      <c r="AQ56" s="0" t="n">
        <f aca="false">AQ55+1</f>
        <v>14</v>
      </c>
      <c r="AR56" s="0" t="n">
        <f aca="false">AS55</f>
        <v>0.00040117072049441</v>
      </c>
      <c r="AS56" s="0" t="n">
        <f aca="false">$AR$43+AQ56*$H$2</f>
        <v>0.00040127072049441</v>
      </c>
      <c r="AT56" s="0" t="n">
        <f aca="false">((8*$F$1*$H$11)/(3.1415))*(((AS56)^4-(AR56)^4)-(((AS56)^2-(AR56)^2)^2/(LN(AS56/AR56))))^-1</f>
        <v>2.64621661084502E+019</v>
      </c>
      <c r="AW56" s="0" t="n">
        <f aca="false">AW55+1</f>
        <v>14</v>
      </c>
      <c r="AX56" s="0" t="n">
        <f aca="false">AY55</f>
        <v>0.000332351136550796</v>
      </c>
      <c r="AY56" s="0" t="n">
        <f aca="false">$AX$43+AW56*$H$2</f>
        <v>0.000332451136550796</v>
      </c>
      <c r="AZ56" s="0" t="n">
        <f aca="false">((8*$F$1*$H$12)/(3.1415))*(((AY56)^4-(AX56)^4)-(((AY56)^2-(AX56)^2)^2/(LN(AY56/AX56))))^-1</f>
        <v>2.64438061817339E+019</v>
      </c>
      <c r="BC56" s="0" t="n">
        <f aca="false">BC55+1</f>
        <v>14</v>
      </c>
      <c r="BD56" s="0" t="n">
        <f aca="false">BE55</f>
        <v>0.000275375718462378</v>
      </c>
      <c r="BE56" s="0" t="n">
        <f aca="false">$BD$43+BC56*$H$2</f>
        <v>0.000275475718462378</v>
      </c>
      <c r="BF56" s="0" t="n">
        <f aca="false">((8*$H$13*$F$1)/(3.1415))*(((BE56)^4-(BD56)^4)-(((BE56)^2-(BD56)^2)^2/(LN(BE56/BD56))))^-1</f>
        <v>2.64214264064933E+019</v>
      </c>
      <c r="BI56" s="0" t="n">
        <f aca="false">BI55+1</f>
        <v>14</v>
      </c>
      <c r="BJ56" s="0" t="n">
        <f aca="false">BK55</f>
        <v>0.000228206030993621</v>
      </c>
      <c r="BK56" s="0" t="n">
        <f aca="false">$BJ$43+BI56*$H$2</f>
        <v>0.000228306030993621</v>
      </c>
      <c r="BL56" s="0" t="n">
        <f aca="false">((8*$F$1*$H$14)/(3.1415))*(((BK56)^4-(BJ56)^4)-(((BK56)^2-(BJ56)^2)^2/(LN(BK56/BJ56))))^-1</f>
        <v>2.63946174875152E+019</v>
      </c>
      <c r="BO56" s="0" t="n">
        <f aca="false">BO55+1</f>
        <v>14</v>
      </c>
      <c r="BP56" s="0" t="n">
        <f aca="false">BQ55</f>
        <v>0.000189154462956906</v>
      </c>
      <c r="BQ56" s="0" t="n">
        <f aca="false">$BP$43+BO56*$H$2</f>
        <v>0.000189254462956906</v>
      </c>
      <c r="BR56" s="0" t="n">
        <f aca="false">((8*$H$1*$H$15)/(3.1415))*(((BQ56)^4-(BP56)^4)-(((BQ56)^2-(BP56)^2)^2/(LN(BQ56/BP56))))^-1</f>
        <v>3.37539453710512E+019</v>
      </c>
      <c r="BU56" s="0" t="n">
        <f aca="false">BU55+1</f>
        <v>14</v>
      </c>
      <c r="BV56" s="0" t="n">
        <f aca="false">BW55</f>
        <v>0.000156823848785754</v>
      </c>
      <c r="BW56" s="0" t="n">
        <f aca="false">$BV$43+BU56*$H$2</f>
        <v>0.000156923848785754</v>
      </c>
      <c r="BX56" s="0" t="n">
        <f aca="false">((8*$F$1*$H$16)/(3.1415))*(((BW56)^4-(BV56)^4)-(((BW56)^2-(BV56)^2)^2/(LN(BW56/BV56))))^-1</f>
        <v>2.63231492248434E+019</v>
      </c>
      <c r="CA56" s="0" t="n">
        <f aca="false">CA55+1</f>
        <v>14</v>
      </c>
      <c r="CB56" s="0" t="n">
        <f aca="false">CC55</f>
        <v>0.000130057481512073</v>
      </c>
      <c r="CC56" s="0" t="n">
        <f aca="false">$CB$43+CA56*$H$2</f>
        <v>0.000130157481512073</v>
      </c>
      <c r="CD56" s="0" t="n">
        <f aca="false">((8*$H$1*$H$17)/(3.1415))*(((CC56)^4-(CB56)^4)-(((CC56)^2-(CB56)^2)^2/(LN(CC56/CB56))))^-1</f>
        <v>3.36437434983751E+019</v>
      </c>
      <c r="CG56" s="0" t="n">
        <f aca="false">CG55+1</f>
        <v>14</v>
      </c>
      <c r="CH56" s="0" t="n">
        <f aca="false">CI55</f>
        <v>0.000107897728739146</v>
      </c>
      <c r="CI56" s="0" t="n">
        <f aca="false">$CH$43+CG56*$H$2</f>
        <v>0.000107997728739146</v>
      </c>
      <c r="CJ56" s="0" t="n">
        <f aca="false">((8*$H$1*$H$18)/(3.1415))*(((CI56)^4-(CH56)^4)-(((CI56)^2-(CH56)^2)^2/(LN(CI56/CH56))))^-1</f>
        <v>3.35713215190392E+019</v>
      </c>
      <c r="CM56" s="0" t="n">
        <f aca="false">CM55+1</f>
        <v>14</v>
      </c>
      <c r="CN56" s="0" t="n">
        <f aca="false">CO55</f>
        <v>8.95517709953734E-005</v>
      </c>
      <c r="CO56" s="0" t="n">
        <f aca="false">$CN$43+CM56*$H$2</f>
        <v>8.96517709953734E-005</v>
      </c>
      <c r="CP56" s="0" t="n">
        <f aca="false">((8*$H$1*$H$19)/(3.1415))*(((CO56)^4-(CN56)^4)-(((CO56)^2-(CN56)^2)^2/(LN(CO56/CN56))))^-1</f>
        <v>3.34842769452841E+019</v>
      </c>
      <c r="CS56" s="0" t="n">
        <f aca="false">CS55+1</f>
        <v>14</v>
      </c>
      <c r="CT56" s="0" t="n">
        <f aca="false">CU55</f>
        <v>7.43632366743826E-005</v>
      </c>
      <c r="CU56" s="0" t="n">
        <f aca="false">$CT$43+CS56*$H$2</f>
        <v>7.44632366743826E-005</v>
      </c>
      <c r="CV56" s="0" t="n">
        <f aca="false">((8*$H$1*$H$20)/(3.1415))*(((CU56)^4-(CT56)^4)-(((CU56)^2-(CT56)^2)^2/(LN(CU56/CT56))))^-1</f>
        <v>3.33797331795187E+019</v>
      </c>
      <c r="CY56" s="0" t="n">
        <v>14</v>
      </c>
      <c r="CZ56" s="0" t="n">
        <f aca="false">DA55</f>
        <v>6.17887187319641E-005</v>
      </c>
      <c r="DA56" s="0" t="n">
        <f aca="false">$CZ$43+CY56*$H$2</f>
        <v>6.18887187319641E-005</v>
      </c>
      <c r="DB56" s="0" t="n">
        <f aca="false">((8*$H$1*$H$21)/(3.1415))*(((DA56)^4-(CZ56)^4)-(((DA56)^2-(CZ56)^2)^2/(LN(DA56/CZ56))))^-1</f>
        <v>3.32543224175468E+019</v>
      </c>
    </row>
    <row r="57" customFormat="false" ht="14.5" hidden="false" customHeight="false" outlineLevel="0" collapsed="false">
      <c r="A57" s="0" t="n">
        <f aca="false">A56+1</f>
        <v>15</v>
      </c>
      <c r="B57" s="0" t="n">
        <f aca="false">C56</f>
        <v>0.0015014</v>
      </c>
      <c r="C57" s="0" t="n">
        <f aca="false">$B$43+A57*$H$2</f>
        <v>0.0015015</v>
      </c>
      <c r="D57" s="0" t="n">
        <f aca="false">((8*$F$1*$H$4)/(3.1415))*(((C57)^4-(B57)^4)-(((C57)^2-(B57)^2)^2/(LN(C57/B57))))^-1</f>
        <v>4.51019001945102E+019</v>
      </c>
      <c r="G57" s="0" t="n">
        <f aca="false">G56+1</f>
        <v>15</v>
      </c>
      <c r="H57" s="0" t="n">
        <f aca="false">I56</f>
        <v>0.00124324312422829</v>
      </c>
      <c r="I57" s="0" t="n">
        <f aca="false">$H$43+G57*$H$2</f>
        <v>0.00124334312422829</v>
      </c>
      <c r="J57" s="0" t="n">
        <f aca="false">((8*$F$1*$H$5)/(3.1415))*(((I57)^4-(H57)^4)-(((I57)^2-(H57)^2)^2/(LN(I57/H57))))^-1</f>
        <v>2.65145574584328E+019</v>
      </c>
      <c r="M57" s="0" t="n">
        <f aca="false">M56+1</f>
        <v>15</v>
      </c>
      <c r="N57" s="0" t="n">
        <f aca="false">O56</f>
        <v>0.00102951623012872</v>
      </c>
      <c r="O57" s="0" t="n">
        <f aca="false">$N$43+M57*$H$2</f>
        <v>0.00102961623012872</v>
      </c>
      <c r="P57" s="0" t="n">
        <f aca="false">((8*$H$1*$H$6)/(3.1415))*(((O57)^4-(N57)^4)-(((O57)^2-(N57)^2)^2/(LN(O57/N57))))^-1</f>
        <v>3.39488431111721E+019</v>
      </c>
      <c r="S57" s="0" t="n">
        <f aca="false">S56+1</f>
        <v>15</v>
      </c>
      <c r="T57" s="0" t="n">
        <f aca="false">U56</f>
        <v>0.000852572714195237</v>
      </c>
      <c r="U57" s="0" t="n">
        <f aca="false">$T$43+S57*$H$2</f>
        <v>0.000852672714195237</v>
      </c>
      <c r="V57" s="0" t="n">
        <f aca="false">((8*$F$1*$H$7)/(3.1415))*(((U57)^4-(T57)^4)-(((U57)^2-(T57)^2)^2/(LN(U57/T57))))^-1</f>
        <v>2.65039804883122E+019</v>
      </c>
      <c r="Y57" s="0" t="n">
        <f aca="false">Y56+1</f>
        <v>15</v>
      </c>
      <c r="Z57" s="0" t="n">
        <f aca="false">AA56</f>
        <v>0.000706081988436056</v>
      </c>
      <c r="AA57" s="0" t="n">
        <f aca="false">$Z$43+Y57*$H$2</f>
        <v>0.000706181988436056</v>
      </c>
      <c r="AB57" s="0" t="n">
        <f aca="false">((8*$F$1*$H$8)/(3.1415))*(((AA57)^4-(Z57)^4)-(((AA57)^2-(Z57)^2)^2/(LN(AA57/Z57))))^-1</f>
        <v>2.64923230581901E+019</v>
      </c>
      <c r="AE57" s="0" t="n">
        <f aca="false">AE56+1</f>
        <v>15</v>
      </c>
      <c r="AF57" s="0" t="n">
        <f aca="false">AG56</f>
        <v>0.000584802988071223</v>
      </c>
      <c r="AG57" s="0" t="n">
        <f aca="false">$AF$43+AE57*$H$2</f>
        <v>0.000584902988071223</v>
      </c>
      <c r="AH57" s="0" t="n">
        <f aca="false">((8*$F$1*$H$9)/(3.1415))*(((AG57)^4-(AF57)^4)-(((AG57)^2-(AF57)^2)^2/(LN(AG57/AF57))))^-1</f>
        <v>2.64873941397971E+019</v>
      </c>
      <c r="AK57" s="0" t="n">
        <f aca="false">AK56+1</f>
        <v>15</v>
      </c>
      <c r="AL57" s="0" t="n">
        <f aca="false">AM56</f>
        <v>0.000484396659593658</v>
      </c>
      <c r="AM57" s="0" t="n">
        <f aca="false">$AL$43+AK57*$H$2</f>
        <v>0.000484496659593658</v>
      </c>
      <c r="AN57" s="0" t="n">
        <f aca="false">((8*$F$1*$H$10)/(3.1415))*(((AM57)^4-(AL57)^4)-(((AM57)^2-(AL57)^2)^2/(LN(AM57/AL57))))^-1</f>
        <v>2.64727136386997E+019</v>
      </c>
      <c r="AQ57" s="0" t="n">
        <f aca="false">AQ56+1</f>
        <v>15</v>
      </c>
      <c r="AR57" s="0" t="n">
        <f aca="false">AS56</f>
        <v>0.00040127072049441</v>
      </c>
      <c r="AS57" s="0" t="n">
        <f aca="false">$AR$43+AQ57*$H$2</f>
        <v>0.00040137072049441</v>
      </c>
      <c r="AT57" s="0" t="n">
        <f aca="false">((8*$F$1*$H$11)/(3.1415))*(((AS57)^4-(AR57)^4)-(((AS57)^2-(AR57)^2)^2/(LN(AS57/AR57))))^-1</f>
        <v>2.64559852723679E+019</v>
      </c>
      <c r="AW57" s="0" t="n">
        <f aca="false">AW56+1</f>
        <v>15</v>
      </c>
      <c r="AX57" s="0" t="n">
        <f aca="false">AY56</f>
        <v>0.000332451136550796</v>
      </c>
      <c r="AY57" s="0" t="n">
        <f aca="false">$AX$43+AW57*$H$2</f>
        <v>0.000332551136550796</v>
      </c>
      <c r="AZ57" s="0" t="n">
        <f aca="false">((8*$F$1*$H$12)/(3.1415))*(((AY57)^4-(AX57)^4)-(((AY57)^2-(AX57)^2)^2/(LN(AY57/AX57))))^-1</f>
        <v>2.6435977058444E+019</v>
      </c>
      <c r="BC57" s="0" t="n">
        <f aca="false">BC56+1</f>
        <v>15</v>
      </c>
      <c r="BD57" s="0" t="n">
        <f aca="false">BE56</f>
        <v>0.000275475718462378</v>
      </c>
      <c r="BE57" s="0" t="n">
        <f aca="false">$BD$43+BC57*$H$2</f>
        <v>0.000275575718462378</v>
      </c>
      <c r="BF57" s="0" t="n">
        <f aca="false">((8*$H$13*$F$1)/(3.1415))*(((BE57)^4-(BD57)^4)-(((BE57)^2-(BD57)^2)^2/(LN(BE57/BD57))))^-1</f>
        <v>2.64118516284765E+019</v>
      </c>
      <c r="BI57" s="0" t="n">
        <f aca="false">BI56+1</f>
        <v>15</v>
      </c>
      <c r="BJ57" s="0" t="n">
        <f aca="false">BK56</f>
        <v>0.000228306030993621</v>
      </c>
      <c r="BK57" s="0" t="n">
        <f aca="false">$BJ$43+BI57*$H$2</f>
        <v>0.000228406030993621</v>
      </c>
      <c r="BL57" s="0" t="n">
        <f aca="false">((8*$F$1*$H$14)/(3.1415))*(((BK57)^4-(BJ57)^4)-(((BK57)^2-(BJ57)^2)^2/(LN(BK57/BJ57))))^-1</f>
        <v>2.63830406270006E+019</v>
      </c>
      <c r="BO57" s="0" t="n">
        <f aca="false">BO56+1</f>
        <v>15</v>
      </c>
      <c r="BP57" s="0" t="n">
        <f aca="false">BQ56</f>
        <v>0.000189254462956906</v>
      </c>
      <c r="BQ57" s="0" t="n">
        <f aca="false">$BP$43+BO57*$H$2</f>
        <v>0.000189354462956906</v>
      </c>
      <c r="BR57" s="0" t="n">
        <f aca="false">((8*$H$1*$H$15)/(3.1415))*(((BQ57)^4-(BP57)^4)-(((BQ57)^2-(BP57)^2)^2/(LN(BQ57/BP57))))^-1</f>
        <v>3.37362650391279E+019</v>
      </c>
      <c r="BU57" s="0" t="n">
        <f aca="false">BU56+1</f>
        <v>15</v>
      </c>
      <c r="BV57" s="0" t="n">
        <f aca="false">BW56</f>
        <v>0.000156923848785754</v>
      </c>
      <c r="BW57" s="0" t="n">
        <f aca="false">$BV$43+BU57*$H$2</f>
        <v>0.000157023848785754</v>
      </c>
      <c r="BX57" s="0" t="n">
        <f aca="false">((8*$F$1*$H$16)/(3.1415))*(((BW57)^4-(BV57)^4)-(((BW57)^2-(BV57)^2)^2/(LN(BW57/BV57))))^-1</f>
        <v>2.63063455844861E+019</v>
      </c>
      <c r="CA57" s="0" t="n">
        <f aca="false">CA56+1</f>
        <v>15</v>
      </c>
      <c r="CB57" s="0" t="n">
        <f aca="false">CC56</f>
        <v>0.000130157481512073</v>
      </c>
      <c r="CC57" s="0" t="n">
        <f aca="false">$CB$43+CA57*$H$2</f>
        <v>0.000130257481512073</v>
      </c>
      <c r="CD57" s="0" t="n">
        <f aca="false">((8*$H$1*$H$17)/(3.1415))*(((CC57)^4-(CB57)^4)-(((CC57)^2-(CB57)^2)^2/(LN(CC57/CB57))))^-1</f>
        <v>3.36178883152194E+019</v>
      </c>
      <c r="CG57" s="0" t="n">
        <f aca="false">CG56+1</f>
        <v>15</v>
      </c>
      <c r="CH57" s="0" t="n">
        <f aca="false">CI56</f>
        <v>0.000107997728739146</v>
      </c>
      <c r="CI57" s="0" t="n">
        <f aca="false">$CH$43+CG57*$H$2</f>
        <v>0.000108097728739146</v>
      </c>
      <c r="CJ57" s="0" t="n">
        <f aca="false">((8*$H$1*$H$18)/(3.1415))*(((CI57)^4-(CH57)^4)-(((CI57)^2-(CH57)^2)^2/(LN(CI57/CH57))))^-1</f>
        <v>3.35402770833676E+019</v>
      </c>
      <c r="CM57" s="0" t="n">
        <f aca="false">CM56+1</f>
        <v>15</v>
      </c>
      <c r="CN57" s="0" t="n">
        <f aca="false">CO56</f>
        <v>8.96517709953734E-005</v>
      </c>
      <c r="CO57" s="0" t="n">
        <f aca="false">$CN$43+CM57*$H$2</f>
        <v>8.97517709953734E-005</v>
      </c>
      <c r="CP57" s="0" t="n">
        <f aca="false">((8*$H$1*$H$19)/(3.1415))*(((CO57)^4-(CN57)^4)-(((CO57)^2-(CN57)^2)^2/(LN(CO57/CN57))))^-1</f>
        <v>3.3446958283282E+019</v>
      </c>
      <c r="CS57" s="0" t="n">
        <v>15</v>
      </c>
      <c r="CT57" s="0" t="n">
        <f aca="false">CU56</f>
        <v>7.44632366743826E-005</v>
      </c>
      <c r="CU57" s="0" t="n">
        <f aca="false">$CT$43+CS57*$H$2</f>
        <v>7.45632366743826E-005</v>
      </c>
      <c r="CV57" s="0" t="n">
        <f aca="false">((8*$H$1*$H$20)/(3.1415))*(((CU57)^4-(CT57)^4)-(((CU57)^2-(CT57)^2)^2/(LN(CU57/CT57))))^-1</f>
        <v>3.33349363337247E+019</v>
      </c>
    </row>
    <row r="58" customFormat="false" ht="14.5" hidden="false" customHeight="false" outlineLevel="0" collapsed="false">
      <c r="A58" s="0" t="n">
        <f aca="false">A57+1</f>
        <v>16</v>
      </c>
      <c r="B58" s="0" t="n">
        <f aca="false">C57</f>
        <v>0.0015015</v>
      </c>
      <c r="C58" s="0" t="n">
        <f aca="false">$B$43+A58*$H$2</f>
        <v>0.0015016</v>
      </c>
      <c r="D58" s="0" t="n">
        <f aca="false">((8*$F$1*$H$4)/(3.1415))*(((C58)^4-(B58)^4)-(((C58)^2-(B58)^2)^2/(LN(C58/B58))))^-1</f>
        <v>4.51280363022728E+019</v>
      </c>
      <c r="G58" s="0" t="n">
        <f aca="false">G57+1</f>
        <v>16</v>
      </c>
      <c r="H58" s="0" t="n">
        <f aca="false">I57</f>
        <v>0.00124334312422829</v>
      </c>
      <c r="I58" s="0" t="n">
        <f aca="false">$H$43+G58*$H$2</f>
        <v>0.00124344312422829</v>
      </c>
      <c r="J58" s="0" t="n">
        <f aca="false">((8*$F$1*$H$5)/(3.1415))*(((I58)^4-(H58)^4)-(((I58)^2-(H58)^2)^2/(LN(I58/H58))))^-1</f>
        <v>2.65228320404812E+019</v>
      </c>
      <c r="M58" s="0" t="n">
        <f aca="false">M57+1</f>
        <v>16</v>
      </c>
      <c r="N58" s="0" t="n">
        <f aca="false">O57</f>
        <v>0.00102961623012872</v>
      </c>
      <c r="O58" s="0" t="n">
        <f aca="false">$N$43+M58*$H$2</f>
        <v>0.00102971623012872</v>
      </c>
      <c r="P58" s="0" t="n">
        <f aca="false">((8*$H$1*$H$6)/(3.1415))*(((O58)^4-(N58)^4)-(((O58)^2-(N58)^2)^2/(LN(O58/N58))))^-1</f>
        <v>3.39353640805226E+019</v>
      </c>
      <c r="S58" s="0" t="n">
        <f aca="false">S57+1</f>
        <v>16</v>
      </c>
      <c r="T58" s="0" t="n">
        <f aca="false">U57</f>
        <v>0.000852672714195237</v>
      </c>
      <c r="U58" s="0" t="n">
        <f aca="false">$T$43+S58*$H$2</f>
        <v>0.000852772714195237</v>
      </c>
      <c r="V58" s="0" t="n">
        <f aca="false">((8*$F$1*$H$7)/(3.1415))*(((U58)^4-(T58)^4)-(((U58)^2-(T58)^2)^2/(LN(U58/T58))))^-1</f>
        <v>2.65050471340712E+019</v>
      </c>
      <c r="Y58" s="0" t="n">
        <f aca="false">Y57+1</f>
        <v>16</v>
      </c>
      <c r="Z58" s="0" t="n">
        <f aca="false">AA57</f>
        <v>0.000706181988436056</v>
      </c>
      <c r="AA58" s="0" t="n">
        <f aca="false">$Z$43+Y58*$H$2</f>
        <v>0.000706281988436056</v>
      </c>
      <c r="AB58" s="0" t="n">
        <f aca="false">((8*$F$1*$H$8)/(3.1415))*(((AA58)^4-(Z58)^4)-(((AA58)^2-(Z58)^2)^2/(LN(AA58/Z58))))^-1</f>
        <v>2.6490458972525E+019</v>
      </c>
      <c r="AE58" s="0" t="n">
        <f aca="false">AE57+1</f>
        <v>16</v>
      </c>
      <c r="AF58" s="0" t="n">
        <f aca="false">AG57</f>
        <v>0.000584902988071223</v>
      </c>
      <c r="AG58" s="0" t="n">
        <f aca="false">$AF$43+AE58*$H$2</f>
        <v>0.000585002988071223</v>
      </c>
      <c r="AH58" s="0" t="n">
        <f aca="false">((8*$F$1*$H$9)/(3.1415))*(((AG58)^4-(AF58)^4)-(((AG58)^2-(AF58)^2)^2/(LN(AG58/AF58))))^-1</f>
        <v>2.64810344003891E+019</v>
      </c>
      <c r="AK58" s="0" t="n">
        <f aca="false">AK57+1</f>
        <v>16</v>
      </c>
      <c r="AL58" s="0" t="n">
        <f aca="false">AM57</f>
        <v>0.000484496659593658</v>
      </c>
      <c r="AM58" s="0" t="n">
        <f aca="false">$AL$43+AK58*$H$2</f>
        <v>0.000484596659593658</v>
      </c>
      <c r="AN58" s="0" t="n">
        <f aca="false">((8*$F$1*$H$10)/(3.1415))*(((AM58)^4-(AL58)^4)-(((AM58)^2-(AL58)^2)^2/(LN(AM58/AL58))))^-1</f>
        <v>2.64679850220819E+019</v>
      </c>
      <c r="AQ58" s="0" t="n">
        <f aca="false">AQ57+1</f>
        <v>16</v>
      </c>
      <c r="AR58" s="0" t="n">
        <f aca="false">AS57</f>
        <v>0.00040137072049441</v>
      </c>
      <c r="AS58" s="0" t="n">
        <f aca="false">$AR$43+AQ58*$H$2</f>
        <v>0.00040147072049441</v>
      </c>
      <c r="AT58" s="0" t="n">
        <f aca="false">((8*$F$1*$H$11)/(3.1415))*(((AS58)^4-(AR58)^4)-(((AS58)^2-(AR58)^2)^2/(LN(AS58/AR58))))^-1</f>
        <v>2.64485499696753E+019</v>
      </c>
      <c r="AW58" s="0" t="n">
        <f aca="false">AW57+1</f>
        <v>16</v>
      </c>
      <c r="AX58" s="0" t="n">
        <f aca="false">AY57</f>
        <v>0.000332551136550796</v>
      </c>
      <c r="AY58" s="0" t="n">
        <f aca="false">$AX$43+AW58*$H$2</f>
        <v>0.000332651136550796</v>
      </c>
      <c r="AZ58" s="0" t="n">
        <f aca="false">((8*$F$1*$H$12)/(3.1415))*(((AY58)^4-(AX58)^4)-(((AY58)^2-(AX58)^2)^2/(LN(AY58/AX58))))^-1</f>
        <v>2.64275972520482E+019</v>
      </c>
      <c r="BC58" s="0" t="n">
        <f aca="false">BC57+1</f>
        <v>16</v>
      </c>
      <c r="BD58" s="0" t="n">
        <f aca="false">BE57</f>
        <v>0.000275575718462378</v>
      </c>
      <c r="BE58" s="0" t="n">
        <f aca="false">$BD$43+BC58*$H$2</f>
        <v>0.000275675718462378</v>
      </c>
      <c r="BF58" s="0" t="n">
        <f aca="false">((8*$H$13*$F$1)/(3.1415))*(((BE58)^4-(BD58)^4)-(((BE58)^2-(BD58)^2)^2/(LN(BE58/BD58))))^-1</f>
        <v>2.64019966579089E+019</v>
      </c>
      <c r="BI58" s="0" t="n">
        <f aca="false">BI57+1</f>
        <v>16</v>
      </c>
      <c r="BJ58" s="0" t="n">
        <f aca="false">BK57</f>
        <v>0.000228406030993621</v>
      </c>
      <c r="BK58" s="0" t="n">
        <f aca="false">$BJ$43+BI58*$H$2</f>
        <v>0.000228506030993621</v>
      </c>
      <c r="BL58" s="0" t="n">
        <f aca="false">((8*$F$1*$H$14)/(3.1415))*(((BK58)^4-(BJ58)^4)-(((BK58)^2-(BJ58)^2)^2/(LN(BK58/BJ58))))^-1</f>
        <v>2.63715878329041E+019</v>
      </c>
      <c r="BO58" s="0" t="n">
        <f aca="false">BO57+1</f>
        <v>16</v>
      </c>
      <c r="BP58" s="0" t="n">
        <f aca="false">BQ57</f>
        <v>0.000189354462956906</v>
      </c>
      <c r="BQ58" s="0" t="n">
        <f aca="false">$BP$43+BO58*$H$2</f>
        <v>0.000189454462956906</v>
      </c>
      <c r="BR58" s="0" t="n">
        <f aca="false">((8*$H$1*$H$15)/(3.1415))*(((BQ58)^4-(BP58)^4)-(((BQ58)^2-(BP58)^2)^2/(LN(BQ58/BP58))))^-1</f>
        <v>3.37182944889247E+019</v>
      </c>
      <c r="BU58" s="0" t="n">
        <f aca="false">BU57+1</f>
        <v>16</v>
      </c>
      <c r="BV58" s="0" t="n">
        <f aca="false">BW57</f>
        <v>0.000157023848785754</v>
      </c>
      <c r="BW58" s="0" t="n">
        <f aca="false">$BV$43+BU58*$H$2</f>
        <v>0.000157123848785754</v>
      </c>
      <c r="BX58" s="0" t="n">
        <f aca="false">((8*$F$1*$H$16)/(3.1415))*(((BW58)^4-(BV58)^4)-(((BW58)^2-(BV58)^2)^2/(LN(BW58/BV58))))^-1</f>
        <v>2.62896727555462E+019</v>
      </c>
      <c r="CA58" s="0" t="n">
        <f aca="false">CA57+1</f>
        <v>16</v>
      </c>
      <c r="CB58" s="0" t="n">
        <f aca="false">CC57</f>
        <v>0.000130257481512073</v>
      </c>
      <c r="CC58" s="0" t="n">
        <f aca="false">$CB$43+CA58*$H$2</f>
        <v>0.000130357481512073</v>
      </c>
      <c r="CD58" s="0" t="n">
        <f aca="false">((8*$H$1*$H$17)/(3.1415))*(((CC58)^4-(CB58)^4)-(((CC58)^2-(CB58)^2)^2/(LN(CC58/CB58))))^-1</f>
        <v>3.35920941029593E+019</v>
      </c>
      <c r="CG58" s="0" t="n">
        <f aca="false">CG57+1</f>
        <v>16</v>
      </c>
      <c r="CH58" s="0" t="n">
        <f aca="false">CI57</f>
        <v>0.000108097728739146</v>
      </c>
      <c r="CI58" s="0" t="n">
        <f aca="false">$CH$43+CG58*$H$2</f>
        <v>0.000108197728739146</v>
      </c>
      <c r="CJ58" s="0" t="n">
        <f aca="false">((8*$H$1*$H$18)/(3.1415))*(((CI58)^4-(CH58)^4)-(((CI58)^2-(CH58)^2)^2/(LN(CI58/CH58))))^-1</f>
        <v>3.35092415843563E+019</v>
      </c>
      <c r="CM58" s="0" t="n">
        <v>16</v>
      </c>
      <c r="CN58" s="0" t="n">
        <f aca="false">CO57</f>
        <v>8.97517709953734E-005</v>
      </c>
      <c r="CO58" s="0" t="n">
        <f aca="false">$CN$43+CM58*$H$2</f>
        <v>8.98517709953734E-005</v>
      </c>
      <c r="CP58" s="0" t="n">
        <f aca="false">((8*$H$1*$H$19)/(3.1415))*(((CO58)^4-(CN58)^4)-(((CO58)^2-(CN58)^2)^2/(LN(CO58/CN58))))^-1</f>
        <v>3.34097077197568E+019</v>
      </c>
    </row>
    <row r="59" customFormat="false" ht="14.5" hidden="false" customHeight="false" outlineLevel="0" collapsed="false">
      <c r="A59" s="0" t="n">
        <f aca="false">A58+1</f>
        <v>17</v>
      </c>
      <c r="B59" s="0" t="n">
        <f aca="false">C58</f>
        <v>0.0015016</v>
      </c>
      <c r="C59" s="0" t="n">
        <f aca="false">$B$43+A59*$H$2</f>
        <v>0.0015017</v>
      </c>
      <c r="D59" s="0" t="n">
        <f aca="false">((8*$F$1*$H$4)/(3.1415))*(((C59)^4-(B59)^4)-(((C59)^2-(B59)^2)^2/(LN(C59/B59))))^-1</f>
        <v>4.50467882914441E+019</v>
      </c>
      <c r="G59" s="0" t="n">
        <f aca="false">G58+1</f>
        <v>17</v>
      </c>
      <c r="H59" s="0" t="n">
        <f aca="false">I58</f>
        <v>0.00124344312422829</v>
      </c>
      <c r="I59" s="0" t="n">
        <f aca="false">$H$43+G59*$H$2</f>
        <v>0.00124354312422829</v>
      </c>
      <c r="J59" s="0" t="n">
        <f aca="false">((8*$F$1*$H$5)/(3.1415))*(((I59)^4-(H59)^4)-(((I59)^2-(H59)^2)^2/(LN(I59/H59))))^-1</f>
        <v>2.6528767492579E+019</v>
      </c>
      <c r="M59" s="0" t="n">
        <f aca="false">M58+1</f>
        <v>17</v>
      </c>
      <c r="N59" s="0" t="n">
        <f aca="false">O58</f>
        <v>0.00102971623012872</v>
      </c>
      <c r="O59" s="0" t="n">
        <f aca="false">$N$43+M59*$H$2</f>
        <v>0.00102981623012872</v>
      </c>
      <c r="P59" s="0" t="n">
        <f aca="false">((8*$H$1*$H$6)/(3.1415))*(((O59)^4-(N59)^4)-(((O59)^2-(N59)^2)^2/(LN(O59/N59))))^-1</f>
        <v>3.39528551256184E+019</v>
      </c>
      <c r="S59" s="0" t="n">
        <f aca="false">S58+1</f>
        <v>17</v>
      </c>
      <c r="T59" s="0" t="n">
        <f aca="false">U58</f>
        <v>0.000852772714195237</v>
      </c>
      <c r="U59" s="0" t="n">
        <f aca="false">$T$43+S59*$H$2</f>
        <v>0.000852872714195237</v>
      </c>
      <c r="V59" s="0" t="n">
        <f aca="false">((8*$F$1*$H$7)/(3.1415))*(((U59)^4-(T59)^4)-(((U59)^2-(T59)^2)^2/(LN(U59/T59))))^-1</f>
        <v>2.64963348763162E+019</v>
      </c>
      <c r="Y59" s="0" t="n">
        <f aca="false">Y58+1</f>
        <v>17</v>
      </c>
      <c r="Z59" s="0" t="n">
        <f aca="false">AA58</f>
        <v>0.000706281988436056</v>
      </c>
      <c r="AA59" s="0" t="n">
        <f aca="false">$Z$43+Y59*$H$2</f>
        <v>0.000706381988436056</v>
      </c>
      <c r="AB59" s="0" t="n">
        <f aca="false">((8*$F$1*$H$8)/(3.1415))*(((AA59)^4-(Z59)^4)-(((AA59)^2-(Z59)^2)^2/(LN(AA59/Z59))))^-1</f>
        <v>2.64878401257378E+019</v>
      </c>
      <c r="AE59" s="0" t="n">
        <f aca="false">AE58+1</f>
        <v>17</v>
      </c>
      <c r="AF59" s="0" t="n">
        <f aca="false">AG58</f>
        <v>0.000585002988071223</v>
      </c>
      <c r="AG59" s="0" t="n">
        <f aca="false">$AF$43+AE59*$H$2</f>
        <v>0.000585102988071223</v>
      </c>
      <c r="AH59" s="0" t="n">
        <f aca="false">((8*$F$1*$H$9)/(3.1415))*(((AG59)^4-(AF59)^4)-(((AG59)^2-(AF59)^2)^2/(LN(AG59/AF59))))^-1</f>
        <v>2.64752269473514E+019</v>
      </c>
      <c r="AK59" s="0" t="n">
        <f aca="false">AK58+1</f>
        <v>17</v>
      </c>
      <c r="AL59" s="0" t="n">
        <f aca="false">AM58</f>
        <v>0.000484596659593658</v>
      </c>
      <c r="AM59" s="0" t="n">
        <f aca="false">$AL$43+AK59*$H$2</f>
        <v>0.000484696659593658</v>
      </c>
      <c r="AN59" s="0" t="n">
        <f aca="false">((8*$F$1*$H$10)/(3.1415))*(((AM59)^4-(AL59)^4)-(((AM59)^2-(AL59)^2)^2/(LN(AM59/AL59))))^-1</f>
        <v>2.64605444841642E+019</v>
      </c>
      <c r="AQ59" s="0" t="n">
        <f aca="false">AQ58+1</f>
        <v>17</v>
      </c>
      <c r="AR59" s="0" t="n">
        <f aca="false">AS58</f>
        <v>0.00040147072049441</v>
      </c>
      <c r="AS59" s="0" t="n">
        <f aca="false">$AR$43+AQ59*$H$2</f>
        <v>0.00040157072049441</v>
      </c>
      <c r="AT59" s="0" t="n">
        <f aca="false">((8*$F$1*$H$11)/(3.1415))*(((AS59)^4-(AR59)^4)-(((AS59)^2-(AR59)^2)^2/(LN(AS59/AR59))))^-1</f>
        <v>2.6442458592803E+019</v>
      </c>
      <c r="AW59" s="0" t="n">
        <f aca="false">AW58+1</f>
        <v>17</v>
      </c>
      <c r="AX59" s="0" t="n">
        <f aca="false">AY58</f>
        <v>0.000332651136550796</v>
      </c>
      <c r="AY59" s="0" t="n">
        <f aca="false">$AX$43+AW59*$H$2</f>
        <v>0.000332751136550796</v>
      </c>
      <c r="AZ59" s="0" t="n">
        <f aca="false">((8*$F$1*$H$12)/(3.1415))*(((AY59)^4-(AX59)^4)-(((AY59)^2-(AX59)^2)^2/(LN(AY59/AX59))))^-1</f>
        <v>2.64202282819954E+019</v>
      </c>
      <c r="BC59" s="0" t="n">
        <f aca="false">BC58+1</f>
        <v>17</v>
      </c>
      <c r="BD59" s="0" t="n">
        <f aca="false">BE58</f>
        <v>0.000275675718462378</v>
      </c>
      <c r="BE59" s="0" t="n">
        <f aca="false">$BD$43+BC59*$H$2</f>
        <v>0.000275775718462378</v>
      </c>
      <c r="BF59" s="0" t="n">
        <f aca="false">((8*$H$13*$F$1)/(3.1415))*(((BE59)^4-(BD59)^4)-(((BE59)^2-(BD59)^2)^2/(LN(BE59/BD59))))^-1</f>
        <v>2.63930984055068E+019</v>
      </c>
      <c r="BI59" s="0" t="n">
        <f aca="false">BI58+1</f>
        <v>17</v>
      </c>
      <c r="BJ59" s="0" t="n">
        <f aca="false">BK58</f>
        <v>0.000228506030993621</v>
      </c>
      <c r="BK59" s="0" t="n">
        <f aca="false">$BJ$43+BI59*$H$2</f>
        <v>0.000228606030993621</v>
      </c>
      <c r="BL59" s="0" t="n">
        <f aca="false">((8*$F$1*$H$14)/(3.1415))*(((BK59)^4-(BJ59)^4)-(((BK59)^2-(BJ59)^2)^2/(LN(BK59/BJ59))))^-1</f>
        <v>2.63599977093028E+019</v>
      </c>
      <c r="BO59" s="0" t="n">
        <f aca="false">BO58+1</f>
        <v>17</v>
      </c>
      <c r="BP59" s="0" t="n">
        <f aca="false">BQ58</f>
        <v>0.000189454462956906</v>
      </c>
      <c r="BQ59" s="0" t="n">
        <f aca="false">$BP$43+BO59*$H$2</f>
        <v>0.000189554462956906</v>
      </c>
      <c r="BR59" s="0" t="n">
        <f aca="false">((8*$H$1*$H$15)/(3.1415))*(((BQ59)^4-(BP59)^4)-(((BQ59)^2-(BP59)^2)^2/(LN(BQ59/BP59))))^-1</f>
        <v>3.37004933436156E+019</v>
      </c>
      <c r="BU59" s="0" t="n">
        <f aca="false">BU58+1</f>
        <v>17</v>
      </c>
      <c r="BV59" s="0" t="n">
        <f aca="false">BW58</f>
        <v>0.000157123848785754</v>
      </c>
      <c r="BW59" s="0" t="n">
        <f aca="false">$BV$43+BU59*$H$2</f>
        <v>0.000157223848785754</v>
      </c>
      <c r="BX59" s="0" t="n">
        <f aca="false">((8*$F$1*$H$16)/(3.1415))*(((BW59)^4-(BV59)^4)-(((BW59)^2-(BV59)^2)^2/(LN(BW59/BV59))))^-1</f>
        <v>2.62728892629293E+019</v>
      </c>
      <c r="CA59" s="0" t="n">
        <f aca="false">CA58+1</f>
        <v>17</v>
      </c>
      <c r="CB59" s="0" t="n">
        <f aca="false">CC58</f>
        <v>0.000130357481512073</v>
      </c>
      <c r="CC59" s="0" t="n">
        <f aca="false">$CB$43+CA59*$H$2</f>
        <v>0.000130457481512073</v>
      </c>
      <c r="CD59" s="0" t="n">
        <f aca="false">((8*$H$1*$H$17)/(3.1415))*(((CC59)^4-(CB59)^4)-(((CC59)^2-(CB59)^2)^2/(LN(CC59/CB59))))^-1</f>
        <v>3.35663469903639E+019</v>
      </c>
      <c r="CG59" s="0" t="n">
        <v>17</v>
      </c>
      <c r="CH59" s="0" t="n">
        <f aca="false">CI58</f>
        <v>0.000108197728739146</v>
      </c>
      <c r="CI59" s="0" t="n">
        <f aca="false">$CH$43+CG59*$H$2</f>
        <v>0.000108297728739146</v>
      </c>
      <c r="CJ59" s="0" t="n">
        <f aca="false">((8*$H$1*$H$18)/(3.1415))*(((CI59)^4-(CH59)^4)-(((CI59)^2-(CH59)^2)^2/(LN(CI59/CH59))))^-1</f>
        <v>3.34783018643192E+019</v>
      </c>
    </row>
    <row r="60" customFormat="false" ht="14.5" hidden="false" customHeight="false" outlineLevel="0" collapsed="false">
      <c r="A60" s="0" t="n">
        <f aca="false">A59+1</f>
        <v>18</v>
      </c>
      <c r="B60" s="0" t="n">
        <f aca="false">C59</f>
        <v>0.0015017</v>
      </c>
      <c r="C60" s="0" t="n">
        <f aca="false">$B$43+A60*$H$2</f>
        <v>0.0015018</v>
      </c>
      <c r="D60" s="0" t="n">
        <f aca="false">((8*$F$1*$H$4)/(3.1415))*(((C60)^4-(B60)^4)-(((C60)^2-(B60)^2)^2/(LN(C60/B60))))^-1</f>
        <v>4.50822269524484E+019</v>
      </c>
      <c r="G60" s="0" t="n">
        <f aca="false">G59+1</f>
        <v>18</v>
      </c>
      <c r="H60" s="0" t="n">
        <f aca="false">I59</f>
        <v>0.00124354312422829</v>
      </c>
      <c r="I60" s="0" t="n">
        <f aca="false">$H$43+G60*$H$2</f>
        <v>0.00124364312422829</v>
      </c>
      <c r="J60" s="0" t="n">
        <f aca="false">((8*$F$1*$H$5)/(3.1415))*(((I60)^4-(H60)^4)-(((I60)^2-(H60)^2)^2/(LN(I60/H60))))^-1</f>
        <v>2.64889903384169E+019</v>
      </c>
      <c r="M60" s="0" t="n">
        <f aca="false">M59+1</f>
        <v>18</v>
      </c>
      <c r="N60" s="0" t="n">
        <f aca="false">O59</f>
        <v>0.00102981623012872</v>
      </c>
      <c r="O60" s="0" t="n">
        <f aca="false">$N$43+M60*$H$2</f>
        <v>0.00102991623012872</v>
      </c>
      <c r="P60" s="0" t="n">
        <f aca="false">((8*$H$1*$H$6)/(3.1415))*(((O60)^4-(N60)^4)-(((O60)^2-(N60)^2)^2/(LN(O60/N60))))^-1</f>
        <v>3.39441299008483E+019</v>
      </c>
      <c r="S60" s="0" t="n">
        <f aca="false">S59+1</f>
        <v>18</v>
      </c>
      <c r="T60" s="0" t="n">
        <f aca="false">U59</f>
        <v>0.000852872714195237</v>
      </c>
      <c r="U60" s="0" t="n">
        <f aca="false">$T$43+S60*$H$2</f>
        <v>0.000852972714195237</v>
      </c>
      <c r="V60" s="0" t="n">
        <f aca="false">((8*$F$1*$H$7)/(3.1415))*(((U60)^4-(T60)^4)-(((U60)^2-(T60)^2)^2/(LN(U60/T60))))^-1</f>
        <v>2.64919671151022E+019</v>
      </c>
      <c r="Y60" s="0" t="n">
        <f aca="false">Y59+1</f>
        <v>18</v>
      </c>
      <c r="Z60" s="0" t="n">
        <f aca="false">AA59</f>
        <v>0.000706381988436056</v>
      </c>
      <c r="AA60" s="0" t="n">
        <f aca="false">$Z$43+Y60*$H$2</f>
        <v>0.000706481988436056</v>
      </c>
      <c r="AB60" s="0" t="n">
        <f aca="false">((8*$F$1*$H$8)/(3.1415))*(((AA60)^4-(Z60)^4)-(((AA60)^2-(Z60)^2)^2/(LN(AA60/Z60))))^-1</f>
        <v>2.64846298501808E+019</v>
      </c>
      <c r="AE60" s="0" t="n">
        <f aca="false">AE59+1</f>
        <v>18</v>
      </c>
      <c r="AF60" s="0" t="n">
        <f aca="false">AG59</f>
        <v>0.000585102988071223</v>
      </c>
      <c r="AG60" s="0" t="n">
        <f aca="false">$AF$43+AE60*$H$2</f>
        <v>0.000585202988071223</v>
      </c>
      <c r="AH60" s="0" t="n">
        <f aca="false">((8*$F$1*$H$9)/(3.1415))*(((AG60)^4-(AF60)^4)-(((AG60)^2-(AF60)^2)^2/(LN(AG60/AF60))))^-1</f>
        <v>2.64746593092711E+019</v>
      </c>
      <c r="AK60" s="0" t="n">
        <f aca="false">AK59+1</f>
        <v>18</v>
      </c>
      <c r="AL60" s="0" t="n">
        <f aca="false">AM59</f>
        <v>0.000484696659593658</v>
      </c>
      <c r="AM60" s="0" t="n">
        <f aca="false">$AL$43+AK60*$H$2</f>
        <v>0.000484796659593658</v>
      </c>
      <c r="AN60" s="0" t="n">
        <f aca="false">((8*$F$1*$H$10)/(3.1415))*(((AM60)^4-(AL60)^4)-(((AM60)^2-(AL60)^2)^2/(LN(AM60/AL60))))^-1</f>
        <v>2.64565084128672E+019</v>
      </c>
      <c r="AQ60" s="0" t="n">
        <f aca="false">AQ59+1</f>
        <v>18</v>
      </c>
      <c r="AR60" s="0" t="n">
        <f aca="false">AS59</f>
        <v>0.00040157072049441</v>
      </c>
      <c r="AS60" s="0" t="n">
        <f aca="false">$AR$43+AQ60*$H$2</f>
        <v>0.00040167072049441</v>
      </c>
      <c r="AT60" s="0" t="n">
        <f aca="false">((8*$F$1*$H$11)/(3.1415))*(((AS60)^4-(AR60)^4)-(((AS60)^2-(AR60)^2)^2/(LN(AS60/AR60))))^-1</f>
        <v>2.64360263643448E+019</v>
      </c>
      <c r="AW60" s="0" t="n">
        <f aca="false">AW59+1</f>
        <v>18</v>
      </c>
      <c r="AX60" s="0" t="n">
        <f aca="false">AY59</f>
        <v>0.000332751136550796</v>
      </c>
      <c r="AY60" s="0" t="n">
        <f aca="false">$AX$43+AW60*$H$2</f>
        <v>0.000332851136550796</v>
      </c>
      <c r="AZ60" s="0" t="n">
        <f aca="false">((8*$F$1*$H$12)/(3.1415))*(((AY60)^4-(AX60)^4)-(((AY60)^2-(AX60)^2)^2/(LN(AY60/AX60))))^-1</f>
        <v>2.64123674396774E+019</v>
      </c>
      <c r="BC60" s="0" t="n">
        <f aca="false">BC59+1</f>
        <v>18</v>
      </c>
      <c r="BD60" s="0" t="n">
        <f aca="false">BE59</f>
        <v>0.000275775718462378</v>
      </c>
      <c r="BE60" s="0" t="n">
        <f aca="false">$BD$43+BC60*$H$2</f>
        <v>0.000275875718462378</v>
      </c>
      <c r="BF60" s="0" t="n">
        <f aca="false">((8*$H$13*$F$1)/(3.1415))*(((BE60)^4-(BD60)^4)-(((BE60)^2-(BD60)^2)^2/(LN(BE60/BD60))))^-1</f>
        <v>2.63831772868443E+019</v>
      </c>
      <c r="BI60" s="0" t="n">
        <f aca="false">BI59+1</f>
        <v>18</v>
      </c>
      <c r="BJ60" s="0" t="n">
        <f aca="false">BK59</f>
        <v>0.000228606030993621</v>
      </c>
      <c r="BK60" s="0" t="n">
        <f aca="false">$BJ$43+BI60*$H$2</f>
        <v>0.000228706030993621</v>
      </c>
      <c r="BL60" s="0" t="n">
        <f aca="false">((8*$F$1*$H$14)/(3.1415))*(((BK60)^4-(BJ60)^4)-(((BK60)^2-(BJ60)^2)^2/(LN(BK60/BJ60))))^-1</f>
        <v>2.63484327489255E+019</v>
      </c>
      <c r="BO60" s="0" t="n">
        <f aca="false">BO59+1</f>
        <v>18</v>
      </c>
      <c r="BP60" s="0" t="n">
        <f aca="false">BQ59</f>
        <v>0.000189554462956906</v>
      </c>
      <c r="BQ60" s="0" t="n">
        <f aca="false">$BP$43+BO60*$H$2</f>
        <v>0.000189654462956906</v>
      </c>
      <c r="BR60" s="0" t="n">
        <f aca="false">((8*$H$1*$H$15)/(3.1415))*(((BQ60)^4-(BP60)^4)-(((BQ60)^2-(BP60)^2)^2/(LN(BQ60/BP60))))^-1</f>
        <v>3.36826827066438E+019</v>
      </c>
      <c r="BU60" s="0" t="n">
        <f aca="false">BU59+1</f>
        <v>18</v>
      </c>
      <c r="BV60" s="0" t="n">
        <f aca="false">BW59</f>
        <v>0.000157223848785754</v>
      </c>
      <c r="BW60" s="0" t="n">
        <f aca="false">$BV$43+BU60*$H$2</f>
        <v>0.000157323848785754</v>
      </c>
      <c r="BX60" s="0" t="n">
        <f aca="false">((8*$F$1*$H$16)/(3.1415))*(((BW60)^4-(BV60)^4)-(((BW60)^2-(BV60)^2)^2/(LN(BW60/BV60))))^-1</f>
        <v>2.62561943686204E+019</v>
      </c>
      <c r="CA60" s="0" t="n">
        <v>18</v>
      </c>
      <c r="CB60" s="0" t="n">
        <f aca="false">CC59</f>
        <v>0.000130457481512073</v>
      </c>
      <c r="CC60" s="0" t="n">
        <f aca="false">$CB$43+CA60*$H$2</f>
        <v>0.000130557481512073</v>
      </c>
      <c r="CD60" s="0" t="n">
        <f aca="false">((8*$H$1*$H$17)/(3.1415))*(((CC60)^4-(CB60)^4)-(((CC60)^2-(CB60)^2)^2/(LN(CC60/CB60))))^-1</f>
        <v>3.35406439563013E+019</v>
      </c>
    </row>
    <row r="61" customFormat="false" ht="14.5" hidden="false" customHeight="false" outlineLevel="0" collapsed="false">
      <c r="A61" s="0" t="n">
        <f aca="false">A60+1</f>
        <v>19</v>
      </c>
      <c r="B61" s="0" t="n">
        <f aca="false">C60</f>
        <v>0.0015018</v>
      </c>
      <c r="C61" s="0" t="n">
        <f aca="false">$B$43+A61*$H$2</f>
        <v>0.0015019</v>
      </c>
      <c r="D61" s="0" t="n">
        <f aca="false">((8*$F$1*$H$4)/(3.1415))*(((C61)^4-(B61)^4)-(((C61)^2-(B61)^2)^2/(LN(C61/B61))))^-1</f>
        <v>4.50972657315668E+019</v>
      </c>
      <c r="G61" s="0" t="n">
        <f aca="false">G60+1</f>
        <v>19</v>
      </c>
      <c r="H61" s="0" t="n">
        <f aca="false">I60</f>
        <v>0.00124364312422829</v>
      </c>
      <c r="I61" s="0" t="n">
        <f aca="false">$H$43+G61*$H$2</f>
        <v>0.00124374312422829</v>
      </c>
      <c r="J61" s="0" t="n">
        <f aca="false">((8*$F$1*$H$5)/(3.1415))*(((I61)^4-(H61)^4)-(((I61)^2-(H61)^2)^2/(LN(I61/H61))))^-1</f>
        <v>2.64982222068515E+019</v>
      </c>
      <c r="M61" s="0" t="n">
        <f aca="false">M60+1</f>
        <v>19</v>
      </c>
      <c r="N61" s="0" t="n">
        <f aca="false">O60</f>
        <v>0.00102991623012872</v>
      </c>
      <c r="O61" s="0" t="n">
        <f aca="false">$N$43+M61*$H$2</f>
        <v>0.00103001623012872</v>
      </c>
      <c r="P61" s="0" t="n">
        <f aca="false">((8*$H$1*$H$6)/(3.1415))*(((O61)^4-(N61)^4)-(((O61)^2-(N61)^2)^2/(LN(O61/N61))))^-1</f>
        <v>3.39273504806261E+019</v>
      </c>
      <c r="S61" s="0" t="n">
        <f aca="false">S60+1</f>
        <v>19</v>
      </c>
      <c r="T61" s="0" t="n">
        <f aca="false">U60</f>
        <v>0.000852972714195237</v>
      </c>
      <c r="U61" s="0" t="n">
        <f aca="false">$T$43+S61*$H$2</f>
        <v>0.000853072714195237</v>
      </c>
      <c r="V61" s="0" t="n">
        <f aca="false">((8*$F$1*$H$7)/(3.1415))*(((U61)^4-(T61)^4)-(((U61)^2-(T61)^2)^2/(LN(U61/T61))))^-1</f>
        <v>2.6490100086813E+019</v>
      </c>
      <c r="Y61" s="0" t="n">
        <f aca="false">Y60+1</f>
        <v>19</v>
      </c>
      <c r="Z61" s="0" t="n">
        <f aca="false">AA60</f>
        <v>0.000706481988436056</v>
      </c>
      <c r="AA61" s="0" t="n">
        <f aca="false">$Z$43+Y61*$H$2</f>
        <v>0.000706581988436056</v>
      </c>
      <c r="AB61" s="0" t="n">
        <f aca="false">((8*$F$1*$H$8)/(3.1415))*(((AA61)^4-(Z61)^4)-(((AA61)^2-(Z61)^2)^2/(LN(AA61/Z61))))^-1</f>
        <v>2.64839436689498E+019</v>
      </c>
      <c r="AE61" s="0" t="n">
        <f aca="false">AE60+1</f>
        <v>19</v>
      </c>
      <c r="AF61" s="0" t="n">
        <f aca="false">AG60</f>
        <v>0.000585202988071223</v>
      </c>
      <c r="AG61" s="0" t="n">
        <f aca="false">$AF$43+AE61*$H$2</f>
        <v>0.000585302988071223</v>
      </c>
      <c r="AH61" s="0" t="n">
        <f aca="false">((8*$F$1*$H$9)/(3.1415))*(((AG61)^4-(AF61)^4)-(((AG61)^2-(AF61)^2)^2/(LN(AG61/AF61))))^-1</f>
        <v>2.64670999550031E+019</v>
      </c>
      <c r="AK61" s="0" t="n">
        <f aca="false">AK60+1</f>
        <v>19</v>
      </c>
      <c r="AL61" s="0" t="n">
        <f aca="false">AM60</f>
        <v>0.000484796659593658</v>
      </c>
      <c r="AM61" s="0" t="n">
        <f aca="false">$AL$43+AK61*$H$2</f>
        <v>0.000484896659593658</v>
      </c>
      <c r="AN61" s="0" t="n">
        <f aca="false">((8*$F$1*$H$10)/(3.1415))*(((AM61)^4-(AL61)^4)-(((AM61)^2-(AL61)^2)^2/(LN(AM61/AL61))))^-1</f>
        <v>2.64514352973259E+019</v>
      </c>
      <c r="AQ61" s="0" t="n">
        <f aca="false">AQ60+1</f>
        <v>19</v>
      </c>
      <c r="AR61" s="0" t="n">
        <f aca="false">AS60</f>
        <v>0.00040167072049441</v>
      </c>
      <c r="AS61" s="0" t="n">
        <f aca="false">$AR$43+AQ61*$H$2</f>
        <v>0.00040177072049441</v>
      </c>
      <c r="AT61" s="0" t="n">
        <f aca="false">((8*$F$1*$H$11)/(3.1415))*(((AS61)^4-(AR61)^4)-(((AS61)^2-(AR61)^2)^2/(LN(AS61/AR61))))^-1</f>
        <v>2.64289335747366E+019</v>
      </c>
      <c r="AW61" s="0" t="n">
        <f aca="false">AW60+1</f>
        <v>19</v>
      </c>
      <c r="AX61" s="0" t="n">
        <f aca="false">AY60</f>
        <v>0.000332851136550796</v>
      </c>
      <c r="AY61" s="0" t="n">
        <f aca="false">$AX$43+AW61*$H$2</f>
        <v>0.000332951136550796</v>
      </c>
      <c r="AZ61" s="0" t="n">
        <f aca="false">((8*$F$1*$H$12)/(3.1415))*(((AY61)^4-(AX61)^4)-(((AY61)^2-(AX61)^2)^2/(LN(AY61/AX61))))^-1</f>
        <v>2.6403840001333E+019</v>
      </c>
      <c r="BC61" s="0" t="n">
        <f aca="false">BC60+1</f>
        <v>19</v>
      </c>
      <c r="BD61" s="0" t="n">
        <f aca="false">BE60</f>
        <v>0.000275875718462378</v>
      </c>
      <c r="BE61" s="0" t="n">
        <f aca="false">$BD$43+BC61*$H$2</f>
        <v>0.000275975718462378</v>
      </c>
      <c r="BF61" s="0" t="n">
        <f aca="false">((8*$H$13*$F$1)/(3.1415))*(((BE61)^4-(BD61)^4)-(((BE61)^2-(BD61)^2)^2/(LN(BE61/BD61))))^-1</f>
        <v>2.63734489569166E+019</v>
      </c>
      <c r="BI61" s="0" t="n">
        <f aca="false">BI60+1</f>
        <v>19</v>
      </c>
      <c r="BJ61" s="0" t="n">
        <f aca="false">BK60</f>
        <v>0.000228706030993621</v>
      </c>
      <c r="BK61" s="0" t="n">
        <f aca="false">$BJ$43+BI61*$H$2</f>
        <v>0.000228806030993621</v>
      </c>
      <c r="BL61" s="0" t="n">
        <f aca="false">((8*$F$1*$H$14)/(3.1415))*(((BK61)^4-(BJ61)^4)-(((BK61)^2-(BJ61)^2)^2/(LN(BK61/BJ61))))^-1</f>
        <v>2.63369099946432E+019</v>
      </c>
      <c r="BO61" s="0" t="n">
        <f aca="false">BO60+1</f>
        <v>19</v>
      </c>
      <c r="BP61" s="0" t="n">
        <f aca="false">BQ60</f>
        <v>0.000189654462956906</v>
      </c>
      <c r="BQ61" s="0" t="n">
        <f aca="false">$BP$43+BO61*$H$2</f>
        <v>0.000189754462956906</v>
      </c>
      <c r="BR61" s="0" t="n">
        <f aca="false">((8*$H$1*$H$15)/(3.1415))*(((BQ61)^4-(BP61)^4)-(((BQ61)^2-(BP61)^2)^2/(LN(BQ61/BP61))))^-1</f>
        <v>3.36649738342819E+019</v>
      </c>
      <c r="BU61" s="0" t="n">
        <v>19</v>
      </c>
      <c r="BV61" s="0" t="n">
        <f aca="false">BW60</f>
        <v>0.000157323848785754</v>
      </c>
      <c r="BW61" s="0" t="n">
        <f aca="false">$BV$43+BU61*$H$2</f>
        <v>0.000157423848785754</v>
      </c>
      <c r="BX61" s="0" t="n">
        <f aca="false">((8*$F$1*$H$16)/(3.1415))*(((BW61)^4-(BV61)^4)-(((BW61)^2-(BV61)^2)^2/(LN(BW61/BV61))))^-1</f>
        <v>2.62395690625588E+019</v>
      </c>
    </row>
    <row r="62" customFormat="false" ht="14.5" hidden="false" customHeight="false" outlineLevel="0" collapsed="false">
      <c r="A62" s="0" t="n">
        <f aca="false">A61+1</f>
        <v>20</v>
      </c>
      <c r="B62" s="0" t="n">
        <f aca="false">C61</f>
        <v>0.0015019</v>
      </c>
      <c r="C62" s="0" t="n">
        <f aca="false">$B$43+A62*$H$2</f>
        <v>0.001502</v>
      </c>
      <c r="D62" s="0" t="n">
        <f aca="false">((8*$F$1*$H$4)/(3.1415))*(((C62)^4-(B62)^4)-(((C62)^2-(B62)^2)^2/(LN(C62/B62))))^-1</f>
        <v>4.5033878663527E+019</v>
      </c>
      <c r="G62" s="0" t="n">
        <f aca="false">G61+1</f>
        <v>20</v>
      </c>
      <c r="H62" s="0" t="n">
        <f aca="false">I61</f>
        <v>0.00124374312422829</v>
      </c>
      <c r="I62" s="0" t="n">
        <f aca="false">$H$43+G62*$H$2</f>
        <v>0.00124384312422829</v>
      </c>
      <c r="J62" s="0" t="n">
        <f aca="false">((8*$F$1*$H$5)/(3.1415))*(((I62)^4-(H62)^4)-(((I62)^2-(H62)^2)^2/(LN(I62/H62))))^-1</f>
        <v>2.65281439953356E+019</v>
      </c>
      <c r="M62" s="0" t="n">
        <f aca="false">M61+1</f>
        <v>20</v>
      </c>
      <c r="N62" s="0" t="n">
        <f aca="false">O61</f>
        <v>0.00103001623012872</v>
      </c>
      <c r="O62" s="0" t="n">
        <f aca="false">$N$43+M62*$H$2</f>
        <v>0.00103011623012872</v>
      </c>
      <c r="P62" s="0" t="n">
        <f aca="false">((8*$H$1*$H$6)/(3.1415))*(((O62)^4-(N62)^4)-(((O62)^2-(N62)^2)^2/(LN(O62/N62))))^-1</f>
        <v>3.39398969298421E+019</v>
      </c>
      <c r="S62" s="0" t="n">
        <f aca="false">S61+1</f>
        <v>20</v>
      </c>
      <c r="T62" s="0" t="n">
        <f aca="false">U61</f>
        <v>0.000853072714195237</v>
      </c>
      <c r="U62" s="0" t="n">
        <f aca="false">$T$43+S62*$H$2</f>
        <v>0.000853172714195237</v>
      </c>
      <c r="V62" s="0" t="n">
        <f aca="false">((8*$F$1*$H$7)/(3.1415))*(((U62)^4-(T62)^4)-(((U62)^2-(T62)^2)^2/(LN(U62/T62))))^-1</f>
        <v>2.64952758232528E+019</v>
      </c>
      <c r="Y62" s="0" t="n">
        <f aca="false">Y61+1</f>
        <v>20</v>
      </c>
      <c r="Z62" s="0" t="n">
        <f aca="false">AA61</f>
        <v>0.000706581988436056</v>
      </c>
      <c r="AA62" s="0" t="n">
        <f aca="false">$Z$43+Y62*$H$2</f>
        <v>0.000706681988436056</v>
      </c>
      <c r="AB62" s="0" t="n">
        <f aca="false">((8*$F$1*$H$8)/(3.1415))*(((AA62)^4-(Z62)^4)-(((AA62)^2-(Z62)^2)^2/(LN(AA62/Z62))))^-1</f>
        <v>2.64786571072771E+019</v>
      </c>
      <c r="AE62" s="0" t="n">
        <f aca="false">AE61+1</f>
        <v>20</v>
      </c>
      <c r="AF62" s="0" t="n">
        <f aca="false">AG61</f>
        <v>0.000585302988071223</v>
      </c>
      <c r="AG62" s="0" t="n">
        <f aca="false">$AF$43+AE62*$H$2</f>
        <v>0.000585402988071223</v>
      </c>
      <c r="AH62" s="0" t="n">
        <f aca="false">((8*$F$1*$H$9)/(3.1415))*(((AG62)^4-(AF62)^4)-(((AG62)^2-(AF62)^2)^2/(LN(AG62/AF62))))^-1</f>
        <v>2.64617281915283E+019</v>
      </c>
      <c r="AK62" s="0" t="n">
        <f aca="false">AK61+1</f>
        <v>20</v>
      </c>
      <c r="AL62" s="0" t="n">
        <f aca="false">AM61</f>
        <v>0.000484896659593658</v>
      </c>
      <c r="AM62" s="0" t="n">
        <f aca="false">$AL$43+AK62*$H$2</f>
        <v>0.000484996659593658</v>
      </c>
      <c r="AN62" s="0" t="n">
        <f aca="false">((8*$F$1*$H$10)/(3.1415))*(((AM62)^4-(AL62)^4)-(((AM62)^2-(AL62)^2)^2/(LN(AM62/AL62))))^-1</f>
        <v>2.64437452167372E+019</v>
      </c>
      <c r="AQ62" s="0" t="n">
        <f aca="false">AQ61+1</f>
        <v>20</v>
      </c>
      <c r="AR62" s="0" t="n">
        <f aca="false">AS61</f>
        <v>0.00040177072049441</v>
      </c>
      <c r="AS62" s="0" t="n">
        <f aca="false">$AR$43+AQ62*$H$2</f>
        <v>0.00040187072049441</v>
      </c>
      <c r="AT62" s="0" t="n">
        <f aca="false">((8*$F$1*$H$11)/(3.1415))*(((AS62)^4-(AR62)^4)-(((AS62)^2-(AR62)^2)^2/(LN(AS62/AR62))))^-1</f>
        <v>2.64235725186852E+019</v>
      </c>
      <c r="AW62" s="0" t="n">
        <f aca="false">AW61+1</f>
        <v>20</v>
      </c>
      <c r="AX62" s="0" t="n">
        <f aca="false">AY61</f>
        <v>0.000332951136550796</v>
      </c>
      <c r="AY62" s="0" t="n">
        <f aca="false">$AX$43+AW62*$H$2</f>
        <v>0.000333051136550796</v>
      </c>
      <c r="AZ62" s="0" t="n">
        <f aca="false">((8*$F$1*$H$12)/(3.1415))*(((AY62)^4-(AX62)^4)-(((AY62)^2-(AX62)^2)^2/(LN(AY62/AX62))))^-1</f>
        <v>2.6396222297707E+019</v>
      </c>
      <c r="BC62" s="0" t="n">
        <f aca="false">BC61+1</f>
        <v>20</v>
      </c>
      <c r="BD62" s="0" t="n">
        <f aca="false">BE61</f>
        <v>0.000275975718462378</v>
      </c>
      <c r="BE62" s="0" t="n">
        <f aca="false">$BD$43+BC62*$H$2</f>
        <v>0.000276075718462378</v>
      </c>
      <c r="BF62" s="0" t="n">
        <f aca="false">((8*$H$13*$F$1)/(3.1415))*(((BE62)^4-(BD62)^4)-(((BE62)^2-(BD62)^2)^2/(LN(BE62/BD62))))^-1</f>
        <v>2.63642075772579E+019</v>
      </c>
      <c r="BI62" s="0" t="n">
        <f aca="false">BI61+1</f>
        <v>20</v>
      </c>
      <c r="BJ62" s="0" t="n">
        <f aca="false">BK61</f>
        <v>0.000228806030993621</v>
      </c>
      <c r="BK62" s="0" t="n">
        <f aca="false">$BJ$43+BI62*$H$2</f>
        <v>0.000228906030993621</v>
      </c>
      <c r="BL62" s="0" t="n">
        <f aca="false">((8*$F$1*$H$14)/(3.1415))*(((BK62)^4-(BJ62)^4)-(((BK62)^2-(BJ62)^2)^2/(LN(BK62/BJ62))))^-1</f>
        <v>2.6325450151748E+019</v>
      </c>
      <c r="BO62" s="0" t="n">
        <v>20</v>
      </c>
      <c r="BP62" s="0" t="n">
        <f aca="false">BQ61</f>
        <v>0.000189754462956906</v>
      </c>
      <c r="BQ62" s="0" t="n">
        <f aca="false">$BP$43+BO62*$H$2</f>
        <v>0.000189854462956906</v>
      </c>
      <c r="BR62" s="0" t="n">
        <f aca="false">((8*$H$1*$H$15)/(3.1415))*(((BQ62)^4-(BP62)^4)-(((BQ62)^2-(BP62)^2)^2/(LN(BQ62/BP62))))^-1</f>
        <v>3.36471255833774E+019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Q57"/>
  <sheetViews>
    <sheetView showFormulas="false" showGridLines="true" showRowColHeaders="true" showZeros="true" rightToLeft="false" tabSelected="false" showOutlineSymbols="true" defaultGridColor="true" view="normal" topLeftCell="EY19" colorId="64" zoomScale="110" zoomScaleNormal="110" zoomScalePageLayoutView="100" workbookViewId="0">
      <selection pane="topLeft" activeCell="FQ38" activeCellId="0" sqref="FQ38"/>
    </sheetView>
  </sheetViews>
  <sheetFormatPr defaultRowHeight="14.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9.91"/>
    <col collapsed="false" customWidth="true" hidden="false" outlineLevel="0" max="4" min="4" style="0" width="11.83"/>
    <col collapsed="false" customWidth="true" hidden="false" outlineLevel="0" max="5" min="5" style="0" width="10.63"/>
    <col collapsed="false" customWidth="true" hidden="false" outlineLevel="0" max="6" min="6" style="0" width="9.82"/>
    <col collapsed="false" customWidth="true" hidden="false" outlineLevel="0" max="7" min="7" style="0" width="11.64"/>
    <col collapsed="false" customWidth="true" hidden="false" outlineLevel="0" max="8" min="8" style="0" width="8.67"/>
    <col collapsed="false" customWidth="true" hidden="false" outlineLevel="0" max="9" min="9" style="0" width="12.9"/>
    <col collapsed="false" customWidth="true" hidden="false" outlineLevel="0" max="10" min="10" style="0" width="10.82"/>
    <col collapsed="false" customWidth="true" hidden="false" outlineLevel="0" max="11" min="11" style="0" width="10.99"/>
    <col collapsed="false" customWidth="true" hidden="false" outlineLevel="0" max="12" min="12" style="0" width="9.18"/>
    <col collapsed="false" customWidth="true" hidden="false" outlineLevel="0" max="13" min="13" style="0" width="10.18"/>
    <col collapsed="false" customWidth="true" hidden="false" outlineLevel="0" max="14" min="14" style="0" width="9.82"/>
    <col collapsed="false" customWidth="true" hidden="false" outlineLevel="0" max="16" min="15" style="0" width="8.67"/>
    <col collapsed="false" customWidth="true" hidden="false" outlineLevel="0" max="17" min="17" style="0" width="10"/>
    <col collapsed="false" customWidth="true" hidden="false" outlineLevel="0" max="19" min="18" style="0" width="8.67"/>
    <col collapsed="false" customWidth="true" hidden="false" outlineLevel="0" max="20" min="20" style="0" width="6.36"/>
    <col collapsed="false" customWidth="true" hidden="false" outlineLevel="0" max="22" min="21" style="0" width="8.67"/>
    <col collapsed="false" customWidth="true" hidden="false" outlineLevel="0" max="23" min="23" style="0" width="11.99"/>
    <col collapsed="false" customWidth="true" hidden="false" outlineLevel="0" max="28" min="24" style="0" width="8.67"/>
    <col collapsed="false" customWidth="true" hidden="false" outlineLevel="0" max="29" min="29" style="0" width="10.99"/>
    <col collapsed="false" customWidth="true" hidden="false" outlineLevel="0" max="34" min="30" style="0" width="8.67"/>
    <col collapsed="false" customWidth="true" hidden="false" outlineLevel="0" max="35" min="35" style="0" width="11.99"/>
    <col collapsed="false" customWidth="true" hidden="false" outlineLevel="0" max="40" min="36" style="0" width="8.67"/>
    <col collapsed="false" customWidth="true" hidden="false" outlineLevel="0" max="41" min="41" style="0" width="11.99"/>
    <col collapsed="false" customWidth="true" hidden="false" outlineLevel="0" max="46" min="42" style="0" width="8.67"/>
    <col collapsed="false" customWidth="true" hidden="false" outlineLevel="0" max="47" min="47" style="0" width="11.99"/>
    <col collapsed="false" customWidth="true" hidden="false" outlineLevel="0" max="52" min="48" style="0" width="8.67"/>
    <col collapsed="false" customWidth="true" hidden="false" outlineLevel="0" max="53" min="53" style="0" width="11.99"/>
    <col collapsed="false" customWidth="true" hidden="false" outlineLevel="0" max="58" min="54" style="0" width="8.67"/>
    <col collapsed="false" customWidth="true" hidden="false" outlineLevel="0" max="59" min="59" style="0" width="11.99"/>
    <col collapsed="false" customWidth="true" hidden="false" outlineLevel="0" max="64" min="60" style="0" width="8.67"/>
    <col collapsed="false" customWidth="true" hidden="false" outlineLevel="0" max="65" min="65" style="0" width="11.99"/>
    <col collapsed="false" customWidth="true" hidden="false" outlineLevel="0" max="70" min="66" style="0" width="8.67"/>
    <col collapsed="false" customWidth="true" hidden="false" outlineLevel="0" max="71" min="71" style="0" width="11.99"/>
    <col collapsed="false" customWidth="true" hidden="false" outlineLevel="0" max="76" min="72" style="0" width="8.67"/>
    <col collapsed="false" customWidth="true" hidden="false" outlineLevel="0" max="77" min="77" style="0" width="11.99"/>
    <col collapsed="false" customWidth="true" hidden="false" outlineLevel="0" max="79" min="78" style="0" width="8.67"/>
    <col collapsed="false" customWidth="true" hidden="false" outlineLevel="0" max="80" min="80" style="0" width="11.99"/>
    <col collapsed="false" customWidth="true" hidden="false" outlineLevel="0" max="82" min="81" style="0" width="8.67"/>
    <col collapsed="false" customWidth="true" hidden="false" outlineLevel="0" max="83" min="83" style="0" width="11.99"/>
    <col collapsed="false" customWidth="true" hidden="false" outlineLevel="0" max="85" min="84" style="0" width="8.67"/>
    <col collapsed="false" customWidth="true" hidden="false" outlineLevel="0" max="86" min="86" style="0" width="11.99"/>
    <col collapsed="false" customWidth="true" hidden="false" outlineLevel="0" max="88" min="87" style="0" width="8.67"/>
    <col collapsed="false" customWidth="true" hidden="false" outlineLevel="0" max="89" min="89" style="0" width="11.99"/>
    <col collapsed="false" customWidth="true" hidden="false" outlineLevel="0" max="91" min="90" style="0" width="8.67"/>
    <col collapsed="false" customWidth="true" hidden="false" outlineLevel="0" max="92" min="92" style="0" width="11.99"/>
    <col collapsed="false" customWidth="true" hidden="false" outlineLevel="0" max="94" min="93" style="0" width="8.67"/>
    <col collapsed="false" customWidth="true" hidden="false" outlineLevel="0" max="95" min="95" style="0" width="11.99"/>
    <col collapsed="false" customWidth="true" hidden="false" outlineLevel="0" max="97" min="96" style="0" width="8.67"/>
    <col collapsed="false" customWidth="true" hidden="false" outlineLevel="0" max="98" min="98" style="0" width="11.99"/>
    <col collapsed="false" customWidth="true" hidden="false" outlineLevel="0" max="100" min="99" style="0" width="8.67"/>
    <col collapsed="false" customWidth="true" hidden="false" outlineLevel="0" max="101" min="101" style="0" width="11.99"/>
    <col collapsed="false" customWidth="true" hidden="false" outlineLevel="0" max="103" min="102" style="0" width="8.67"/>
    <col collapsed="false" customWidth="true" hidden="false" outlineLevel="0" max="104" min="104" style="0" width="11.99"/>
    <col collapsed="false" customWidth="true" hidden="false" outlineLevel="0" max="106" min="105" style="0" width="8.67"/>
    <col collapsed="false" customWidth="true" hidden="false" outlineLevel="0" max="107" min="107" style="0" width="11.99"/>
    <col collapsed="false" customWidth="true" hidden="false" outlineLevel="0" max="109" min="108" style="0" width="8.67"/>
    <col collapsed="false" customWidth="true" hidden="false" outlineLevel="0" max="110" min="110" style="0" width="11.99"/>
    <col collapsed="false" customWidth="true" hidden="false" outlineLevel="0" max="112" min="111" style="0" width="8.67"/>
    <col collapsed="false" customWidth="true" hidden="false" outlineLevel="0" max="113" min="113" style="0" width="11.99"/>
    <col collapsed="false" customWidth="true" hidden="false" outlineLevel="0" max="115" min="114" style="0" width="8.67"/>
    <col collapsed="false" customWidth="true" hidden="false" outlineLevel="0" max="116" min="116" style="0" width="11.99"/>
    <col collapsed="false" customWidth="true" hidden="false" outlineLevel="0" max="118" min="117" style="0" width="8.67"/>
    <col collapsed="false" customWidth="true" hidden="false" outlineLevel="0" max="119" min="119" style="0" width="11.99"/>
    <col collapsed="false" customWidth="true" hidden="false" outlineLevel="0" max="121" min="120" style="0" width="8.67"/>
    <col collapsed="false" customWidth="true" hidden="false" outlineLevel="0" max="122" min="122" style="0" width="11.99"/>
    <col collapsed="false" customWidth="true" hidden="false" outlineLevel="0" max="124" min="123" style="0" width="8.67"/>
    <col collapsed="false" customWidth="true" hidden="false" outlineLevel="0" max="125" min="125" style="0" width="11.99"/>
    <col collapsed="false" customWidth="true" hidden="false" outlineLevel="0" max="127" min="126" style="0" width="8.67"/>
    <col collapsed="false" customWidth="true" hidden="false" outlineLevel="0" max="128" min="128" style="0" width="11.99"/>
    <col collapsed="false" customWidth="true" hidden="false" outlineLevel="0" max="129" min="129" style="0" width="8.67"/>
    <col collapsed="false" customWidth="true" hidden="false" outlineLevel="0" max="130" min="130" style="0" width="10.54"/>
    <col collapsed="false" customWidth="true" hidden="false" outlineLevel="0" max="131" min="131" style="0" width="12.56"/>
    <col collapsed="false" customWidth="true" hidden="false" outlineLevel="0" max="133" min="132" style="0" width="8.67"/>
    <col collapsed="false" customWidth="true" hidden="false" outlineLevel="0" max="134" min="134" style="0" width="11.99"/>
    <col collapsed="false" customWidth="true" hidden="false" outlineLevel="0" max="136" min="135" style="0" width="8.67"/>
    <col collapsed="false" customWidth="true" hidden="false" outlineLevel="0" max="137" min="137" style="0" width="11.99"/>
    <col collapsed="false" customWidth="true" hidden="false" outlineLevel="0" max="139" min="138" style="0" width="8.67"/>
    <col collapsed="false" customWidth="true" hidden="false" outlineLevel="0" max="140" min="140" style="0" width="11.99"/>
    <col collapsed="false" customWidth="true" hidden="false" outlineLevel="0" max="141" min="141" style="0" width="8.67"/>
    <col collapsed="false" customWidth="true" hidden="false" outlineLevel="0" max="143" min="142" style="0" width="11.99"/>
    <col collapsed="false" customWidth="true" hidden="false" outlineLevel="0" max="145" min="144" style="0" width="8.67"/>
    <col collapsed="false" customWidth="true" hidden="false" outlineLevel="0" max="146" min="146" style="0" width="11.99"/>
    <col collapsed="false" customWidth="true" hidden="false" outlineLevel="0" max="148" min="147" style="0" width="8.67"/>
    <col collapsed="false" customWidth="true" hidden="false" outlineLevel="0" max="149" min="149" style="0" width="11.99"/>
    <col collapsed="false" customWidth="true" hidden="false" outlineLevel="0" max="151" min="150" style="0" width="8.67"/>
    <col collapsed="false" customWidth="true" hidden="false" outlineLevel="0" max="153" min="152" style="0" width="11.99"/>
    <col collapsed="false" customWidth="true" hidden="false" outlineLevel="0" max="154" min="154" style="0" width="8.67"/>
    <col collapsed="false" customWidth="true" hidden="false" outlineLevel="0" max="155" min="155" style="0" width="11.99"/>
    <col collapsed="false" customWidth="true" hidden="false" outlineLevel="0" max="157" min="156" style="0" width="8.67"/>
    <col collapsed="false" customWidth="true" hidden="false" outlineLevel="0" max="160" min="158" style="0" width="11.99"/>
    <col collapsed="false" customWidth="true" hidden="false" outlineLevel="0" max="161" min="161" style="0" width="10.54"/>
    <col collapsed="false" customWidth="true" hidden="false" outlineLevel="0" max="163" min="162" style="0" width="8.67"/>
    <col collapsed="false" customWidth="true" hidden="false" outlineLevel="0" max="166" min="164" style="0" width="11.99"/>
    <col collapsed="false" customWidth="true" hidden="false" outlineLevel="0" max="167" min="167" style="0" width="10.18"/>
    <col collapsed="false" customWidth="true" hidden="false" outlineLevel="0" max="169" min="168" style="0" width="8.67"/>
    <col collapsed="false" customWidth="true" hidden="false" outlineLevel="0" max="172" min="170" style="0" width="11.99"/>
    <col collapsed="false" customWidth="true" hidden="false" outlineLevel="0" max="1025" min="173" style="0" width="8.67"/>
  </cols>
  <sheetData>
    <row r="1" customFormat="false" ht="14.5" hidden="false" customHeight="false" outlineLevel="0" collapsed="false">
      <c r="B1" s="0" t="s">
        <v>139</v>
      </c>
      <c r="C1" s="0" t="n">
        <v>0.001</v>
      </c>
      <c r="E1" s="38" t="s">
        <v>140</v>
      </c>
      <c r="F1" s="66" t="n">
        <f aca="false">F2*7*10^-7</f>
        <v>0.0006951</v>
      </c>
      <c r="G1" s="0" t="s">
        <v>101</v>
      </c>
      <c r="H1" s="66" t="n">
        <f aca="false">8.9/10000</f>
        <v>0.00089</v>
      </c>
      <c r="I1" s="0" t="s">
        <v>141</v>
      </c>
      <c r="J1" s="0" t="n">
        <f aca="false">2*(0.5^(27/3.67))*C1*1000000</f>
        <v>12.2002267443195</v>
      </c>
    </row>
    <row r="2" customFormat="false" ht="15" hidden="false" customHeight="false" outlineLevel="0" collapsed="false">
      <c r="B2" s="0" t="s">
        <v>142</v>
      </c>
      <c r="C2" s="0" t="n">
        <f aca="false">'Final-Peri'!I11</f>
        <v>29</v>
      </c>
      <c r="E2" s="60" t="s">
        <v>143</v>
      </c>
      <c r="F2" s="67" t="n">
        <v>993</v>
      </c>
      <c r="G2" s="0" t="s">
        <v>130</v>
      </c>
      <c r="H2" s="0" t="n">
        <f aca="false">100/1000000000</f>
        <v>1E-007</v>
      </c>
    </row>
    <row r="3" customFormat="false" ht="14.5" hidden="false" customHeight="false" outlineLevel="0" collapsed="false">
      <c r="B3" s="0" t="s">
        <v>144</v>
      </c>
      <c r="C3" s="0" t="s">
        <v>67</v>
      </c>
      <c r="E3" s="0" t="s">
        <v>70</v>
      </c>
      <c r="F3" s="0" t="s">
        <v>68</v>
      </c>
      <c r="G3" s="0" t="s">
        <v>69</v>
      </c>
      <c r="H3" s="0" t="s">
        <v>145</v>
      </c>
      <c r="I3" s="0" t="s">
        <v>71</v>
      </c>
      <c r="J3" s="0" t="s">
        <v>129</v>
      </c>
      <c r="L3" s="0" t="s">
        <v>85</v>
      </c>
      <c r="N3" s="0" t="s">
        <v>155</v>
      </c>
      <c r="P3" s="0" t="s">
        <v>147</v>
      </c>
      <c r="Q3" s="0" t="s">
        <v>148</v>
      </c>
      <c r="R3" s="0" t="s">
        <v>149</v>
      </c>
      <c r="T3" s="0" t="s">
        <v>68</v>
      </c>
    </row>
    <row r="4" customFormat="false" ht="14.5" hidden="false" customHeight="false" outlineLevel="0" collapsed="false">
      <c r="B4" s="0" t="n">
        <v>0</v>
      </c>
      <c r="C4" s="0" t="n">
        <f aca="false">('Final-Peri'!G11)/('Final-Peri'!G11+'Final-Peri'!H11)</f>
        <v>0.997108385681524</v>
      </c>
      <c r="E4" s="0" t="n">
        <f aca="false">(1/((1-(C4^4))-(((1-(C4^2))^2)/(LN(1/C4)))))</f>
        <v>31064792.9068765</v>
      </c>
      <c r="F4" s="0" t="n">
        <f aca="false">('Final-Peri'!G11+('Final-Peri'!E11/1000))</f>
        <v>0.0010029</v>
      </c>
      <c r="G4" s="0" t="n">
        <f aca="false">1/(F4)^4</f>
        <v>988483614684.048</v>
      </c>
      <c r="H4" s="0" t="n">
        <v>0.045</v>
      </c>
      <c r="I4" s="0" t="n">
        <f aca="false">H4*G4*E4</f>
        <v>1.38181674519003E+018</v>
      </c>
      <c r="J4" s="0" t="n">
        <f aca="false">(8*$F$1*I4)/($F$2*9.81*3.1415)</f>
        <v>251091728779.134</v>
      </c>
      <c r="L4" s="0" t="n">
        <f aca="false">J4/(2^B4)</f>
        <v>251091728779.134</v>
      </c>
      <c r="N4" s="0" t="n">
        <f aca="false">SUM(L4:L25)</f>
        <v>406983617016.688</v>
      </c>
      <c r="P4" s="0" t="n">
        <f aca="false">0.001</f>
        <v>0.001</v>
      </c>
      <c r="Q4" s="0" t="n">
        <f aca="false">(8*$H$1*H4)/(1025*9.8*3.1415*P4^4)</f>
        <v>10153.2598769488</v>
      </c>
      <c r="R4" s="0" t="n">
        <f aca="false">Q4/(2^B4)</f>
        <v>10153.2598769488</v>
      </c>
      <c r="T4" s="0" t="n">
        <f aca="false">SUM(R4:R25)</f>
        <v>165829.966129604</v>
      </c>
    </row>
    <row r="5" customFormat="false" ht="14.5" hidden="false" customHeight="false" outlineLevel="0" collapsed="false">
      <c r="B5" s="0" t="n">
        <v>1</v>
      </c>
      <c r="C5" s="0" t="n">
        <f aca="false">((0.5)^(B5/3)*$C$1)/(((0.5)^(B5/3)*$C$1)+(($C$2-B5)*0.0000001))</f>
        <v>0.996484622534881</v>
      </c>
      <c r="E5" s="0" t="n">
        <f aca="false">(1/((1-(C5^4))-(((1-(C5^2))^2)/(LN(1/C5)))))</f>
        <v>17294551.7224496</v>
      </c>
      <c r="F5" s="0" t="n">
        <f aca="false">((0.5^(B5/3)*$C$1)+($C$2-B5)*0.0000001)</f>
        <v>0.0007965005259841</v>
      </c>
      <c r="G5" s="0" t="n">
        <f aca="false">1/(F5)^4</f>
        <v>2484595717185.89</v>
      </c>
      <c r="H5" s="0" t="n">
        <f aca="false">(20*(0.5)^(B5/3.67)*$C$1)</f>
        <v>0.0165579083230438</v>
      </c>
      <c r="I5" s="0" t="n">
        <f aca="false">H5*G5*E5</f>
        <v>7.1149280966825E+017</v>
      </c>
      <c r="J5" s="0" t="n">
        <f aca="false">(8*$F$1*I5)/($F$2*9.81*3.1415)</f>
        <v>129286289383.442</v>
      </c>
      <c r="L5" s="0" t="n">
        <f aca="false">J5/(2^B5)</f>
        <v>64643144691.7211</v>
      </c>
      <c r="P5" s="0" t="n">
        <f aca="false">((0.5)^(B5/3)*$C$1)</f>
        <v>0.0007937005259841</v>
      </c>
      <c r="Q5" s="0" t="n">
        <f aca="false">(8*$H$1*H5)/(1025*9.8*3.1415*P5^4)</f>
        <v>9413.94788469484</v>
      </c>
      <c r="R5" s="0" t="n">
        <f aca="false">Q5/(2^B5)</f>
        <v>4706.97394234742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((0.5)^(B6/3)*$C$1)/(((0.5)^(B6/3)*$C$1)+(($C$2-B6)*0.0000001))</f>
        <v>0.995732308412597</v>
      </c>
      <c r="E6" s="0" t="n">
        <f aca="false">(1/((1-(C6^4))-(((1-(C6^2))^2)/(LN(1/C6)))))</f>
        <v>9669627.83046699</v>
      </c>
      <c r="F6" s="0" t="n">
        <f aca="false">((0.5^(B6/3)*$C$1)+($C$2-B6)*0.0000001)</f>
        <v>0.000632660524947437</v>
      </c>
      <c r="G6" s="0" t="n">
        <f aca="false">1/(F6)^4</f>
        <v>6241903505302.39</v>
      </c>
      <c r="H6" s="0" t="n">
        <f aca="false">(20*(0.5)^(B6/3.67)*$C$1)</f>
        <v>0.0137082164017162</v>
      </c>
      <c r="I6" s="0" t="n">
        <f aca="false">H6*G6*E6</f>
        <v>8.27385225148522E+017</v>
      </c>
      <c r="J6" s="0" t="n">
        <f aca="false">(8*$F$1*I6)/($F$2*9.81*3.1415)</f>
        <v>150345251837.49</v>
      </c>
      <c r="L6" s="0" t="n">
        <f aca="false">J6/(2^B6)</f>
        <v>37586312959.3725</v>
      </c>
      <c r="N6" s="0" t="n">
        <f aca="false">N4*1000*9.81</f>
        <v>3992509282933710</v>
      </c>
      <c r="O6" s="0" t="s">
        <v>106</v>
      </c>
      <c r="P6" s="0" t="n">
        <f aca="false">((0.5)^(B6/3)*$C$1)</f>
        <v>0.000629960524947437</v>
      </c>
      <c r="Q6" s="0" t="n">
        <f aca="false">(8*$H$1*H6)/(1025*9.8*3.1415*P6^4)</f>
        <v>19639.055403097</v>
      </c>
      <c r="R6" s="0" t="n">
        <f aca="false">Q6/(2^B6)</f>
        <v>4909.76385077425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((0.5)^(B7/3)*$C$1)/(((0.5)^(B7/3)*$C$1)+(($C$2-B7)*0.0000001))</f>
        <v>0.994826900119379</v>
      </c>
      <c r="E7" s="0" t="n">
        <f aca="false">(1/((1-(C7^4))-(((1-(C7^2))^2)/(LN(1/C7)))))</f>
        <v>5431668.50770393</v>
      </c>
      <c r="F7" s="0" t="n">
        <f aca="false">((0.5^(B7/3)*$C$1)+($C$2-B7)*0.0000001)</f>
        <v>0.0005026</v>
      </c>
      <c r="G7" s="0" t="n">
        <f aca="false">1/(F7)^4</f>
        <v>15671481811510.2</v>
      </c>
      <c r="H7" s="0" t="n">
        <f aca="false">(20*(0.5)^(B7/3.67)*$C$1)</f>
        <v>0.0113489695226032</v>
      </c>
      <c r="I7" s="0" t="n">
        <f aca="false">H7*G7*E7</f>
        <v>9.66050322849443E+017</v>
      </c>
      <c r="J7" s="0" t="n">
        <f aca="false">(8*$F$1*I7)/($F$2*9.81*3.1415)</f>
        <v>175542268174.315</v>
      </c>
      <c r="L7" s="0" t="n">
        <f aca="false">J7/(2^B7)</f>
        <v>21942783521.7894</v>
      </c>
      <c r="P7" s="0" t="n">
        <f aca="false">((0.5)^(B7/3)*$C$1)</f>
        <v>0.0005</v>
      </c>
      <c r="Q7" s="0" t="n">
        <f aca="false">(8*$H$1*H7)/(1025*9.8*3.1415*P7^4)</f>
        <v>40970.3242305995</v>
      </c>
      <c r="R7" s="0" t="n">
        <f aca="false">Q7/(2^B7)</f>
        <v>5121.29052882494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((0.5)^(B8/3)*$C$1)/(((0.5)^(B8/3)*$C$1)+(($C$2-B8)*0.0000001))</f>
        <v>0.993739831341867</v>
      </c>
      <c r="E8" s="0" t="n">
        <f aca="false">(1/((1-(C8^4))-(((1-(C8^2))^2)/(LN(1/C8)))))</f>
        <v>3066651.23067319</v>
      </c>
      <c r="F8" s="0" t="n">
        <f aca="false">((0.5^(B8/3)*$C$1)+($C$2-B8)*0.0000001)</f>
        <v>0.00039935026299205</v>
      </c>
      <c r="G8" s="0" t="n">
        <f aca="false">1/(F8)^4</f>
        <v>39317337536179.5</v>
      </c>
      <c r="H8" s="0" t="n">
        <f aca="false">(20*(0.5)^(B8/3.67)*$C$1)</f>
        <v>0.00939575984581409</v>
      </c>
      <c r="I8" s="0" t="n">
        <f aca="false">H8*G8*E8</f>
        <v>1.13287083224438E+018</v>
      </c>
      <c r="J8" s="0" t="n">
        <f aca="false">(8*$F$1*I8)/($F$2*9.81*3.1415)</f>
        <v>205855441209.449</v>
      </c>
      <c r="L8" s="0" t="n">
        <f aca="false">J8/(2^B8)</f>
        <v>12865965075.5906</v>
      </c>
      <c r="N8" s="0" t="s">
        <v>150</v>
      </c>
      <c r="P8" s="0" t="n">
        <f aca="false">((0.5)^(B8/3)*$C$1)</f>
        <v>0.00039685026299205</v>
      </c>
      <c r="Q8" s="0" t="n">
        <f aca="false">(8*$H$1*H8)/(1025*9.8*3.1415*P8^4)</f>
        <v>85470.886104621</v>
      </c>
      <c r="R8" s="0" t="n">
        <f aca="false">Q8/(2^B8)</f>
        <v>5341.93038153881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((0.5)^(B9/3)*$C$1)/(((0.5)^(B9/3)*$C$1)+(($C$2-B9)*0.0000001))</f>
        <v>0.992438093089677</v>
      </c>
      <c r="E9" s="0" t="n">
        <f aca="false">(1/((1-(C9^4))-(((1-(C9^2))^2)/(LN(1/C9)))))</f>
        <v>1741053.13500344</v>
      </c>
      <c r="F9" s="0" t="n">
        <f aca="false">((0.5^(B9/3)*$C$1)+($C$2-B9)*0.0000001)</f>
        <v>0.000317380262473718</v>
      </c>
      <c r="G9" s="0" t="n">
        <f aca="false">1/(F9)^4</f>
        <v>98555380758759.4</v>
      </c>
      <c r="H9" s="0" t="n">
        <f aca="false">(20*(0.5)^(B9/3.67)*$C$1)</f>
        <v>0.00777870650761631</v>
      </c>
      <c r="I9" s="0" t="n">
        <f aca="false">H9*G9*E9</f>
        <v>1.33474945255269E+018</v>
      </c>
      <c r="J9" s="0" t="n">
        <f aca="false">(8*$F$1*I9)/($F$2*9.81*3.1415)</f>
        <v>242539069449.74</v>
      </c>
      <c r="L9" s="0" t="n">
        <f aca="false">J9/(2^B9)</f>
        <v>7579345920.30438</v>
      </c>
      <c r="N9" s="0" t="n">
        <f aca="false">(E38+K38+Q38+W38+AC38+AI38+AO38+AU38+BA38+BG38+BM38+BS38+BY38+CE38+CK38+CQ38+CW38+DC38+DI38+DO38+DU38+EA38+EG38+EM38+ES38+EY38+FE38+FK38+FQ38)</f>
        <v>4.40320081051693E+018</v>
      </c>
      <c r="O9" s="0" t="s">
        <v>106</v>
      </c>
      <c r="P9" s="0" t="n">
        <f aca="false">((0.5)^(B9/3)*$C$1)</f>
        <v>0.000314980262473718</v>
      </c>
      <c r="Q9" s="0" t="n">
        <f aca="false">(8*$H$1*H9)/(1025*9.8*3.1415*P9^4)</f>
        <v>178306.43297797</v>
      </c>
      <c r="R9" s="0" t="n">
        <f aca="false">Q9/(2^B9)</f>
        <v>5572.07603056157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((0.5)^(B10/3)*$C$1)/(((0.5)^(B10/3)*$C$1)+(($C$2-B10)*0.0000001))</f>
        <v>0.990883868410622</v>
      </c>
      <c r="E10" s="0" t="n">
        <f aca="false">(1/((1-(C10^4))-(((1-(C10^2))^2)/(LN(1/C10)))))</f>
        <v>994518.732248244</v>
      </c>
      <c r="F10" s="0" t="n">
        <f aca="false">((0.5^(B10/3)*$C$1)+($C$2-B10)*0.0000001)</f>
        <v>0.0002523</v>
      </c>
      <c r="G10" s="0" t="n">
        <f aca="false">1/(F10)^4</f>
        <v>246791954774260</v>
      </c>
      <c r="H10" s="0" t="n">
        <f aca="false">(20*(0.5)^(B10/3.67)*$C$1)</f>
        <v>0.00643995546124877</v>
      </c>
      <c r="I10" s="0" t="n">
        <f aca="false">H10*G10*E10</f>
        <v>1.58061765806664E+018</v>
      </c>
      <c r="J10" s="0" t="n">
        <f aca="false">(8*$F$1*I10)/($F$2*9.81*3.1415)</f>
        <v>287216102775.045</v>
      </c>
      <c r="L10" s="0" t="n">
        <f aca="false">J10/(2^B10)</f>
        <v>4487751605.86008</v>
      </c>
      <c r="P10" s="0" t="n">
        <f aca="false">((0.5)^(B10/3)*$C$1)</f>
        <v>0.00025</v>
      </c>
      <c r="Q10" s="0" t="n">
        <f aca="false">(8*$H$1*H10)/(1025*9.8*3.1415*P10^4)</f>
        <v>371976.768819395</v>
      </c>
      <c r="R10" s="0" t="n">
        <f aca="false">Q10/(2^B10)</f>
        <v>5812.13701280304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((0.5)^(B11/3)*$C$1)/(((0.5)^(B11/3)*$C$1)+(($C$2-B11)*0.0000001))</f>
        <v>0.989034275100059</v>
      </c>
      <c r="E11" s="0" t="n">
        <f aca="false">(1/((1-(C11^4))-(((1-(C11^2))^2)/(LN(1/C11)))))</f>
        <v>571921.038604469</v>
      </c>
      <c r="F11" s="0" t="n">
        <f aca="false">((0.5^(B11/3)*$C$1)+($C$2-B11)*0.0000001)</f>
        <v>0.000200625131496025</v>
      </c>
      <c r="G11" s="0" t="n">
        <f aca="false">1/(F11)^4</f>
        <v>617246537508430</v>
      </c>
      <c r="H11" s="0" t="n">
        <f aca="false">(20*(0.5)^(B11/3.67)*$C$1)</f>
        <v>0.00533160960659213</v>
      </c>
      <c r="I11" s="0" t="n">
        <f aca="false">H11*G11*E11</f>
        <v>1.88214499403314E+018</v>
      </c>
      <c r="J11" s="0" t="n">
        <f aca="false">(8*$F$1*I11)/($F$2*9.81*3.1415)</f>
        <v>342007029520.967</v>
      </c>
      <c r="L11" s="0" t="n">
        <f aca="false">J11/(2^B11)</f>
        <v>2671929918.13256</v>
      </c>
      <c r="N11" s="0" t="s">
        <v>151</v>
      </c>
      <c r="P11" s="0" t="n">
        <f aca="false">((0.5)^(B11/3)*$C$1)</f>
        <v>0.000198425131496025</v>
      </c>
      <c r="Q11" s="0" t="n">
        <f aca="false">(8*$H$1*H11)/(1025*9.8*3.1415*P11^4)</f>
        <v>776005.185176984</v>
      </c>
      <c r="R11" s="0" t="n">
        <f aca="false">Q11/(2^B11)</f>
        <v>6062.54050919519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((0.5)^(B12/3)*$C$1)/(((0.5)^(B12/3)*$C$1)+(($C$2-B12)*0.0000001))</f>
        <v>0.986841291602905</v>
      </c>
      <c r="E12" s="0" t="n">
        <f aca="false">(1/((1-(C12^4))-(((1-(C12^2))^2)/(LN(1/C12)))))</f>
        <v>331350.036899802</v>
      </c>
      <c r="F12" s="0" t="n">
        <f aca="false">((0.5^(B12/3)*$C$1)+($C$2-B12)*0.0000001)</f>
        <v>0.000159590131236859</v>
      </c>
      <c r="G12" s="0" t="n">
        <f aca="false">1/(F12)^4</f>
        <v>1541614805343010</v>
      </c>
      <c r="H12" s="0" t="n">
        <f aca="false">(20*(0.5)^(B12/3.67)*$C$1)</f>
        <v>0.00441401515401062</v>
      </c>
      <c r="I12" s="0" t="n">
        <f aca="false">H12*G12*E12</f>
        <v>2.25474127819657E+018</v>
      </c>
      <c r="J12" s="0" t="n">
        <f aca="false">(8*$F$1*I12)/($F$2*9.81*3.1415)</f>
        <v>409711987832.507</v>
      </c>
      <c r="L12" s="0" t="n">
        <f aca="false">J12/(2^B12)</f>
        <v>1600437452.47073</v>
      </c>
      <c r="N12" s="0" t="n">
        <f aca="false">(E38+K38+Q38+W38+AC38+AI38+AO38+AU38+BA38+BG38+BM38+BS38+BY38+CE38+CK38+CQ38+CW38+DC38+DI38+DO38+DU38+EA38+EG38+EM38+ES38+EY38+FE38+FK38)</f>
        <v>4.40320071257464E+018</v>
      </c>
      <c r="P12" s="0" t="n">
        <f aca="false">((0.5)^(B12/3)*$C$1)</f>
        <v>0.000157490131236859</v>
      </c>
      <c r="Q12" s="0" t="n">
        <f aca="false">(8*$H$1*H12)/(1025*9.8*3.1415*P12^4)</f>
        <v>1618875.41884085</v>
      </c>
      <c r="R12" s="0" t="n">
        <f aca="false">Q12/(2^B12)</f>
        <v>6323.73210484708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((0.5)^(B13/3)*$C$1)/(((0.5)^(B13/3)*$C$1)+(($C$2-B13)*0.0000001))</f>
        <v>0.984251968503937</v>
      </c>
      <c r="E13" s="0" t="n">
        <f aca="false">(1/((1-(C13^4))-(((1-(C13^2))^2)/(LN(1/C13)))))</f>
        <v>193559.187906693</v>
      </c>
      <c r="F13" s="0" t="n">
        <f aca="false">((0.5^(B13/3)*$C$1)+($C$2-B13)*0.0000001)</f>
        <v>0.000127</v>
      </c>
      <c r="G13" s="0" t="n">
        <f aca="false">1/(F13)^4</f>
        <v>3844015376046130</v>
      </c>
      <c r="H13" s="0" t="n">
        <f aca="false">(20*(0.5)^(B13/3.67)*$C$1)</f>
        <v>0.0036543429128317</v>
      </c>
      <c r="I13" s="0" t="n">
        <f aca="false">H13*G13*E13</f>
        <v>2.71899372526488E+018</v>
      </c>
      <c r="J13" s="0" t="n">
        <f aca="false">(8*$F$1*I13)/($F$2*9.81*3.1415)</f>
        <v>494071907431.175</v>
      </c>
      <c r="L13" s="0" t="n">
        <f aca="false">J13/(2^B13)</f>
        <v>964984194.201514</v>
      </c>
      <c r="P13" s="0" t="n">
        <f aca="false">((0.5)^(B13/3)*$C$1)</f>
        <v>0.000125</v>
      </c>
      <c r="Q13" s="0" t="n">
        <f aca="false">(8*$H$1*H13)/(1025*9.8*3.1415*P13^4)</f>
        <v>3377242.40995817</v>
      </c>
      <c r="R13" s="0" t="n">
        <f aca="false">Q13/(2^B13)</f>
        <v>6596.17658194954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((0.5)^(B14/3)*$C$1)/(((0.5)^(B14/3)*$C$1)+(($C$2-B14)*0.0000001))</f>
        <v>0.98120906154498</v>
      </c>
      <c r="E14" s="0" t="n">
        <f aca="false">(1/((1-(C14^4))-(((1-(C14^2))^2)/(LN(1/C14)))))</f>
        <v>114107.171023254</v>
      </c>
      <c r="F14" s="0" t="n">
        <f aca="false">((0.5^(B14/3)*$C$1)+($C$2-B14)*0.0000001)</f>
        <v>0.000101112565748012</v>
      </c>
      <c r="G14" s="0" t="n">
        <f aca="false">1/(F14)^4</f>
        <v>9567081567541140</v>
      </c>
      <c r="H14" s="0" t="n">
        <f aca="false">(20*(0.5)^(B14/3.67)*$C$1)</f>
        <v>0.00302541374658161</v>
      </c>
      <c r="I14" s="0" t="n">
        <f aca="false">H14*G14*E14</f>
        <v>3.30276132898974E+018</v>
      </c>
      <c r="J14" s="0" t="n">
        <f aca="false">(8*$F$1*I14)/($F$2*9.81*3.1415)</f>
        <v>600149082523.138</v>
      </c>
      <c r="L14" s="0" t="n">
        <f aca="false">J14/(2^B14)</f>
        <v>586083088.401502</v>
      </c>
      <c r="P14" s="0" t="n">
        <f aca="false">((0.5)^(B14/3)*$C$1)</f>
        <v>9.92125657480125E-005</v>
      </c>
      <c r="Q14" s="0" t="n">
        <f aca="false">(8*$H$1*H14)/(1025*9.8*3.1415*P14^4)</f>
        <v>7045487.35676449</v>
      </c>
      <c r="R14" s="0" t="n">
        <f aca="false">Q14/(2^B14)</f>
        <v>6880.35874684032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((0.5)^(B15/3)*$C$1)/(((0.5)^(B15/3)*$C$1)+(($C$2-B15)*0.0000001))</f>
        <v>0.977652262293419</v>
      </c>
      <c r="E15" s="0" t="n">
        <f aca="false">(1/((1-(C15^4))-(((1-(C15^2))^2)/(LN(1/C15)))))</f>
        <v>67957.4282084445</v>
      </c>
      <c r="F15" s="0" t="n">
        <f aca="false">((0.5^(B15/3)*$C$1)+($C$2-B15)*0.0000001)</f>
        <v>8.05450656184296E-005</v>
      </c>
      <c r="G15" s="0" t="n">
        <f aca="false">1/(F15)^4</f>
        <v>23759879915651100</v>
      </c>
      <c r="H15" s="0" t="n">
        <f aca="false">(20*(0.5)^(B15/3.67)*$C$1)</f>
        <v>0.00250472617275875</v>
      </c>
      <c r="I15" s="0" t="n">
        <f aca="false">H15*G15*E15</f>
        <v>4.04428199770614E+018</v>
      </c>
      <c r="J15" s="0" t="n">
        <f aca="false">(8*$F$1*I15)/($F$2*9.81*3.1415)</f>
        <v>734891773463.574</v>
      </c>
      <c r="L15" s="0" t="n">
        <f aca="false">J15/(2^B15)</f>
        <v>358833873.761511</v>
      </c>
      <c r="P15" s="0" t="n">
        <f aca="false">((0.5)^(B15/3)*$C$1)</f>
        <v>7.87450656184296E-005</v>
      </c>
      <c r="Q15" s="0" t="n">
        <f aca="false">(8*$H$1*H15)/(1025*9.8*3.1415*P15^4)</f>
        <v>14698054.231453</v>
      </c>
      <c r="R15" s="0" t="n">
        <f aca="false">Q15/(2^B15)</f>
        <v>7176.78429270167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((0.5)^(B16/3)*$C$1)/(((0.5)^(B16/3)*$C$1)+(($C$2-B16)*0.0000001))</f>
        <v>0.973520249221184</v>
      </c>
      <c r="E16" s="0" t="n">
        <f aca="false">(1/((1-(C16^4))-(((1-(C16^2))^2)/(LN(1/C16)))))</f>
        <v>40935.7526174627</v>
      </c>
      <c r="F16" s="0" t="n">
        <f aca="false">((0.5^(B16/3)*$C$1)+($C$2-B16)*0.0000001)</f>
        <v>6.42E-005</v>
      </c>
      <c r="G16" s="0" t="n">
        <f aca="false">1/(F16)^4</f>
        <v>58865371299963400</v>
      </c>
      <c r="H16" s="0" t="n">
        <f aca="false">(20*(0.5)^(B16/3.67)*$C$1)</f>
        <v>0.00207365131714339</v>
      </c>
      <c r="I16" s="0" t="n">
        <f aca="false">H16*G16*E16</f>
        <v>4.9968740065799E+018</v>
      </c>
      <c r="J16" s="0" t="n">
        <f aca="false">(8*$F$1*I16)/($F$2*9.81*3.1415)</f>
        <v>907988513796.104</v>
      </c>
      <c r="L16" s="0" t="n">
        <f aca="false">J16/(2^B16)</f>
        <v>221676883.251002</v>
      </c>
      <c r="P16" s="0" t="n">
        <f aca="false">((0.5)^(B16/3)*$C$1)</f>
        <v>6.25E-005</v>
      </c>
      <c r="Q16" s="0" t="n">
        <f aca="false">(8*$H$1*H16)/(1025*9.8*3.1415*P16^4)</f>
        <v>30662576.9448465</v>
      </c>
      <c r="R16" s="0" t="n">
        <f aca="false">Q16/(2^B16)</f>
        <v>7485.98069942541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((0.5)^(B17/3)*$C$1)/(((0.5)^(B17/3)*$C$1)+(($C$2-B17)*0.0000001))</f>
        <v>0.968753834291452</v>
      </c>
      <c r="E17" s="0" t="n">
        <f aca="false">(1/((1-(C17^4))-(((1-(C17^2))^2)/(LN(1/C17)))))</f>
        <v>24974.8192232145</v>
      </c>
      <c r="F17" s="0" t="n">
        <f aca="false">((0.5^(B17/3)*$C$1)+($C$2-B17)*0.0000001)</f>
        <v>5.12062828740062E-005</v>
      </c>
      <c r="G17" s="0" t="n">
        <f aca="false">1/(F17)^4</f>
        <v>1.45447746183287E+017</v>
      </c>
      <c r="H17" s="0" t="n">
        <f aca="false">(20*(0.5)^(B17/3.67)*$C$1)</f>
        <v>0.00171676642016097</v>
      </c>
      <c r="I17" s="0" t="n">
        <f aca="false">H17*G17*E17</f>
        <v>6.23620752829732E+018</v>
      </c>
      <c r="J17" s="0" t="n">
        <f aca="false">(8*$F$1*I17)/($F$2*9.81*3.1415)</f>
        <v>1133189429608.69</v>
      </c>
      <c r="L17" s="0" t="n">
        <f aca="false">J17/(2^B17)</f>
        <v>138328787.79403</v>
      </c>
      <c r="P17" s="0" t="n">
        <f aca="false">((0.5)^(B17/3)*$C$1)</f>
        <v>4.96062828740062E-005</v>
      </c>
      <c r="Q17" s="0" t="n">
        <f aca="false">(8*$H$1*H17)/(1025*9.8*3.1415*P17^4)</f>
        <v>63967217.0270448</v>
      </c>
      <c r="R17" s="0" t="n">
        <f aca="false">Q17/(2^B17)</f>
        <v>7808.49817224668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((0.5)^(B18/3)*$C$1)/(((0.5)^(B18/3)*$C$1)+(($C$2-B18)*0.0000001))</f>
        <v>0.963300537135741</v>
      </c>
      <c r="E18" s="0" t="n">
        <f aca="false">(1/((1-(C18^4))-(((1-(C18^2))^2)/(LN(1/C18)))))</f>
        <v>15456.644964916</v>
      </c>
      <c r="F18" s="0" t="n">
        <f aca="false">((0.5^(B18/3)*$C$1)+($C$2-B18)*0.0000001)</f>
        <v>4.08725328092148E-005</v>
      </c>
      <c r="G18" s="0" t="n">
        <f aca="false">1/(F18)^4</f>
        <v>3.58322265698515E+017</v>
      </c>
      <c r="H18" s="0" t="n">
        <f aca="false">(20*(0.5)^(B18/3.67)*$C$1)</f>
        <v>0.00142130304985527</v>
      </c>
      <c r="I18" s="0" t="n">
        <f aca="false">H18*G18*E18</f>
        <v>7.87183015193392E+018</v>
      </c>
      <c r="J18" s="0" t="n">
        <f aca="false">(8*$F$1*I18)/($F$2*9.81*3.1415)</f>
        <v>1430400556647.61</v>
      </c>
      <c r="L18" s="0" t="n">
        <f aca="false">J18/(2^B18)</f>
        <v>87304721.4750736</v>
      </c>
      <c r="P18" s="0" t="n">
        <f aca="false">((0.5)^(B18/3)*$C$1)</f>
        <v>3.93725328092148E-005</v>
      </c>
      <c r="Q18" s="0" t="n">
        <f aca="false">(8*$H$1*H18)/(1025*9.8*3.1415*P18^4)</f>
        <v>133446215.611463</v>
      </c>
      <c r="R18" s="0" t="n">
        <f aca="false">Q18/(2^B18)</f>
        <v>8144.91062081684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((0.5)^(B19/3)*$C$1)/(((0.5)^(B19/3)*$C$1)+(($C$2-B19)*0.0000001))</f>
        <v>0.957120980091884</v>
      </c>
      <c r="E19" s="0" t="n">
        <f aca="false">(1/((1-(C19^4))-(((1-(C19^2))^2)/(LN(1/C19)))))</f>
        <v>9721.31767221402</v>
      </c>
      <c r="F19" s="0" t="n">
        <f aca="false">((0.5^(B19/3)*$C$1)+($C$2-B19)*0.0000001)</f>
        <v>3.265E-005</v>
      </c>
      <c r="G19" s="0" t="n">
        <f aca="false">1/(F19)^4</f>
        <v>8.79968766348569E+017</v>
      </c>
      <c r="H19" s="0" t="n">
        <f aca="false">(20*(0.5)^(B19/3.67)*$C$1)</f>
        <v>0.00117669027993831</v>
      </c>
      <c r="I19" s="0" t="n">
        <f aca="false">H19*G19*E19</f>
        <v>1.00659451304019E+019</v>
      </c>
      <c r="J19" s="0" t="n">
        <f aca="false">(8*$F$1*I19)/($F$2*9.81*3.1415)</f>
        <v>1829096060231.15</v>
      </c>
      <c r="L19" s="0" t="n">
        <f aca="false">J19/(2^B19)</f>
        <v>55819581.916234</v>
      </c>
      <c r="P19" s="0" t="n">
        <f aca="false">((0.5)^(B19/3)*$C$1)</f>
        <v>3.125E-005</v>
      </c>
      <c r="Q19" s="0" t="n">
        <f aca="false">(8*$H$1*H19)/(1025*9.8*3.1415*P19^4)</f>
        <v>278390920.985229</v>
      </c>
      <c r="R19" s="0" t="n">
        <f aca="false">Q19/(2^B19)</f>
        <v>8495.81668045744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((0.5)^(B20/3)*$C$1)/(((0.5)^(B20/3)*$C$1)+(($C$2-B20)*0.0000001))</f>
        <v>0.950197565180521</v>
      </c>
      <c r="E20" s="0" t="n">
        <f aca="false">(1/((1-(C20^4))-(((1-(C20^2))^2)/(LN(1/C20)))))</f>
        <v>6226.47192710267</v>
      </c>
      <c r="F20" s="0" t="n">
        <f aca="false">((0.5^(B20/3)*$C$1)+($C$2-B20)*0.0000001)</f>
        <v>2.61031414370031E-005</v>
      </c>
      <c r="G20" s="0" t="n">
        <f aca="false">1/(F20)^4</f>
        <v>2.15391665172741E+018</v>
      </c>
      <c r="H20" s="0" t="n">
        <f aca="false">(20*(0.5)^(B20/3.67)*$C$1)</f>
        <v>0.000974176488991768</v>
      </c>
      <c r="I20" s="0" t="n">
        <f aca="false">H20*G20*E20</f>
        <v>1.30649746716935E+019</v>
      </c>
      <c r="J20" s="0" t="n">
        <f aca="false">(8*$F$1*I20)/($F$2*9.81*3.1415)</f>
        <v>2374053642199.84</v>
      </c>
      <c r="L20" s="0" t="n">
        <f aca="false">J20/(2^B20)</f>
        <v>36225183.7493871</v>
      </c>
      <c r="P20" s="0" t="n">
        <f aca="false">((0.5)^(B20/3)*$C$1)</f>
        <v>2.48031414370031E-005</v>
      </c>
      <c r="Q20" s="0" t="n">
        <f aca="false">(8*$H$1*H20)/(1025*9.8*3.1415*P20^4)</f>
        <v>580769597.188538</v>
      </c>
      <c r="R20" s="0" t="n">
        <f aca="false">Q20/(2^B20)</f>
        <v>8861.840777413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((0.5)^(B21/3)*$C$1)/(((0.5)^(B21/3)*$C$1)+(($C$2-B21)*0.0000001))</f>
        <v>0.942545978455236</v>
      </c>
      <c r="E21" s="0" t="n">
        <f aca="false">(1/((1-(C21^4))-(((1-(C21^2))^2)/(LN(1/C21)))))</f>
        <v>4071.30196681432</v>
      </c>
      <c r="F21" s="0" t="n">
        <f aca="false">((0.5^(B21/3)*$C$1)+($C$2-B21)*0.0000001)</f>
        <v>2.08862664046074E-005</v>
      </c>
      <c r="G21" s="0" t="n">
        <f aca="false">1/(F21)^4</f>
        <v>5.25480673005125E+018</v>
      </c>
      <c r="H21" s="0" t="n">
        <f aca="false">(20*(0.5)^(B21/3.67)*$C$1)</f>
        <v>0.000806516249759521</v>
      </c>
      <c r="I21" s="0" t="n">
        <f aca="false">H21*G21*E21</f>
        <v>1.72545320083799E+019</v>
      </c>
      <c r="J21" s="0" t="n">
        <f aca="false">(8*$F$1*I21)/($F$2*9.81*3.1415)</f>
        <v>3135343587592.14</v>
      </c>
      <c r="L21" s="0" t="n">
        <f aca="false">J21/(2^B21)</f>
        <v>23920773.2207653</v>
      </c>
      <c r="P21" s="0" t="n">
        <f aca="false">((0.5)^(B21/3)*$C$1)</f>
        <v>1.96862664046074E-005</v>
      </c>
      <c r="Q21" s="0" t="n">
        <f aca="false">(8*$H$1*H21)/(1025*9.8*3.1415*P21^4)</f>
        <v>1211581627.10498</v>
      </c>
      <c r="R21" s="0" t="n">
        <f aca="false">Q21/(2^B21)</f>
        <v>9243.6342399977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((0.5)^(B22/3)*$C$1)/(((0.5)^(B22/3)*$C$1)+(($C$2-B22)*0.0000001))</f>
        <v>0.93423019431988</v>
      </c>
      <c r="E22" s="0" t="n">
        <f aca="false">(1/((1-(C22^4))-(((1-(C22^2))^2)/(LN(1/C22)))))</f>
        <v>2725.64900954716</v>
      </c>
      <c r="F22" s="0" t="n">
        <f aca="false">((0.5^(B22/3)*$C$1)+($C$2-B22)*0.0000001)</f>
        <v>1.6725E-005</v>
      </c>
      <c r="G22" s="0" t="n">
        <f aca="false">1/(F22)^4</f>
        <v>1.27801365544892E+019</v>
      </c>
      <c r="H22" s="0" t="n">
        <f aca="false">(20*(0.5)^(B22/3.67)*$C$1)</f>
        <v>0.000667711106228164</v>
      </c>
      <c r="I22" s="0" t="n">
        <f aca="false">H22*G22*E22</f>
        <v>2.32591598760417E+019</v>
      </c>
      <c r="J22" s="0" t="n">
        <f aca="false">(8*$F$1*I22)/($F$2*9.81*3.1415)</f>
        <v>4226452374060.96</v>
      </c>
      <c r="L22" s="0" t="n">
        <f aca="false">J22/(2^B22)</f>
        <v>16122636.3146246</v>
      </c>
      <c r="P22" s="0" t="n">
        <f aca="false">((0.5)^(B22/3)*$C$1)</f>
        <v>1.5625E-005</v>
      </c>
      <c r="Q22" s="0" t="n">
        <f aca="false">(8*$H$1*H22)/(1025*9.8*3.1415*P22^4)</f>
        <v>2527560062.10463</v>
      </c>
      <c r="R22" s="0" t="n">
        <f aca="false">Q22/(2^B22)</f>
        <v>9641.8764576135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((0.5)^(B23/3)*$C$1)/(((0.5)^(B23/3)*$C$1)+(($C$2-B23)*0.0000001))</f>
        <v>0.925381880900016</v>
      </c>
      <c r="E23" s="0" t="n">
        <f aca="false">(1/((1-(C23^4))-(((1-(C23^2))^2)/(LN(1/C23)))))</f>
        <v>1874.98573491132</v>
      </c>
      <c r="F23" s="0" t="n">
        <f aca="false">((0.5^(B23/3)*$C$1)+($C$2-B23)*0.0000001)</f>
        <v>1.34015707185016E-005</v>
      </c>
      <c r="G23" s="0" t="n">
        <f aca="false">1/(F23)^4</f>
        <v>3.10011061597213E+019</v>
      </c>
      <c r="H23" s="0" t="n">
        <f aca="false">(20*(0.5)^(B23/3.67)*$C$1)</f>
        <v>0.000552794964160206</v>
      </c>
      <c r="I23" s="0" t="n">
        <f aca="false">H23*G23*E23</f>
        <v>3.21321093514509E+019</v>
      </c>
      <c r="J23" s="0" t="n">
        <f aca="false">(8*$F$1*I23)/($F$2*9.81*3.1415)</f>
        <v>5838767632871.93</v>
      </c>
      <c r="L23" s="0" t="n">
        <f aca="false">J23/(2^B23)</f>
        <v>11136565.4618681</v>
      </c>
      <c r="P23" s="0" t="n">
        <f aca="false">((0.5)^(B23/3)*$C$1)</f>
        <v>1.24015707185016E-005</v>
      </c>
      <c r="Q23" s="0" t="n">
        <f aca="false">(8*$H$1*H23)/(1025*9.8*3.1415*P23^4)</f>
        <v>5272909166.51779</v>
      </c>
      <c r="R23" s="0" t="n">
        <f aca="false">Q23/(2^B23)</f>
        <v>10057.2760897022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((0.5)^(B24/3)*$C$1)/(((0.5)^(B24/3)*$C$1)+(($C$2-B24)*0.0000001))</f>
        <v>0.916225557009103</v>
      </c>
      <c r="E24" s="0" t="n">
        <f aca="false">(1/((1-(C24^4))-(((1-(C24^2))^2)/(LN(1/C24)))))</f>
        <v>1331.23459225255</v>
      </c>
      <c r="F24" s="0" t="n">
        <f aca="false">((0.5^(B24/3)*$C$1)+($C$2-B24)*0.0000001)</f>
        <v>1.07431332023037E-005</v>
      </c>
      <c r="G24" s="0" t="n">
        <f aca="false">1/(F24)^4</f>
        <v>7.50716839895997E+019</v>
      </c>
      <c r="H24" s="0" t="n">
        <f aca="false">(20*(0.5)^(B24/3.67)*$C$1)</f>
        <v>0.00045765641690025</v>
      </c>
      <c r="I24" s="0" t="n">
        <f aca="false">H24*G24*E24</f>
        <v>4.57372773469314E+019</v>
      </c>
      <c r="J24" s="0" t="n">
        <f aca="false">(8*$F$1*I24)/($F$2*9.81*3.1415)</f>
        <v>8310980510742.33</v>
      </c>
      <c r="L24" s="0" t="n">
        <f aca="false">J24/(2^B24)</f>
        <v>7925968.65724786</v>
      </c>
      <c r="P24" s="0" t="n">
        <f aca="false">((0.5)^(B24/3)*$C$1)</f>
        <v>9.8431332023037E-006</v>
      </c>
      <c r="Q24" s="0" t="n">
        <f aca="false">(8*$H$1*H24)/(1025*9.8*3.1415*P24^4)</f>
        <v>11000162368.1283</v>
      </c>
      <c r="R24" s="0" t="n">
        <f aca="false">Q24/(2^B24)</f>
        <v>10490.5723267825</v>
      </c>
    </row>
    <row r="25" customFormat="false" ht="14.5" hidden="false" customHeight="false" outlineLevel="0" collapsed="false">
      <c r="B25" s="0" t="n">
        <f aca="false">B24+1</f>
        <v>21</v>
      </c>
      <c r="C25" s="0" t="n">
        <f aca="false">((0.5)^(B25/3)*$C$1)/(((0.5)^(B25/3)*$C$1)+(($C$2-B25)*0.0000001))</f>
        <v>0.90711175616836</v>
      </c>
      <c r="E25" s="0" t="n">
        <f aca="false">(1/((1-(C25^4))-(((1-(C25^2))^2)/(LN(1/C25)))))</f>
        <v>981.214809531386</v>
      </c>
      <c r="F25" s="0" t="n">
        <f aca="false">((0.5^(B25/3)*$C$1)+($C$2-B25)*0.0000001)</f>
        <v>8.6125E-006</v>
      </c>
      <c r="G25" s="0" t="n">
        <f aca="false">1/(F25)^4</f>
        <v>1.81753616168786E+020</v>
      </c>
      <c r="H25" s="0" t="n">
        <f aca="false">(20*(0.5)^(B25/3.67)*$C$1)</f>
        <v>0.000378891649724354</v>
      </c>
      <c r="I25" s="0" t="n">
        <f aca="false">H25*G25*E25</f>
        <v>6.75712866943602E+019</v>
      </c>
      <c r="J25" s="0" t="n">
        <f aca="false">(8*$F$1*I25)/($F$2*9.81*3.1415)</f>
        <v>12278466917539.2</v>
      </c>
      <c r="L25" s="0" t="n">
        <f aca="false">J25/(2^B25)</f>
        <v>5854829.27205046</v>
      </c>
      <c r="P25" s="0" t="n">
        <f aca="false">((0.5)^(B25/3)*$C$1)</f>
        <v>7.8125E-006</v>
      </c>
      <c r="Q25" s="0" t="n">
        <f aca="false">(8*$H$1*H25)/(1025*9.8*3.1415*P25^4)</f>
        <v>22948161689.0996</v>
      </c>
      <c r="R25" s="0" t="n">
        <f aca="false">Q25/(2^B25)</f>
        <v>10942.5362058161</v>
      </c>
    </row>
    <row r="26" customFormat="false" ht="14.5" hidden="false" customHeight="false" outlineLevel="0" collapsed="false">
      <c r="B26" s="0" t="n">
        <v>22</v>
      </c>
      <c r="C26" s="0" t="n">
        <f aca="false">((0.5)^(B26/3)*$C$1)/(((0.5)^(B26/3)*$C$1)+(($C$2-B26)*0.0000001))</f>
        <v>0.898562270298464</v>
      </c>
      <c r="H26" s="0" t="n">
        <f aca="false">(20*(0.5)^(B26/3.67)*$C$1)</f>
        <v>0.000313682660025135</v>
      </c>
    </row>
    <row r="27" customFormat="false" ht="14.5" hidden="false" customHeight="false" outlineLevel="0" collapsed="false">
      <c r="B27" s="0" t="n">
        <v>23</v>
      </c>
      <c r="C27" s="0" t="n">
        <f aca="false">((0.5)^(B27/3)*$C$1)/(((0.5)^(B27/3)*$C$1)+(($C$2-B27)*0.0000001))</f>
        <v>0.891335187395035</v>
      </c>
      <c r="H27" s="0" t="n">
        <f aca="false">(20*(0.5)^(B27/3.67)*$C$1)</f>
        <v>0.000259696436361235</v>
      </c>
    </row>
    <row r="28" customFormat="false" ht="14.5" hidden="false" customHeight="false" outlineLevel="0" collapsed="false">
      <c r="B28" s="21" t="n">
        <v>24</v>
      </c>
      <c r="C28" s="0" t="n">
        <f aca="false">((0.5)^(B28/3)*$C$1)/(((0.5)^(B28/3)*$C$1)+(($C$2-B28)*0.0000001))</f>
        <v>0.886524822695035</v>
      </c>
      <c r="H28" s="0" t="n">
        <f aca="false">(20*(0.5)^(B28/3.67)*$C$1)</f>
        <v>0.000215001489254526</v>
      </c>
      <c r="I28" s="21"/>
      <c r="N28" s="21"/>
      <c r="O28" s="21"/>
      <c r="T28" s="21"/>
      <c r="U28" s="21"/>
      <c r="Z28" s="21"/>
      <c r="AA28" s="21"/>
      <c r="AF28" s="21"/>
      <c r="AG28" s="21"/>
      <c r="AL28" s="21"/>
      <c r="AM28" s="21"/>
      <c r="AR28" s="21"/>
      <c r="AS28" s="21"/>
      <c r="AX28" s="21"/>
      <c r="AY28" s="21"/>
      <c r="BD28" s="21"/>
      <c r="BE28" s="21"/>
      <c r="BJ28" s="21"/>
      <c r="BK28" s="21"/>
      <c r="BP28" s="21"/>
      <c r="BQ28" s="21"/>
      <c r="BV28" s="21"/>
      <c r="BW28" s="21"/>
      <c r="CB28" s="21"/>
      <c r="CC28" s="21"/>
      <c r="CH28" s="21"/>
      <c r="CI28" s="21"/>
      <c r="CN28" s="21"/>
      <c r="CO28" s="21"/>
      <c r="CT28" s="21"/>
      <c r="CU28" s="21"/>
      <c r="CZ28" s="21"/>
      <c r="DA28" s="21"/>
      <c r="DF28" s="21"/>
      <c r="DG28" s="21"/>
      <c r="DL28" s="21"/>
      <c r="DM28" s="21"/>
      <c r="DR28" s="21"/>
      <c r="DS28" s="21"/>
      <c r="DX28" s="21"/>
      <c r="DY28" s="21"/>
    </row>
    <row r="29" customFormat="false" ht="14.5" hidden="false" customHeight="false" outlineLevel="0" collapsed="false">
      <c r="B29" s="21" t="n">
        <v>25</v>
      </c>
      <c r="C29" s="0" t="n">
        <f aca="false">((0.5)^(B29/3)*$C$1)/(((0.5)^(B29/3)*$C$1)+(($C$2-B29)*0.0000001))</f>
        <v>0.885727106467721</v>
      </c>
      <c r="H29" s="0" t="n">
        <f aca="false">(20*(0.5)^(B29/3.67)*$C$1)</f>
        <v>0.000177998747419717</v>
      </c>
      <c r="I29" s="21"/>
      <c r="N29" s="21"/>
      <c r="O29" s="21"/>
      <c r="T29" s="21"/>
      <c r="U29" s="21"/>
      <c r="Z29" s="21"/>
      <c r="AA29" s="21"/>
      <c r="AF29" s="21"/>
      <c r="AG29" s="21"/>
      <c r="AL29" s="21"/>
      <c r="AM29" s="21"/>
      <c r="AR29" s="21"/>
      <c r="AS29" s="21"/>
      <c r="AX29" s="21"/>
      <c r="AY29" s="21"/>
      <c r="BD29" s="21"/>
      <c r="BE29" s="21"/>
      <c r="BJ29" s="21"/>
      <c r="BK29" s="21"/>
      <c r="BP29" s="21"/>
      <c r="BQ29" s="21"/>
      <c r="BV29" s="21"/>
      <c r="BW29" s="21"/>
      <c r="CB29" s="21"/>
      <c r="CC29" s="21"/>
      <c r="CH29" s="21"/>
      <c r="CI29" s="21"/>
      <c r="CN29" s="21"/>
      <c r="CO29" s="21"/>
      <c r="CT29" s="21"/>
      <c r="CU29" s="21"/>
      <c r="CZ29" s="21"/>
      <c r="DA29" s="21"/>
      <c r="DF29" s="21"/>
      <c r="DG29" s="21"/>
      <c r="DL29" s="21"/>
      <c r="DM29" s="21"/>
      <c r="DR29" s="21"/>
      <c r="DS29" s="21"/>
      <c r="DX29" s="21"/>
      <c r="DY29" s="21"/>
    </row>
    <row r="30" customFormat="false" ht="14.5" hidden="false" customHeight="false" outlineLevel="0" collapsed="false">
      <c r="B30" s="21" t="n">
        <v>26</v>
      </c>
      <c r="C30" s="0" t="n">
        <f aca="false">((0.5)^(B30/3)*$C$1)/(((0.5)^(B30/3)*$C$1)+(($C$2-B30)*0.0000001))</f>
        <v>0.891335187395035</v>
      </c>
      <c r="H30" s="0" t="n">
        <f aca="false">(20*(0.5)^(B30/3.67)*$C$1)</f>
        <v>0.000147364347069616</v>
      </c>
    </row>
    <row r="31" customFormat="false" ht="14.5" hidden="false" customHeight="false" outlineLevel="0" collapsed="false">
      <c r="B31" s="21" t="n">
        <v>27</v>
      </c>
      <c r="C31" s="0" t="n">
        <f aca="false">((0.5)^(B31/3)*$C$1)/(((0.5)^(B31/3)*$C$1)+(($C$2-B31)*0.0000001))</f>
        <v>0.90711175616836</v>
      </c>
      <c r="H31" s="0" t="n">
        <f aca="false">(20*(0.5)^(B31/3.67)*$C$1)</f>
        <v>0.000122002267443195</v>
      </c>
    </row>
    <row r="32" customFormat="false" ht="14.5" hidden="false" customHeight="false" outlineLevel="0" collapsed="false">
      <c r="B32" s="21" t="n">
        <v>28</v>
      </c>
      <c r="C32" s="0" t="n">
        <f aca="false">((0.5)^(B32/3)*$C$1)/(((0.5)^(B32/3)*$C$1)+(($C$2-B32)*0.0000001))</f>
        <v>0.939401150282911</v>
      </c>
      <c r="H32" s="0" t="n">
        <f aca="false">(20*(0.5)^(B32/3.67)*$C$1)</f>
        <v>0.000101005117976395</v>
      </c>
    </row>
    <row r="35" customFormat="false" ht="14.5" hidden="false" customHeight="false" outlineLevel="0" collapsed="false">
      <c r="B35" s="21" t="s">
        <v>144</v>
      </c>
      <c r="C35" s="21" t="n">
        <v>0</v>
      </c>
      <c r="H35" s="21" t="s">
        <v>144</v>
      </c>
      <c r="I35" s="21" t="n">
        <v>1</v>
      </c>
      <c r="N35" s="21" t="s">
        <v>144</v>
      </c>
      <c r="O35" s="21" t="n">
        <v>2</v>
      </c>
      <c r="T35" s="21" t="s">
        <v>144</v>
      </c>
      <c r="U35" s="21" t="n">
        <v>3</v>
      </c>
      <c r="Z35" s="21" t="s">
        <v>144</v>
      </c>
      <c r="AA35" s="21" t="n">
        <v>4</v>
      </c>
      <c r="AF35" s="21" t="s">
        <v>144</v>
      </c>
      <c r="AG35" s="21" t="n">
        <v>5</v>
      </c>
      <c r="AL35" s="21" t="s">
        <v>144</v>
      </c>
      <c r="AM35" s="21" t="n">
        <v>6</v>
      </c>
      <c r="AR35" s="21" t="s">
        <v>144</v>
      </c>
      <c r="AS35" s="21" t="n">
        <v>7</v>
      </c>
      <c r="AX35" s="21" t="s">
        <v>144</v>
      </c>
      <c r="AY35" s="21" t="n">
        <v>8</v>
      </c>
      <c r="BD35" s="21" t="s">
        <v>144</v>
      </c>
      <c r="BE35" s="21" t="n">
        <v>9</v>
      </c>
      <c r="BJ35" s="21" t="s">
        <v>144</v>
      </c>
      <c r="BK35" s="21" t="n">
        <v>10</v>
      </c>
      <c r="BP35" s="21" t="s">
        <v>144</v>
      </c>
      <c r="BQ35" s="21" t="n">
        <v>11</v>
      </c>
      <c r="BV35" s="21" t="s">
        <v>144</v>
      </c>
      <c r="BW35" s="21" t="n">
        <v>12</v>
      </c>
      <c r="CB35" s="21" t="s">
        <v>144</v>
      </c>
      <c r="CC35" s="21" t="n">
        <v>13</v>
      </c>
      <c r="CH35" s="21" t="s">
        <v>144</v>
      </c>
      <c r="CI35" s="21" t="n">
        <v>14</v>
      </c>
      <c r="CN35" s="21" t="s">
        <v>144</v>
      </c>
      <c r="CO35" s="21" t="n">
        <v>15</v>
      </c>
      <c r="CT35" s="21" t="s">
        <v>144</v>
      </c>
      <c r="CU35" s="21" t="n">
        <v>16</v>
      </c>
      <c r="CZ35" s="21" t="s">
        <v>144</v>
      </c>
      <c r="DA35" s="21" t="n">
        <v>17</v>
      </c>
      <c r="DF35" s="21" t="s">
        <v>144</v>
      </c>
      <c r="DG35" s="21" t="n">
        <v>18</v>
      </c>
      <c r="DL35" s="21" t="s">
        <v>144</v>
      </c>
      <c r="DM35" s="21" t="n">
        <v>19</v>
      </c>
      <c r="DR35" s="21" t="s">
        <v>144</v>
      </c>
      <c r="DS35" s="21" t="n">
        <v>20</v>
      </c>
      <c r="DX35" s="21" t="s">
        <v>144</v>
      </c>
      <c r="DY35" s="21" t="n">
        <v>21</v>
      </c>
      <c r="ED35" s="21" t="s">
        <v>144</v>
      </c>
      <c r="EE35" s="21" t="n">
        <v>22</v>
      </c>
      <c r="EJ35" s="21" t="s">
        <v>144</v>
      </c>
      <c r="EK35" s="21" t="n">
        <v>23</v>
      </c>
      <c r="EP35" s="21" t="s">
        <v>144</v>
      </c>
      <c r="EQ35" s="21" t="n">
        <v>24</v>
      </c>
      <c r="EV35" s="21" t="s">
        <v>144</v>
      </c>
      <c r="EW35" s="21" t="n">
        <v>25</v>
      </c>
      <c r="FB35" s="21" t="s">
        <v>144</v>
      </c>
      <c r="FC35" s="21" t="n">
        <v>26</v>
      </c>
      <c r="FH35" s="21" t="s">
        <v>144</v>
      </c>
      <c r="FI35" s="21" t="n">
        <v>27</v>
      </c>
      <c r="FN35" s="21" t="s">
        <v>144</v>
      </c>
      <c r="FO35" s="21" t="n">
        <v>28</v>
      </c>
    </row>
    <row r="36" customFormat="false" ht="14.5" hidden="false" customHeight="false" outlineLevel="0" collapsed="false">
      <c r="B36" s="21" t="s">
        <v>142</v>
      </c>
      <c r="C36" s="21" t="n">
        <v>29</v>
      </c>
      <c r="H36" s="21" t="s">
        <v>142</v>
      </c>
      <c r="I36" s="21" t="n">
        <v>28</v>
      </c>
      <c r="N36" s="21" t="s">
        <v>142</v>
      </c>
      <c r="O36" s="21" t="n">
        <v>27</v>
      </c>
      <c r="T36" s="21" t="s">
        <v>142</v>
      </c>
      <c r="U36" s="21" t="n">
        <v>26</v>
      </c>
      <c r="Z36" s="21" t="s">
        <v>142</v>
      </c>
      <c r="AA36" s="21" t="n">
        <v>25</v>
      </c>
      <c r="AF36" s="21" t="s">
        <v>142</v>
      </c>
      <c r="AG36" s="21" t="n">
        <v>24</v>
      </c>
      <c r="AL36" s="21" t="s">
        <v>142</v>
      </c>
      <c r="AM36" s="21" t="n">
        <v>23</v>
      </c>
      <c r="AR36" s="21" t="s">
        <v>142</v>
      </c>
      <c r="AS36" s="21" t="n">
        <v>22</v>
      </c>
      <c r="AX36" s="21" t="s">
        <v>142</v>
      </c>
      <c r="AY36" s="21" t="n">
        <v>21</v>
      </c>
      <c r="BD36" s="21" t="s">
        <v>142</v>
      </c>
      <c r="BE36" s="21" t="n">
        <v>20</v>
      </c>
      <c r="BJ36" s="21" t="s">
        <v>142</v>
      </c>
      <c r="BK36" s="21" t="n">
        <v>19</v>
      </c>
      <c r="BP36" s="21" t="s">
        <v>142</v>
      </c>
      <c r="BQ36" s="21" t="n">
        <v>18</v>
      </c>
      <c r="BV36" s="21" t="s">
        <v>142</v>
      </c>
      <c r="BW36" s="21" t="n">
        <v>17</v>
      </c>
      <c r="CB36" s="21" t="s">
        <v>142</v>
      </c>
      <c r="CC36" s="21" t="n">
        <v>16</v>
      </c>
      <c r="CH36" s="21" t="s">
        <v>142</v>
      </c>
      <c r="CI36" s="21" t="n">
        <v>15</v>
      </c>
      <c r="CN36" s="21" t="s">
        <v>142</v>
      </c>
      <c r="CO36" s="21" t="n">
        <v>14</v>
      </c>
      <c r="CT36" s="21" t="s">
        <v>142</v>
      </c>
      <c r="CU36" s="21" t="n">
        <v>13</v>
      </c>
      <c r="CZ36" s="21" t="s">
        <v>142</v>
      </c>
      <c r="DA36" s="21" t="n">
        <v>12</v>
      </c>
      <c r="DF36" s="21" t="s">
        <v>142</v>
      </c>
      <c r="DG36" s="21" t="n">
        <v>11</v>
      </c>
      <c r="DL36" s="21" t="s">
        <v>142</v>
      </c>
      <c r="DM36" s="21" t="n">
        <v>10</v>
      </c>
      <c r="DR36" s="21" t="s">
        <v>142</v>
      </c>
      <c r="DS36" s="21" t="n">
        <v>9</v>
      </c>
      <c r="DX36" s="21" t="s">
        <v>142</v>
      </c>
      <c r="DY36" s="21" t="n">
        <v>8</v>
      </c>
      <c r="ED36" s="21" t="s">
        <v>142</v>
      </c>
      <c r="EE36" s="21" t="n">
        <v>7</v>
      </c>
      <c r="EJ36" s="21" t="s">
        <v>142</v>
      </c>
      <c r="EK36" s="21" t="n">
        <v>6</v>
      </c>
      <c r="EP36" s="21" t="s">
        <v>142</v>
      </c>
      <c r="EQ36" s="21" t="n">
        <v>5</v>
      </c>
      <c r="EV36" s="21" t="s">
        <v>142</v>
      </c>
      <c r="EW36" s="21" t="n">
        <v>4</v>
      </c>
      <c r="FB36" s="21" t="s">
        <v>142</v>
      </c>
      <c r="FC36" s="21" t="n">
        <v>3</v>
      </c>
      <c r="FH36" s="21" t="s">
        <v>142</v>
      </c>
      <c r="FI36" s="21" t="n">
        <v>2</v>
      </c>
      <c r="FN36" s="21" t="s">
        <v>142</v>
      </c>
      <c r="FO36" s="21" t="n">
        <v>1</v>
      </c>
    </row>
    <row r="37" customFormat="false" ht="14.5" hidden="false" customHeight="false" outlineLevel="0" collapsed="false">
      <c r="A37" s="0" t="s">
        <v>136</v>
      </c>
      <c r="B37" s="0" t="s">
        <v>137</v>
      </c>
      <c r="C37" s="0" t="s">
        <v>68</v>
      </c>
      <c r="D37" s="0" t="s">
        <v>152</v>
      </c>
      <c r="E37" s="0" t="s">
        <v>153</v>
      </c>
      <c r="G37" s="0" t="s">
        <v>136</v>
      </c>
      <c r="H37" s="0" t="s">
        <v>137</v>
      </c>
      <c r="I37" s="0" t="s">
        <v>68</v>
      </c>
      <c r="J37" s="0" t="s">
        <v>152</v>
      </c>
      <c r="K37" s="0" t="s">
        <v>153</v>
      </c>
      <c r="M37" s="0" t="s">
        <v>136</v>
      </c>
      <c r="N37" s="0" t="s">
        <v>137</v>
      </c>
      <c r="O37" s="0" t="s">
        <v>68</v>
      </c>
      <c r="P37" s="0" t="s">
        <v>152</v>
      </c>
      <c r="Q37" s="0" t="s">
        <v>153</v>
      </c>
      <c r="S37" s="0" t="s">
        <v>136</v>
      </c>
      <c r="T37" s="0" t="s">
        <v>137</v>
      </c>
      <c r="U37" s="0" t="s">
        <v>68</v>
      </c>
      <c r="V37" s="0" t="s">
        <v>152</v>
      </c>
      <c r="W37" s="0" t="s">
        <v>153</v>
      </c>
      <c r="Y37" s="0" t="s">
        <v>136</v>
      </c>
      <c r="Z37" s="0" t="s">
        <v>137</v>
      </c>
      <c r="AA37" s="0" t="s">
        <v>68</v>
      </c>
      <c r="AB37" s="0" t="s">
        <v>152</v>
      </c>
      <c r="AC37" s="0" t="s">
        <v>153</v>
      </c>
      <c r="AE37" s="0" t="s">
        <v>136</v>
      </c>
      <c r="AF37" s="0" t="s">
        <v>137</v>
      </c>
      <c r="AG37" s="0" t="s">
        <v>68</v>
      </c>
      <c r="AH37" s="0" t="s">
        <v>152</v>
      </c>
      <c r="AI37" s="0" t="s">
        <v>153</v>
      </c>
      <c r="AK37" s="0" t="s">
        <v>136</v>
      </c>
      <c r="AL37" s="0" t="s">
        <v>137</v>
      </c>
      <c r="AM37" s="0" t="s">
        <v>68</v>
      </c>
      <c r="AN37" s="0" t="s">
        <v>152</v>
      </c>
      <c r="AO37" s="0" t="s">
        <v>153</v>
      </c>
      <c r="AQ37" s="0" t="s">
        <v>136</v>
      </c>
      <c r="AR37" s="0" t="s">
        <v>137</v>
      </c>
      <c r="AS37" s="0" t="s">
        <v>68</v>
      </c>
      <c r="AT37" s="0" t="s">
        <v>152</v>
      </c>
      <c r="AU37" s="0" t="s">
        <v>153</v>
      </c>
      <c r="AW37" s="0" t="s">
        <v>136</v>
      </c>
      <c r="AX37" s="0" t="s">
        <v>137</v>
      </c>
      <c r="AY37" s="0" t="s">
        <v>68</v>
      </c>
      <c r="AZ37" s="0" t="s">
        <v>152</v>
      </c>
      <c r="BA37" s="0" t="s">
        <v>153</v>
      </c>
      <c r="BC37" s="0" t="s">
        <v>136</v>
      </c>
      <c r="BD37" s="0" t="s">
        <v>137</v>
      </c>
      <c r="BE37" s="0" t="s">
        <v>68</v>
      </c>
      <c r="BF37" s="0" t="s">
        <v>152</v>
      </c>
      <c r="BG37" s="0" t="s">
        <v>153</v>
      </c>
      <c r="BI37" s="0" t="s">
        <v>136</v>
      </c>
      <c r="BJ37" s="0" t="s">
        <v>137</v>
      </c>
      <c r="BK37" s="0" t="s">
        <v>68</v>
      </c>
      <c r="BL37" s="0" t="s">
        <v>152</v>
      </c>
      <c r="BM37" s="0" t="s">
        <v>153</v>
      </c>
      <c r="BO37" s="0" t="s">
        <v>136</v>
      </c>
      <c r="BP37" s="0" t="s">
        <v>137</v>
      </c>
      <c r="BQ37" s="0" t="s">
        <v>68</v>
      </c>
      <c r="BR37" s="0" t="s">
        <v>152</v>
      </c>
      <c r="BS37" s="0" t="s">
        <v>153</v>
      </c>
      <c r="BU37" s="0" t="s">
        <v>136</v>
      </c>
      <c r="BV37" s="0" t="s">
        <v>137</v>
      </c>
      <c r="BW37" s="0" t="s">
        <v>68</v>
      </c>
      <c r="BX37" s="0" t="s">
        <v>152</v>
      </c>
      <c r="BY37" s="0" t="s">
        <v>153</v>
      </c>
      <c r="CA37" s="0" t="s">
        <v>136</v>
      </c>
      <c r="CB37" s="0" t="s">
        <v>137</v>
      </c>
      <c r="CC37" s="0" t="s">
        <v>68</v>
      </c>
      <c r="CD37" s="0" t="s">
        <v>152</v>
      </c>
      <c r="CE37" s="0" t="s">
        <v>153</v>
      </c>
      <c r="CG37" s="0" t="s">
        <v>136</v>
      </c>
      <c r="CH37" s="0" t="s">
        <v>137</v>
      </c>
      <c r="CI37" s="0" t="s">
        <v>68</v>
      </c>
      <c r="CJ37" s="0" t="s">
        <v>152</v>
      </c>
      <c r="CK37" s="0" t="s">
        <v>153</v>
      </c>
      <c r="CM37" s="0" t="s">
        <v>136</v>
      </c>
      <c r="CN37" s="0" t="s">
        <v>137</v>
      </c>
      <c r="CO37" s="0" t="s">
        <v>68</v>
      </c>
      <c r="CP37" s="0" t="s">
        <v>152</v>
      </c>
      <c r="CQ37" s="0" t="s">
        <v>153</v>
      </c>
      <c r="CS37" s="0" t="s">
        <v>136</v>
      </c>
      <c r="CT37" s="0" t="s">
        <v>137</v>
      </c>
      <c r="CU37" s="0" t="s">
        <v>68</v>
      </c>
      <c r="CV37" s="0" t="s">
        <v>152</v>
      </c>
      <c r="CW37" s="0" t="s">
        <v>153</v>
      </c>
      <c r="CY37" s="0" t="s">
        <v>136</v>
      </c>
      <c r="CZ37" s="0" t="s">
        <v>137</v>
      </c>
      <c r="DA37" s="0" t="s">
        <v>68</v>
      </c>
      <c r="DB37" s="0" t="s">
        <v>152</v>
      </c>
      <c r="DC37" s="0" t="s">
        <v>153</v>
      </c>
      <c r="DE37" s="0" t="s">
        <v>136</v>
      </c>
      <c r="DF37" s="0" t="s">
        <v>137</v>
      </c>
      <c r="DG37" s="0" t="s">
        <v>68</v>
      </c>
      <c r="DH37" s="0" t="s">
        <v>152</v>
      </c>
      <c r="DI37" s="0" t="s">
        <v>153</v>
      </c>
      <c r="DK37" s="0" t="s">
        <v>136</v>
      </c>
      <c r="DL37" s="0" t="s">
        <v>137</v>
      </c>
      <c r="DM37" s="0" t="s">
        <v>68</v>
      </c>
      <c r="DN37" s="0" t="s">
        <v>152</v>
      </c>
      <c r="DO37" s="0" t="s">
        <v>153</v>
      </c>
      <c r="DQ37" s="0" t="s">
        <v>136</v>
      </c>
      <c r="DR37" s="0" t="s">
        <v>137</v>
      </c>
      <c r="DS37" s="0" t="s">
        <v>68</v>
      </c>
      <c r="DT37" s="0" t="s">
        <v>152</v>
      </c>
      <c r="DU37" s="0" t="s">
        <v>153</v>
      </c>
      <c r="DW37" s="0" t="s">
        <v>136</v>
      </c>
      <c r="DX37" s="0" t="s">
        <v>137</v>
      </c>
      <c r="DY37" s="0" t="s">
        <v>68</v>
      </c>
      <c r="DZ37" s="0" t="s">
        <v>152</v>
      </c>
      <c r="EA37" s="0" t="s">
        <v>153</v>
      </c>
      <c r="EC37" s="0" t="s">
        <v>136</v>
      </c>
      <c r="ED37" s="0" t="s">
        <v>137</v>
      </c>
      <c r="EE37" s="0" t="s">
        <v>68</v>
      </c>
      <c r="EF37" s="0" t="s">
        <v>152</v>
      </c>
      <c r="EG37" s="0" t="s">
        <v>153</v>
      </c>
      <c r="EI37" s="0" t="s">
        <v>136</v>
      </c>
      <c r="EJ37" s="0" t="s">
        <v>137</v>
      </c>
      <c r="EK37" s="0" t="s">
        <v>68</v>
      </c>
      <c r="EL37" s="0" t="s">
        <v>152</v>
      </c>
      <c r="EM37" s="0" t="s">
        <v>153</v>
      </c>
      <c r="EO37" s="0" t="s">
        <v>136</v>
      </c>
      <c r="EP37" s="0" t="s">
        <v>137</v>
      </c>
      <c r="EQ37" s="0" t="s">
        <v>68</v>
      </c>
      <c r="ER37" s="0" t="s">
        <v>152</v>
      </c>
      <c r="ES37" s="0" t="s">
        <v>153</v>
      </c>
      <c r="EU37" s="0" t="s">
        <v>136</v>
      </c>
      <c r="EV37" s="0" t="s">
        <v>137</v>
      </c>
      <c r="EW37" s="0" t="s">
        <v>68</v>
      </c>
      <c r="EX37" s="0" t="s">
        <v>152</v>
      </c>
      <c r="EY37" s="0" t="s">
        <v>153</v>
      </c>
      <c r="FA37" s="0" t="s">
        <v>136</v>
      </c>
      <c r="FB37" s="0" t="s">
        <v>137</v>
      </c>
      <c r="FC37" s="0" t="s">
        <v>68</v>
      </c>
      <c r="FD37" s="0" t="s">
        <v>152</v>
      </c>
      <c r="FE37" s="0" t="s">
        <v>153</v>
      </c>
      <c r="FG37" s="0" t="s">
        <v>136</v>
      </c>
      <c r="FH37" s="0" t="s">
        <v>137</v>
      </c>
      <c r="FI37" s="0" t="s">
        <v>68</v>
      </c>
      <c r="FJ37" s="0" t="s">
        <v>152</v>
      </c>
      <c r="FK37" s="0" t="s">
        <v>153</v>
      </c>
      <c r="FM37" s="0" t="s">
        <v>136</v>
      </c>
      <c r="FN37" s="0" t="s">
        <v>137</v>
      </c>
      <c r="FO37" s="0" t="s">
        <v>68</v>
      </c>
      <c r="FP37" s="0" t="s">
        <v>152</v>
      </c>
      <c r="FQ37" s="0" t="s">
        <v>153</v>
      </c>
    </row>
    <row r="38" customFormat="false" ht="14.5" hidden="false" customHeight="false" outlineLevel="0" collapsed="false">
      <c r="A38" s="0" t="n">
        <v>1</v>
      </c>
      <c r="B38" s="0" t="n">
        <f aca="false">C1</f>
        <v>0.001</v>
      </c>
      <c r="C38" s="0" t="n">
        <f aca="false">$B$38+A38*$H$2</f>
        <v>0.0010001</v>
      </c>
      <c r="D38" s="0" t="n">
        <f aca="false">((8*$F$1*$H$4)/(3.1415))*(((C38)^4-(B38)^4)-(((C38)^2-(B38)^2)^2/(LN(C38/B38))))^-1</f>
        <v>5.97653921950624E+019</v>
      </c>
      <c r="E38" s="0" t="n">
        <f aca="false">((1/D38)+(1/D39)+(1/D40)+(1/D41)+(1/D42)+(1/D43)+(1/D44)+(1/D45)+(1/D46)+(1/D47)+(1/D48)+(1/D49)+(1/D50)+(1/D51)+(1/D52)+(1/D53)+(1/D54)+(1/D55)+(1/D56)+(1/D57))^-1</f>
        <v>2.98417462372005E+018</v>
      </c>
      <c r="G38" s="0" t="n">
        <v>1</v>
      </c>
      <c r="H38" s="0" t="n">
        <f aca="false">C1*(0.5)^(I35/3.67)</f>
        <v>0.000827895416152192</v>
      </c>
      <c r="I38" s="0" t="n">
        <f aca="false">$H$38+G38*$H$2</f>
        <v>0.000827995416152192</v>
      </c>
      <c r="J38" s="0" t="n">
        <f aca="false">((8*$F$1*$H$5)/(3.1415))*(((I38)^4-(H38)^4)-(((I38)^2-(H38)^2)^2/(LN(I38/H38))))^-1</f>
        <v>2.654966092843E+019</v>
      </c>
      <c r="K38" s="0" t="n">
        <f aca="false">(1/(2^I35))*((1/J38)+(1/J39)+(1/J40)+(1/J41)+(1/J42)+(1/J43)+(1/J44)+(1/J45)+(1/J46)+(1/J47)+(1/J48)+(1/J49)+(1/J50)+(1/J51)+(1/J52)+(1/J53)+(1/J54)+(1/J55)+(1/J56)+(1/J57))^-1</f>
        <v>6.63009520790288E+017</v>
      </c>
      <c r="M38" s="0" t="n">
        <v>1</v>
      </c>
      <c r="N38" s="0" t="n">
        <f aca="false">C1*(0.5)^(O35/3.67)</f>
        <v>0.000685410820085811</v>
      </c>
      <c r="O38" s="0" t="n">
        <f aca="false">$N$38+M38*$H$2</f>
        <v>0.000685510820085811</v>
      </c>
      <c r="P38" s="0" t="n">
        <f aca="false">((8*$H$1*$H$6)/(3.1415))*(((O38)^4-(N38)^4)-(((O38)^2-(N38)^2)^2/(LN(O38/N38))))^-1</f>
        <v>3.39966106740385E+019</v>
      </c>
      <c r="Q38" s="0" t="n">
        <f aca="false">(1/(2^O35))*((1/P38)+(1/P39)+(1/P40)+(1/P41)+(1/P42)+(1/P43)+(1/P44)+(1/P45)+(1/P46)+(1/P47)+(1/P48)+(1/P49)+(1/P50)+(1/P51)+(1/P52)+(1/P53)+(1/P54)+(1/P55)+(1/P56)+(1/P57))^-1</f>
        <v>4.2435051351438E+017</v>
      </c>
      <c r="S38" s="0" t="n">
        <v>1</v>
      </c>
      <c r="T38" s="0" t="n">
        <f aca="false">C1*(0.5)^(U35/3.67)</f>
        <v>0.000567448476130158</v>
      </c>
      <c r="U38" s="0" t="n">
        <f aca="false">$T$38+S38*$H$2</f>
        <v>0.000567548476130158</v>
      </c>
      <c r="V38" s="0" t="n">
        <f aca="false">((8*$F$1*$H$7)/(3.1415))*(((U38)^4-(T38)^4)-(((U38)^2-(T38)^2)^2/(LN(U38/T38))))^-1</f>
        <v>2.65488076666199E+019</v>
      </c>
      <c r="W38" s="0" t="n">
        <f aca="false">(1/(2^U35))*((1/V38)+(1/V39)+(1/V40)+(1/V41)+(1/V42)+(1/V43)+(1/V44)+(1/V45)+(1/V46)+(1/V47)+(1/V48)+(1/V49)+(1/V50)+(1/V51)+(1/V52)+(1/V53)+(1/V54)+(1/V55)+(1/V56)+(1/V57))^-1</f>
        <v>1.65653968200909E+017</v>
      </c>
      <c r="Y38" s="0" t="n">
        <v>1</v>
      </c>
      <c r="Z38" s="0" t="n">
        <f aca="false">C1*(0.5)^(AA35/3.67)</f>
        <v>0.000469787992290704</v>
      </c>
      <c r="AA38" s="0" t="n">
        <f aca="false">$Z$38+Y38*$H$2</f>
        <v>0.000469887992290704</v>
      </c>
      <c r="AB38" s="0" t="n">
        <f aca="false">((8*$F$1*$H$8)/(3.1415))*(((AA38)^4-(Z38)^4)-(((AA38)^2-(Z38)^2)^2/(LN(AA38/Z38))))^-1</f>
        <v>2.65485682003268E+019</v>
      </c>
      <c r="AC38" s="0" t="n">
        <f aca="false">(1/(2^AA35))*((1/AB38)+(1/AB39)+(1/AB40)+(1/AB41)+(1/AB42)+(1/AB43)+(1/AB44)+(1/AB45)+(1/AB46)+(1/AB47)+(1/AB48)+(1/AB49)+(1/AB50)+(1/AB51)+(1/AB52)+(1/AB53)+(1/AB54)+(1/AB55)+(1/AB56)+(1/AB57))^-1</f>
        <v>82798014109597100</v>
      </c>
      <c r="AE38" s="0" t="n">
        <v>1</v>
      </c>
      <c r="AF38" s="0" t="n">
        <f aca="false">C1*(0.5)^(AG35/3.67)</f>
        <v>0.000388935325380815</v>
      </c>
      <c r="AG38" s="0" t="n">
        <f aca="false">$AF$38+AE38*$H$2</f>
        <v>0.000389035325380815</v>
      </c>
      <c r="AH38" s="0" t="n">
        <f aca="false">((8*$F$1*$H$9)/(3.1415))*(((AG38)^4-(AF38)^4)-(((AG38)^2-(AF38)^2)^2/(LN(AG38/AF38))))^-1</f>
        <v>2.6547831506648E+019</v>
      </c>
      <c r="AI38" s="0" t="n">
        <f aca="false">(1/(2^AG35))*((1/AH38)+(1/AH39)+(1/AH40)+(1/AH41)+(1/AH42)+(1/AH43)+(1/AH44)+(1/AH45)+(1/AH46)+(1/AH47)+(1/AH48)+(1/AH49)+(1/AH50)+(1/AH51)+(1/AH52)+(1/AH53)+(1/AH54)+(1/AH55)+(1/AH56)+(1/AH57))^-1</f>
        <v>41380623735512100</v>
      </c>
      <c r="AK38" s="0" t="n">
        <v>1</v>
      </c>
      <c r="AL38" s="0" t="n">
        <f aca="false">C1*(0.5)^(AM35/3.67)</f>
        <v>0.000321997773062438</v>
      </c>
      <c r="AM38" s="0" t="n">
        <f aca="false">$AL$38+AK38*$H$2</f>
        <v>0.000322097773062438</v>
      </c>
      <c r="AN38" s="0" t="n">
        <f aca="false">((8*$F$1*$H$10)/(3.1415))*(((AM38)^4-(AL38)^4)-(((AM38)^2-(AL38)^2)^2/(LN(AM38/AL38))))^-1</f>
        <v>2.65477927306195E+019</v>
      </c>
      <c r="AO38" s="0" t="n">
        <f aca="false">(1/(2^AM35))*((1/AN38)+(1/AN39)+(1/AN40)+(1/AN41)+(1/AN42)+(1/AN43)+(1/AN44)+(1/AN45)+(1/AN46)+(1/AN47)+(1/AN48)+(1/AN49)+(1/AN50)+(1/AN51)+(1/AN52)+(1/AN53)+(1/AN54)+(1/AN55)+(1/AN56)+(1/AN57))^-1</f>
        <v>20679248415622700</v>
      </c>
      <c r="AQ38" s="0" t="n">
        <v>1</v>
      </c>
      <c r="AR38" s="0" t="n">
        <f aca="false">C1*(0.5)^(AS35/3.67)</f>
        <v>0.000266580480329607</v>
      </c>
      <c r="AS38" s="0" t="n">
        <f aca="false">$AR$38+AQ38*$H$2</f>
        <v>0.000266680480329607</v>
      </c>
      <c r="AT38" s="0" t="n">
        <f aca="false">((8*$F$1*$H$11)/(3.1415))*(((AS38)^4-(AR38)^4)-(((AS38)^2-(AR38)^2)^2/(LN(AS38/AR38))))^-1</f>
        <v>2.65467904048229E+019</v>
      </c>
      <c r="AU38" s="0" t="n">
        <f aca="false">(1/(2^AS35))*((1/AT38)+(1/AT39)+(1/AT40)+(1/AT41)+(1/AT42)+(1/AT43)+(1/AT44)+(1/AT45)+(1/AT46)+(1/AT47)+(1/AT48)+(1/AT49)+(1/AT50)+(1/AT51)+(1/AT52)+(1/AT53)+(1/AT54)+(1/AT55)+(1/AT56)+(1/AT57))^-1</f>
        <v>10332980801195600</v>
      </c>
      <c r="AW38" s="0" t="n">
        <v>1</v>
      </c>
      <c r="AX38" s="0" t="n">
        <f aca="false">C1*(0.5)^(AY35/3.67)</f>
        <v>0.000220700757700531</v>
      </c>
      <c r="AY38" s="0" t="n">
        <f aca="false">$AX$38+AW38*$H$2</f>
        <v>0.000220800757700531</v>
      </c>
      <c r="AZ38" s="0" t="n">
        <f aca="false">((8*$F$1*$H$12)/(3.1415))*(((AY38)^4-(AX38)^4)-(((AY38)^2-(AX38)^2)^2/(LN(AY38/AX38))))^-1</f>
        <v>2.65455538698622E+019</v>
      </c>
      <c r="BA38" s="0" t="n">
        <f aca="false">(1/(2^AY35))*((1/AZ38)+(1/AZ39)+(1/AZ40)+(1/AZ41)+(1/AZ42)+(1/AZ43)+(1/AZ44)+(1/AZ45)+(1/AZ46)+(1/AZ47)+(1/AZ48)+(1/AZ49)+(1/AZ50)+(1/AZ51)+(1/AZ52)+(1/AZ53)+(1/AZ54)+(1/AZ55)+(1/AZ56)+(1/AZ57))^-1</f>
        <v>5162478548867950</v>
      </c>
      <c r="BC38" s="0" t="n">
        <v>1</v>
      </c>
      <c r="BD38" s="0" t="n">
        <f aca="false">C1*(0.5)^(BE35/3.67)</f>
        <v>0.000182717145641585</v>
      </c>
      <c r="BE38" s="0" t="n">
        <f aca="false">$BD$38+BC38*$H$2</f>
        <v>0.000182817145641585</v>
      </c>
      <c r="BF38" s="0" t="n">
        <f aca="false">((8*$H$13*$F$1)/(3.1415))*(((BE38)^4-(BD38)^4)-(((BE38)^2-(BD38)^2)^2/(LN(BE38/BD38))))^-1</f>
        <v>2.65443950538015E+019</v>
      </c>
      <c r="BG38" s="0" t="n">
        <f aca="false">(1/(2^BE35))*((1/BF38)+(1/BF39)+(1/BF40)+(1/BF41)+(1/BF42)+(1/BF43)+(1/BF44)+(1/BF45)+(1/BF46)+(1/BF47)+(1/BF48)+(1/BF49)+(1/BF50)+(1/BF51)+(1/BF52)+(1/BF53)+(1/BF54)+(1/BF55)+(1/BF56)+(1/BF57))^-1</f>
        <v>2578821266941630</v>
      </c>
      <c r="BI38" s="0" t="n">
        <v>1</v>
      </c>
      <c r="BJ38" s="0" t="n">
        <f aca="false">C1*(0.5)^(BK35/3.67)</f>
        <v>0.000151270687329081</v>
      </c>
      <c r="BK38" s="0" t="n">
        <f aca="false">$BJ$38+BI38*$H$2</f>
        <v>0.000151370687329081</v>
      </c>
      <c r="BL38" s="0" t="n">
        <f aca="false">((8*$F$1*$H$14)/(3.1415))*(((BK38)^4-(BJ38)^4)-(((BK38)^2-(BJ38)^2)^2/(LN(BK38/BJ38))))^-1</f>
        <v>2.65428988943636E+019</v>
      </c>
      <c r="BM38" s="0" t="n">
        <f aca="false">(1/(2^BK35))*((1/BL38)+(1/BL39)+(1/BL40)+(1/BL41)+(1/BL42)+(1/BL43)+(1/BL44)+(1/BL45)+(1/BL46)+(1/BL47)+(1/BL48)+(1/BL49)+(1/BL50)+(1/BL51)+(1/BL52)+(1/BL53)+(1/BL54)+(1/BL55)+(1/BL56))^-1</f>
        <v>1356185054533160</v>
      </c>
      <c r="BO38" s="0" t="n">
        <v>1</v>
      </c>
      <c r="BP38" s="0" t="n">
        <f aca="false">C1*(0.5)^(BQ35/3.67)</f>
        <v>0.000125236308637937</v>
      </c>
      <c r="BQ38" s="0" t="n">
        <f aca="false">$BP$38+BO38*$H$2</f>
        <v>0.000125336308637937</v>
      </c>
      <c r="BR38" s="0" t="n">
        <f aca="false">((8*$F$1*$H$15)/(3.1415))*(((BQ38)^4-(BP38)^4)-(((BQ38)^2-(BP38)^2)^2/(LN(BQ38/BP38))))^-1</f>
        <v>2.654106654568E+019</v>
      </c>
      <c r="BS38" s="0" t="n">
        <f aca="false">(1/(2^BQ35))*((1/BR38)+(1/BR39)+(1/BR40)+(1/BR41)+(1/BR42)+(1/BR43)+(1/BR44)+(1/BR45)+(1/BR46)+(1/BR47)+(1/BR48)+(1/BR49)+(1/BR50)+(1/BR51)+(1/BR52)+(1/BR53)+(1/BR54)+(1/BR55))^-1</f>
        <v>792565322457610</v>
      </c>
      <c r="BU38" s="0" t="n">
        <v>1</v>
      </c>
      <c r="BV38" s="0" t="n">
        <f aca="false">C1*(0.5)^(BW35/3.67)</f>
        <v>0.00010368256585717</v>
      </c>
      <c r="BW38" s="0" t="n">
        <f aca="false">$BV$38+BU38*$H$2</f>
        <v>0.00010378256585717</v>
      </c>
      <c r="BX38" s="0" t="n">
        <f aca="false">((8*$F$1*$H$16)/(3.1415))*(((BW38)^4-(BV38)^4)-(((BW38)^2-(BV38)^2)^2/(LN(BW38/BV38))))^-1</f>
        <v>2.65388483062923E+019</v>
      </c>
      <c r="BY38" s="0" t="n">
        <f aca="false">(1/(2^BW35))*((1/BX38)+(1/BX39)+(1/BX40)+(1/BX41)+(1/BX42)+(1/BX43)+(1/BX44)+(1/BX45)+(1/BX46)+(1/BX47)+(1/BX48)+(1/BX49)+(1/BX50)+(1/BX51)+(1/BX52)+(1/BX53)+(1/BX54))^-1</f>
        <v>378213219111912</v>
      </c>
      <c r="CA38" s="0" t="n">
        <v>1</v>
      </c>
      <c r="CB38" s="0" t="n">
        <f aca="false">C1*(0.5)^(CC35/3.67)</f>
        <v>8.58383210080485E-005</v>
      </c>
      <c r="CC38" s="0" t="n">
        <f aca="false">$CB$38+CA38*$H$2</f>
        <v>8.59383210080485E-005</v>
      </c>
      <c r="CD38" s="0" t="n">
        <f aca="false">((8*$H$1*$H$17)/(3.1415))*(((CC38)^4-(CB38)^4)-(((CC38)^2-(CB38)^2)^2/(LN(CC38/CB38))))^-1</f>
        <v>3.39767074226206E+019</v>
      </c>
      <c r="CE38" s="0" t="n">
        <f aca="false">(1/(2^CC35))*((1/CD38)+(1/CD39)+(1/CD40)+(1/CD41)+(1/CD42)+(1/CD43)+(1/CD44)+(1/CD45)+(1/CD46)+(1/CD47)+(1/CD48)+(1/CD49)+(1/CD50)+(1/CD51)+(1/CD52)+(1/CD53))^-1</f>
        <v>256977696209462</v>
      </c>
      <c r="CG38" s="0" t="n">
        <v>1</v>
      </c>
      <c r="CH38" s="0" t="n">
        <f aca="false">C1*(0.5^(CI35/3.67))</f>
        <v>7.10651524927637E-005</v>
      </c>
      <c r="CI38" s="0" t="n">
        <f aca="false">$CH$38+CG38*$H$2</f>
        <v>7.11651524927637E-005</v>
      </c>
      <c r="CJ38" s="0" t="n">
        <f aca="false">((8*$H$1*$H$18)/(3.1415))*(((CI38)^4-(CH38)^4)-(((CI38)^2-(CH38)^2)^2/(LN(CI38/CH38))))^-1</f>
        <v>3.39725977036593E+019</v>
      </c>
      <c r="CK38" s="0" t="n">
        <f aca="false">(1/(2^CI35))*((1/CJ38)+(1/CJ39)+(1/CJ40)+(1/CJ41)+(1/CJ42)+(1/CJ43)+(1/CJ44)+(1/CJ45)+(1/CJ46)+(1/CJ47)+(1/CJ48)+(1/CJ49)+(1/CJ50)+(1/CJ51)+(1/CJ52))^-1</f>
        <v>136887435966920</v>
      </c>
      <c r="CM38" s="0" t="n">
        <v>1</v>
      </c>
      <c r="CN38" s="0" t="n">
        <f aca="false">C1*(0.5^(CO35/3.67))</f>
        <v>5.88345139969156E-005</v>
      </c>
      <c r="CO38" s="0" t="n">
        <f aca="false">$CN$38+CM38*$H$2</f>
        <v>5.89345139969156E-005</v>
      </c>
      <c r="CP38" s="0" t="n">
        <f aca="false">((8*$H$1*$H$19)/(3.1415))*(((CO38)^4-(CN38)^4)-(((CO38)^2-(CN38)^2)^2/(LN(CO38/CN38))))^-1</f>
        <v>3.39676316535213E+019</v>
      </c>
      <c r="CQ38" s="0" t="n">
        <f aca="false">(1/(2^CO35))*((1/CP38)+(1/CP39)+(1/CP40)+(1/CP41)+(1/CP42)+(1/CP43)+(1/CP44)+(1/CP45)+(1/CP46)+(1/CP47)+(1/CP48)+(1/CP49)+(1/CP50)+(1/CP51))^-1</f>
        <v>73235148175875.4</v>
      </c>
      <c r="CS38" s="0" t="n">
        <v>1</v>
      </c>
      <c r="CT38" s="0" t="n">
        <f aca="false">C1*(0.5)^(CU35/3.67)</f>
        <v>4.87088244495884E-005</v>
      </c>
      <c r="CU38" s="0" t="n">
        <f aca="false">$CT$38+CS38*$H$2</f>
        <v>4.88088244495884E-005</v>
      </c>
      <c r="CV38" s="0" t="n">
        <f aca="false">((8*$H$1*$H$20)/(3.1415))*(((CU38)^4-(CT38)^4)-(((CU38)^2-(CT38)^2)^2/(LN(CU38/CT38))))^-1</f>
        <v>3.39616327989894E+019</v>
      </c>
      <c r="CW38" s="0" t="n">
        <f aca="false">(1/(2^CU35))*((1/CV38)+(1/CV39)+(1/CV40)+(1/CV41)+(1/CV42)+(1/CV43)+(1/CV44)+(1/CV45)+(1/CV46)+(1/CV47)+(1/CV48)+(1/CV49)+(1/CV50))^-1</f>
        <v>39378005375629.3</v>
      </c>
      <c r="CY38" s="0" t="n">
        <v>1</v>
      </c>
      <c r="CZ38" s="0" t="n">
        <f aca="false">C1*(0.5)^(DA35/3.67)</f>
        <v>4.03258124879761E-005</v>
      </c>
      <c r="DA38" s="0" t="n">
        <f aca="false">$CZ$38+CY38*$H$2</f>
        <v>4.04258124879761E-005</v>
      </c>
      <c r="DB38" s="0" t="n">
        <f aca="false">((8*$H$1*$H$21)/(3.1415))*(((DA38)^4-(CZ38)^4)-(((DA38)^2-(CZ38)^2)^2/(LN(DA38/CZ38))))^-1</f>
        <v>3.39543941381303E+019</v>
      </c>
      <c r="DC38" s="0" t="n">
        <f aca="false">(1/(2^DA35))*((1/DB38)+(1/DB39)+(1/DB40)+(1/DB41)+(1/DB42)+(1/DB43)+(1/DB44)+(1/DB45)+(1/DB46)+(1/DB47)+(1/DB48)+(1/DB49))^-1</f>
        <v>21297507859378.1</v>
      </c>
      <c r="DE38" s="0" t="n">
        <v>1</v>
      </c>
      <c r="DF38" s="0" t="n">
        <f aca="false">C1*(0.5^(DG35/3.67))</f>
        <v>3.33855553114082E-005</v>
      </c>
      <c r="DG38" s="0" t="n">
        <f aca="false">$DF$38+DE38*$H$2</f>
        <v>3.34855553114082E-005</v>
      </c>
      <c r="DH38" s="0" t="n">
        <f aca="false">((8*$H$1*$H$22)/(3.1415))*(((DG38)^4-(DF38)^4)-(((DG38)^2-(DF38)^2)^2/(LN(DG38/DF38))))^-1</f>
        <v>3.3945654802093E+019</v>
      </c>
      <c r="DI38" s="0" t="n">
        <f aca="false">(1/(2^DG35))*((1/DH38)+(1/DH39)+(1/DH40)+(1/DH41)+(1/DH42)+(1/DH43)+(1/DH44)+(1/DH45)+(1/DH46)+(1/DH47)+(1/DH48))^-1</f>
        <v>11598589132283.9</v>
      </c>
      <c r="DK38" s="0" t="n">
        <v>1</v>
      </c>
      <c r="DL38" s="0" t="n">
        <f aca="false">C1*(0.5^(DM35/3.67))</f>
        <v>2.76397482080103E-005</v>
      </c>
      <c r="DM38" s="0" t="n">
        <f aca="false">$DL$38+DK38*$H$2</f>
        <v>2.77397482080103E-005</v>
      </c>
      <c r="DN38" s="0" t="n">
        <f aca="false">((8*$H$1*$H$23)/(3.1415))*(((DM38)^4-(DL38)^4)-(((DM38)^2-(DL38)^2)^2/(LN(DM38/DL38))))^-1</f>
        <v>3.39351029523868E+019</v>
      </c>
      <c r="DO38" s="0" t="n">
        <f aca="false">(1/(2^DM35))*((1/DN38)+(1/DN39)+(1/DN40)+(1/DN41)+(1/DN42)+(1/DN43)+(1/DN44)+(1/DN45)+(1/DN46)+(1/DN47))^-1</f>
        <v>6369099798717.43</v>
      </c>
      <c r="DQ38" s="0" t="n">
        <v>1</v>
      </c>
      <c r="DR38" s="0" t="n">
        <f aca="false">C1*(0.5)^(DS35/3.67)</f>
        <v>2.28828208450125E-005</v>
      </c>
      <c r="DS38" s="0" t="n">
        <f aca="false">$DR$38+DQ38*$H$2</f>
        <v>2.29828208450125E-005</v>
      </c>
      <c r="DT38" s="0" t="n">
        <f aca="false">((8*$H$1*$H$24)/(3.1415))*(((DS38)^4-(DR38)^4)-(((DS38)^2-(DR38)^2)^2/(LN(DS38/DR38))))^-1</f>
        <v>3.39223659064399E+019</v>
      </c>
      <c r="DU38" s="0" t="n">
        <f aca="false">(1/(2^DS35))*((1/DT38)+(1/DT39)+(1/DT40)+(1/DT41)+(1/DT42)+(1/DT43)+(1/DT44)+(1/DT45)+(1/DT46))^-1</f>
        <v>3532921169905.07</v>
      </c>
      <c r="DW38" s="0" t="n">
        <v>1</v>
      </c>
      <c r="DX38" s="0" t="n">
        <f aca="false">C1*(0.5)^(DY35/3.67)</f>
        <v>1.89445824862177E-005</v>
      </c>
      <c r="DY38" s="0" t="n">
        <f aca="false">$DX$38+DW38*$H$2</f>
        <v>1.90445824862177E-005</v>
      </c>
      <c r="DZ38" s="0" t="n">
        <f aca="false">((8*$F$1*$H$25)/(3.1415))*(((DY38)^4-(DX38)^4)-(((DY38)^2-(DX38)^2)^2/(LN(DY38/DX38))))^-1</f>
        <v>2.64817423335968E+019</v>
      </c>
      <c r="EA38" s="0" t="n">
        <f aca="false">(1/(2^DY35))*((1/DZ38)+(1/DZ39)+(1/DZ40)+(1/DZ41)+(1/DZ42)+(1/DZ43)+(1/DZ44)+(1/DZ45))^-1</f>
        <v>1549876377213.39</v>
      </c>
      <c r="EC38" s="0" t="n">
        <v>1</v>
      </c>
      <c r="ED38" s="0" t="n">
        <f aca="false">C1*(0.5)^(EE35/3.67)</f>
        <v>1.56841330012567E-005</v>
      </c>
      <c r="EE38" s="0" t="n">
        <f aca="false">$ED$38+EC38*$H$2</f>
        <v>1.57841330012567E-005</v>
      </c>
      <c r="EF38" s="0" t="n">
        <f aca="false">((8*$F$1*$H$26)/(3.1415))*(((EE38)^4-(ED38)^4)-(((EE38)^2-(ED38)^2)^2/(LN(EE38/ED38))))^-1</f>
        <v>2.64672535726901E+019</v>
      </c>
      <c r="EG38" s="0" t="n">
        <f aca="false">(1/(2^EE35))*((1/EF38)+(1/EF39)+(1/EF40)+(1/EF41)+(1/EF42)+(1/EF43)+(1/EF44))^-1</f>
        <v>884602737434.323</v>
      </c>
      <c r="EI38" s="0" t="n">
        <v>1</v>
      </c>
      <c r="EJ38" s="0" t="n">
        <f aca="false">C1*(0.5)^(EK35/3.67)</f>
        <v>1.29848218180618E-005</v>
      </c>
      <c r="EK38" s="0" t="n">
        <f aca="false">$EJ$38+EI38*$H$2</f>
        <v>1.30848218180618E-005</v>
      </c>
      <c r="EL38" s="0" t="n">
        <f aca="false">((8*$F$1*$H$27)/(3.1415))*(((EK38)^4-(EJ38)^4)-(((EK38)^2-(EJ38)^2)^2/(LN(EK38/EJ38))))^-1</f>
        <v>2.64497724371358E+019</v>
      </c>
      <c r="EM38" s="0" t="n">
        <f aca="false">(1/(2^EK35))*((1/EL38)+(1/EL39)+(1/EL40)+(1/EL41)+(1/EL42)+(1/EL43))^-1</f>
        <v>515620493540.162</v>
      </c>
      <c r="EO38" s="0" t="n">
        <v>1</v>
      </c>
      <c r="EP38" s="0" t="n">
        <f aca="false">C1*(0.5)^(EQ35/3.67)</f>
        <v>1.07500744627263E-005</v>
      </c>
      <c r="EQ38" s="0" t="n">
        <f aca="false">$EP$38+EO38*$H$2</f>
        <v>1.08500744627263E-005</v>
      </c>
      <c r="ER38" s="0" t="n">
        <f aca="false">((8*$F$1*$H$28)/(3.1415))*(((EQ38)^4-(EP38)^4)-(((EQ38)^2-(EP38)^2)^2/(LN(EQ38/EP38))))^-1</f>
        <v>2.64286860878974E+019</v>
      </c>
      <c r="ES38" s="0" t="n">
        <f aca="false">(1/(2^EQ35))*((1/ER38)+(1/ER39)+(1/ER40)+(1/ER41)+(1/ER42))^-1</f>
        <v>309326280539.757</v>
      </c>
      <c r="EU38" s="0" t="n">
        <v>1</v>
      </c>
      <c r="EV38" s="0" t="n">
        <f aca="false">C1*(0.5)^(EW35/3.67)</f>
        <v>8.89993737098585E-006</v>
      </c>
      <c r="EW38" s="0" t="n">
        <f aca="false">$EV$38+EU38*$H$2</f>
        <v>8.99993737098585E-006</v>
      </c>
      <c r="EX38" s="0" t="n">
        <f aca="false">((8*$F$1*$H$29)/(3.1415))*(((EW38)^4-(EV38)^4)-(((EW38)^2-(EV38)^2)^2/(LN(EW38/EV38))))^-1</f>
        <v>2.64032580980027E+019</v>
      </c>
      <c r="EY38" s="0" t="n">
        <f aca="false">(1/(2^EW35))*((1/EX38)+(1/EX39)+(1/EX40)+(1/EX41))^-1</f>
        <v>193476962491.971</v>
      </c>
      <c r="FA38" s="0" t="n">
        <v>1</v>
      </c>
      <c r="FB38" s="0" t="n">
        <f aca="false">C1*(0.5)^(FC35/3.67)</f>
        <v>7.36821735348078E-006</v>
      </c>
      <c r="FC38" s="0" t="n">
        <f aca="false">$FB$38+FA38*$H$2</f>
        <v>7.46821735348078E-006</v>
      </c>
      <c r="FD38" s="0" t="n">
        <f aca="false">((8*$F$1*$H$30)/(3.1415))*(((FC38)^4-(FB38)^4)-(((FC38)^2-(FB38)^2)^2/(LN(FC38/FB38))))^-1</f>
        <v>2.63726049720267E+019</v>
      </c>
      <c r="FE38" s="0" t="n">
        <f aca="false">(1/(2^FC35))*((1/FD38)+(1/FD39)+(1/FD40))^-1</f>
        <v>129251799781.75</v>
      </c>
      <c r="FG38" s="0" t="n">
        <v>1</v>
      </c>
      <c r="FH38" s="0" t="n">
        <f aca="false">C1*(0.5)^(FI35/3.67)</f>
        <v>6.10011337215977E-006</v>
      </c>
      <c r="FI38" s="0" t="n">
        <f aca="false">$FH$38+FG38*$H$2</f>
        <v>6.20011337215977E-006</v>
      </c>
      <c r="FJ38" s="0" t="n">
        <f aca="false">((8*$F$1*$H$31)/(3.1415))*(((FI38)^4-(FH38)^4)-(((FI38)^2-(FH38)^2)^2/(LN(FI38/FH38))))^-1</f>
        <v>2.63356681797362E+019</v>
      </c>
      <c r="FK38" s="0" t="n">
        <f aca="false">(1/(2^FI35))*((1/FJ38)+(1/FJ39))^-1</f>
        <v>97316836881.978</v>
      </c>
      <c r="FM38" s="0" t="n">
        <v>1</v>
      </c>
      <c r="FN38" s="0" t="n">
        <f aca="false">C1*(0.5)^(FO35/3.67)</f>
        <v>5.05025589881977E-006</v>
      </c>
      <c r="FO38" s="0" t="n">
        <f aca="false">$FN$38+FM38*$H$2</f>
        <v>5.15025589881977E-006</v>
      </c>
      <c r="FP38" s="0" t="n">
        <f aca="false">((8*$F$1*$H$32)/(3.1415))*(((FO38)^4-(FN38)^4)-(((FO38)^2-(FN38)^2)^2/(LN(FO38/FN38))))^-1</f>
        <v>2.62911816347618E+019</v>
      </c>
      <c r="FQ38" s="0" t="n">
        <f aca="false">(1/(2^FO35))*((1/FP38))^-1</f>
        <v>97942283879.0781</v>
      </c>
    </row>
    <row r="39" customFormat="false" ht="14.5" hidden="false" customHeight="false" outlineLevel="0" collapsed="false">
      <c r="A39" s="0" t="n">
        <f aca="false">A38+1</f>
        <v>2</v>
      </c>
      <c r="B39" s="0" t="n">
        <f aca="false">C38</f>
        <v>0.0010001</v>
      </c>
      <c r="C39" s="0" t="n">
        <f aca="false">$B$38+A39*$H$2</f>
        <v>0.0010002</v>
      </c>
      <c r="D39" s="0" t="n">
        <f aca="false">((8*$F$1*$H$4)/(3.1415))*(((C39)^4-(B39)^4)-(((C39)^2-(B39)^2)^2/(LN(C39/B39))))^-1</f>
        <v>5.9738939546697E+019</v>
      </c>
      <c r="G39" s="0" t="n">
        <f aca="false">G38+1</f>
        <v>2</v>
      </c>
      <c r="H39" s="0" t="n">
        <f aca="false">I38</f>
        <v>0.000827995416152192</v>
      </c>
      <c r="I39" s="0" t="n">
        <f aca="false">$H$38+G39*$H$2</f>
        <v>0.000828095416152192</v>
      </c>
      <c r="J39" s="0" t="n">
        <f aca="false">((8*$F$1*$H$5)/(3.1415))*(((I39)^4-(H39)^4)-(((I39)^2-(H39)^2)^2/(LN(I39/H39))))^-1</f>
        <v>2.65453455040502E+019</v>
      </c>
      <c r="M39" s="0" t="n">
        <f aca="false">M38+1</f>
        <v>2</v>
      </c>
      <c r="N39" s="0" t="n">
        <f aca="false">O38</f>
        <v>0.000685510820085811</v>
      </c>
      <c r="O39" s="0" t="n">
        <f aca="false">$N$38+M39*$H$2</f>
        <v>0.000685610820085811</v>
      </c>
      <c r="P39" s="0" t="n">
        <f aca="false">((8*$H$1*$H$6)/(3.1415))*(((O39)^4-(N39)^4)-(((O39)^2-(N39)^2)^2/(LN(O39/N39))))^-1</f>
        <v>3.39908534285566E+019</v>
      </c>
      <c r="S39" s="0" t="n">
        <f aca="false">S38+1</f>
        <v>2</v>
      </c>
      <c r="T39" s="0" t="n">
        <f aca="false">U38</f>
        <v>0.000567548476130158</v>
      </c>
      <c r="U39" s="0" t="n">
        <f aca="false">$T$38+S39*$H$2</f>
        <v>0.000567648476130158</v>
      </c>
      <c r="V39" s="0" t="n">
        <f aca="false">((8*$F$1*$H$7)/(3.1415))*(((U39)^4-(T39)^4)-(((U39)^2-(T39)^2)^2/(LN(U39/T39))))^-1</f>
        <v>2.65432386487107E+019</v>
      </c>
      <c r="Y39" s="0" t="n">
        <f aca="false">Y38+1</f>
        <v>2</v>
      </c>
      <c r="Z39" s="0" t="n">
        <f aca="false">AA38</f>
        <v>0.000469887992290704</v>
      </c>
      <c r="AA39" s="0" t="n">
        <f aca="false">$Z$38+Y39*$H$2</f>
        <v>0.000469987992290704</v>
      </c>
      <c r="AB39" s="0" t="n">
        <f aca="false">((8*$F$1*$H$8)/(3.1415))*(((AA39)^4-(Z39)^4)-(((AA39)^2-(Z39)^2)^2/(LN(AA39/Z39))))^-1</f>
        <v>2.65433252562249E+019</v>
      </c>
      <c r="AE39" s="0" t="n">
        <f aca="false">AE38+1</f>
        <v>2</v>
      </c>
      <c r="AF39" s="0" t="n">
        <f aca="false">AG38</f>
        <v>0.000389035325380815</v>
      </c>
      <c r="AG39" s="0" t="n">
        <f aca="false">$AF$38+AE39*$H$2</f>
        <v>0.000389135325380815</v>
      </c>
      <c r="AH39" s="0" t="n">
        <f aca="false">((8*$F$1*$H$9)/(3.1415))*(((AG39)^4-(AF39)^4)-(((AG39)^2-(AF39)^2)^2/(LN(AG39/AF39))))^-1</f>
        <v>2.65411992487036E+019</v>
      </c>
      <c r="AK39" s="0" t="n">
        <f aca="false">AK38+1</f>
        <v>2</v>
      </c>
      <c r="AL39" s="0" t="n">
        <f aca="false">AM38</f>
        <v>0.000322097773062438</v>
      </c>
      <c r="AM39" s="0" t="n">
        <f aca="false">$AL$38+AK39*$H$2</f>
        <v>0.000322197773062438</v>
      </c>
      <c r="AN39" s="0" t="n">
        <f aca="false">((8*$F$1*$H$10)/(3.1415))*(((AM39)^4-(AL39)^4)-(((AM39)^2-(AL39)^2)^2/(LN(AM39/AL39))))^-1</f>
        <v>2.65392990478705E+019</v>
      </c>
      <c r="AQ39" s="0" t="n">
        <f aca="false">AQ38+1</f>
        <v>2</v>
      </c>
      <c r="AR39" s="0" t="n">
        <f aca="false">AS38</f>
        <v>0.000266680480329607</v>
      </c>
      <c r="AS39" s="0" t="n">
        <f aca="false">$AR$38+AQ39*$H$2</f>
        <v>0.000266780480329607</v>
      </c>
      <c r="AT39" s="0" t="n">
        <f aca="false">((8*$F$1*$H$11)/(3.1415))*(((AS39)^4-(AR39)^4)-(((AS39)^2-(AR39)^2)^2/(LN(AS39/AR39))))^-1</f>
        <v>2.65370406435392E+019</v>
      </c>
      <c r="AW39" s="0" t="n">
        <f aca="false">AW38+1</f>
        <v>2</v>
      </c>
      <c r="AX39" s="0" t="n">
        <f aca="false">AY38</f>
        <v>0.000220800757700531</v>
      </c>
      <c r="AY39" s="0" t="n">
        <f aca="false">$AX$38+AW39*$H$2</f>
        <v>0.000220900757700531</v>
      </c>
      <c r="AZ39" s="0" t="n">
        <f aca="false">((8*$F$1*$H$12)/(3.1415))*(((AY39)^4-(AX39)^4)-(((AY39)^2-(AX39)^2)^2/(LN(AY39/AX39))))^-1</f>
        <v>2.65337392507116E+019</v>
      </c>
      <c r="BC39" s="0" t="n">
        <f aca="false">BC38+1</f>
        <v>2</v>
      </c>
      <c r="BD39" s="0" t="n">
        <f aca="false">BE38</f>
        <v>0.000182817145641585</v>
      </c>
      <c r="BE39" s="0" t="n">
        <f aca="false">$BD$38+BC39*$H$2</f>
        <v>0.000182917145641585</v>
      </c>
      <c r="BF39" s="0" t="n">
        <f aca="false">((8*$H$13*$F$1)/(3.1415))*(((BE39)^4-(BD39)^4)-(((BE39)^2-(BD39)^2)^2/(LN(BE39/BD39))))^-1</f>
        <v>2.65299544441059E+019</v>
      </c>
      <c r="BI39" s="0" t="n">
        <f aca="false">BI38+1</f>
        <v>2</v>
      </c>
      <c r="BJ39" s="0" t="n">
        <f aca="false">BK38</f>
        <v>0.000151370687329081</v>
      </c>
      <c r="BK39" s="0" t="n">
        <f aca="false">$BJ$38+BI39*$H$2</f>
        <v>0.000151470687329081</v>
      </c>
      <c r="BL39" s="0" t="n">
        <f aca="false">((8*$F$1*$H$14)/(3.1415))*(((BK39)^4-(BJ39)^4)-(((BK39)^2-(BJ39)^2)^2/(LN(BK39/BJ39))))^-1</f>
        <v>2.65253430735748E+019</v>
      </c>
      <c r="BO39" s="0" t="n">
        <f aca="false">BO38+1</f>
        <v>2</v>
      </c>
      <c r="BP39" s="0" t="n">
        <f aca="false">BQ38</f>
        <v>0.000125336308637937</v>
      </c>
      <c r="BQ39" s="0" t="n">
        <f aca="false">$BP$38+BO39*$H$2</f>
        <v>0.000125436308637937</v>
      </c>
      <c r="BR39" s="0" t="n">
        <f aca="false">((8*$F$1*$H$15)/(3.1415))*(((BQ39)^4-(BP39)^4)-(((BQ39)^2-(BP39)^2)^2/(LN(BQ39/BP39))))^-1</f>
        <v>2.65198713188658E+019</v>
      </c>
      <c r="BU39" s="0" t="n">
        <f aca="false">BU38+1</f>
        <v>2</v>
      </c>
      <c r="BV39" s="0" t="n">
        <f aca="false">BW38</f>
        <v>0.00010378256585717</v>
      </c>
      <c r="BW39" s="0" t="n">
        <f aca="false">$BV$38+BU39*$H$2</f>
        <v>0.00010388256585717</v>
      </c>
      <c r="BX39" s="0" t="n">
        <f aca="false">((8*$F$1*$H$16)/(3.1415))*(((BW39)^4-(BV39)^4)-(((BW39)^2-(BV39)^2)^2/(LN(BW39/BV39))))^-1</f>
        <v>2.65132954247511E+019</v>
      </c>
      <c r="CA39" s="0" t="n">
        <f aca="false">CA38+1</f>
        <v>2</v>
      </c>
      <c r="CB39" s="0" t="n">
        <f aca="false">CC38</f>
        <v>8.59383210080485E-005</v>
      </c>
      <c r="CC39" s="0" t="n">
        <f aca="false">$CB$38+CA39*$H$2</f>
        <v>8.60383210080485E-005</v>
      </c>
      <c r="CD39" s="0" t="n">
        <f aca="false">((8*$H$1*$H$17)/(3.1415))*(((CC39)^4-(CB39)^4)-(((CC39)^2-(CB39)^2)^2/(LN(CC39/CB39))))^-1</f>
        <v>3.39371986325316E+019</v>
      </c>
      <c r="CG39" s="0" t="n">
        <f aca="false">CG38+1</f>
        <v>2</v>
      </c>
      <c r="CH39" s="0" t="n">
        <f aca="false">CI38</f>
        <v>7.11651524927637E-005</v>
      </c>
      <c r="CI39" s="0" t="n">
        <f aca="false">$CH$38+CG39*$H$2</f>
        <v>7.12651524927638E-005</v>
      </c>
      <c r="CJ39" s="0" t="n">
        <f aca="false">((8*$H$1*$H$18)/(3.1415))*(((CI39)^4-(CH39)^4)-(((CI39)^2-(CH39)^2)^2/(LN(CI39/CH39))))^-1</f>
        <v>3.39248942188843E+019</v>
      </c>
      <c r="CM39" s="0" t="n">
        <f aca="false">CM38+1</f>
        <v>2</v>
      </c>
      <c r="CN39" s="0" t="n">
        <f aca="false">CO38</f>
        <v>5.89345139969156E-005</v>
      </c>
      <c r="CO39" s="0" t="n">
        <f aca="false">$CN$38+CM39*$H$2</f>
        <v>5.90345139969156E-005</v>
      </c>
      <c r="CP39" s="0" t="n">
        <f aca="false">((8*$H$1*$H$19)/(3.1415))*(((CO39)^4-(CN39)^4)-(((CO39)^2-(CN39)^2)^2/(LN(CO39/CN39))))^-1</f>
        <v>3.39100453290237E+019</v>
      </c>
      <c r="CS39" s="0" t="n">
        <f aca="false">CS38+1</f>
        <v>2</v>
      </c>
      <c r="CT39" s="0" t="n">
        <f aca="false">CU38</f>
        <v>4.88088244495884E-005</v>
      </c>
      <c r="CU39" s="0" t="n">
        <f aca="false">$CT$38+CS39*$H$2</f>
        <v>4.89088244495884E-005</v>
      </c>
      <c r="CV39" s="0" t="n">
        <f aca="false">((8*$H$1*$H$20)/(3.1415))*(((CU39)^4-(CT39)^4)-(((CU39)^2-(CT39)^2)^2/(LN(CU39/CT39))))^-1</f>
        <v>3.38921234138046E+019</v>
      </c>
      <c r="CY39" s="0" t="n">
        <f aca="false">CY38+1</f>
        <v>2</v>
      </c>
      <c r="CZ39" s="0" t="n">
        <f aca="false">DA38</f>
        <v>4.04258124879761E-005</v>
      </c>
      <c r="DA39" s="0" t="n">
        <f aca="false">$CZ$38+CY39*$H$2</f>
        <v>4.05258124879761E-005</v>
      </c>
      <c r="DB39" s="0" t="n">
        <f aca="false">((8*$H$1*$H$21)/(3.1415))*(((DA39)^4-(CZ39)^4)-(((DA39)^2-(CZ39)^2)^2/(LN(DA39/CZ39))))^-1</f>
        <v>3.38705072432512E+019</v>
      </c>
      <c r="DE39" s="0" t="n">
        <f aca="false">DE38+1</f>
        <v>2</v>
      </c>
      <c r="DF39" s="0" t="n">
        <f aca="false">DG38</f>
        <v>3.34855553114082E-005</v>
      </c>
      <c r="DG39" s="0" t="n">
        <f aca="false">$DF$38+DE39*$H$2</f>
        <v>3.35855553114082E-005</v>
      </c>
      <c r="DH39" s="0" t="n">
        <f aca="false">((8*$H$1*$H$22)/(3.1415))*(((DG39)^4-(DF39)^4)-(((DG39)^2-(DF39)^2)^2/(LN(DG39/DF39))))^-1</f>
        <v>3.38444315037255E+019</v>
      </c>
      <c r="DK39" s="0" t="n">
        <f aca="false">DK38+1</f>
        <v>2</v>
      </c>
      <c r="DL39" s="0" t="n">
        <f aca="false">DM38</f>
        <v>2.77397482080103E-005</v>
      </c>
      <c r="DM39" s="0" t="n">
        <f aca="false">$DL$38+DK39*$H$2</f>
        <v>2.78397482080103E-005</v>
      </c>
      <c r="DN39" s="0" t="n">
        <f aca="false">((8*$H$1*$H$23)/(3.1415))*(((DM39)^4-(DL39)^4)-(((DM39)^2-(DL39)^2)^2/(LN(DM39/DL39))))^-1</f>
        <v>3.38129890686546E+019</v>
      </c>
      <c r="DQ39" s="0" t="n">
        <f aca="false">DQ38+1</f>
        <v>2</v>
      </c>
      <c r="DR39" s="0" t="n">
        <f aca="false">DS38</f>
        <v>2.29828208450125E-005</v>
      </c>
      <c r="DS39" s="0" t="n">
        <f aca="false">$DR$38+DQ39*$H$2</f>
        <v>2.30828208450125E-005</v>
      </c>
      <c r="DT39" s="0" t="n">
        <f aca="false">((8*$H$1*$H$24)/(3.1415))*(((DS39)^4-(DR39)^4)-(((DS39)^2-(DR39)^2)^2/(LN(DS39/DR39))))^-1</f>
        <v>3.37750875690345E+019</v>
      </c>
      <c r="DW39" s="0" t="n">
        <v>2</v>
      </c>
      <c r="DX39" s="0" t="n">
        <f aca="false">DY38</f>
        <v>1.90445824862177E-005</v>
      </c>
      <c r="DY39" s="0" t="n">
        <f aca="false">$DX$38+DW39*$H$2</f>
        <v>1.91445824862177E-005</v>
      </c>
      <c r="DZ39" s="0" t="n">
        <f aca="false">((8*$F$1*$H$25)/(3.1415))*(((DY39)^4-(DX39)^4)-(((DY39)^2-(DX39)^2)^2/(LN(DY39/DX39))))^-1</f>
        <v>2.63430553885868E+019</v>
      </c>
      <c r="EC39" s="0" t="n">
        <v>2</v>
      </c>
      <c r="ED39" s="0" t="n">
        <f aca="false">EE38</f>
        <v>1.57841330012567E-005</v>
      </c>
      <c r="EE39" s="0" t="n">
        <f aca="false">$ED$38+EC39*$H$2</f>
        <v>1.58841330012567E-005</v>
      </c>
      <c r="EF39" s="0" t="n">
        <f aca="false">((8*$F$1*$H$26)/(3.1415))*(((EE39)^4-(ED39)^4)-(((EE39)^2-(ED39)^2)^2/(LN(EE39/ED39))))^-1</f>
        <v>2.63001006164562E+019</v>
      </c>
      <c r="EI39" s="0" t="n">
        <v>2</v>
      </c>
      <c r="EJ39" s="0" t="n">
        <f aca="false">EK38</f>
        <v>1.30848218180618E-005</v>
      </c>
      <c r="EK39" s="0" t="n">
        <f aca="false">$EJ$38+EI39*$H$2</f>
        <v>1.31848218180618E-005</v>
      </c>
      <c r="EL39" s="0" t="n">
        <f aca="false">((8*$F$1*$H$27)/(3.1415))*(((EK39)^4-(EJ39)^4)-(((EK39)^2-(EJ39)^2)^2/(LN(EK39/EJ39))))^-1</f>
        <v>2.62484014789758E+019</v>
      </c>
      <c r="EO39" s="0" t="n">
        <v>2</v>
      </c>
      <c r="EP39" s="0" t="n">
        <f aca="false">EQ38</f>
        <v>1.08500744627263E-005</v>
      </c>
      <c r="EQ39" s="0" t="n">
        <f aca="false">$EP$38+EO39*$H$2</f>
        <v>1.09500744627263E-005</v>
      </c>
      <c r="ER39" s="0" t="n">
        <f aca="false">((8*$F$1*$H$28)/(3.1415))*(((EQ39)^4-(EP39)^4)-(((EQ39)^2-(EP39)^2)^2/(LN(EQ39/EP39))))^-1</f>
        <v>2.61862234206431E+019</v>
      </c>
      <c r="EU39" s="0" t="n">
        <v>2</v>
      </c>
      <c r="EV39" s="0" t="n">
        <f aca="false">EW38</f>
        <v>8.99993737098585E-006</v>
      </c>
      <c r="EW39" s="0" t="n">
        <f aca="false">$EV$38+EU39*$H$2</f>
        <v>9.09993737098585E-006</v>
      </c>
      <c r="EX39" s="0" t="n">
        <f aca="false">((8*$F$1*$H$29)/(3.1415))*(((EW39)^4-(EV39)^4)-(((EW39)^2-(EV39)^2)^2/(LN(EW39/EV39))))^-1</f>
        <v>2.61115085596172E+019</v>
      </c>
      <c r="FA39" s="0" t="n">
        <v>2</v>
      </c>
      <c r="FB39" s="0" t="n">
        <f aca="false">FC38</f>
        <v>7.46821735348078E-006</v>
      </c>
      <c r="FC39" s="0" t="n">
        <f aca="false">$FB$38+FA39*$H$2</f>
        <v>7.56821735348078E-006</v>
      </c>
      <c r="FD39" s="0" t="n">
        <f aca="false">((8*$F$1*$H$30)/(3.1415))*(((FC39)^4-(FB39)^4)-(((FC39)^2-(FB39)^2)^2/(LN(FC39/FB39))))^-1</f>
        <v>2.60218243721724E+019</v>
      </c>
      <c r="FG39" s="0" t="n">
        <v>2</v>
      </c>
      <c r="FH39" s="0" t="n">
        <f aca="false">FI38</f>
        <v>6.20011337215977E-006</v>
      </c>
      <c r="FI39" s="0" t="n">
        <f aca="false">$FH$38+FG39*$H$2</f>
        <v>6.30011337215977E-006</v>
      </c>
      <c r="FJ39" s="0" t="n">
        <f aca="false">((8*$F$1*$H$31)/(3.1415))*(((FI39)^4-(FH39)^4)-(((FI39)^2-(FH39)^2)^2/(LN(FI39/FH39))))^-1</f>
        <v>2.59143087582841E+019</v>
      </c>
    </row>
    <row r="40" customFormat="false" ht="14.5" hidden="false" customHeight="false" outlineLevel="0" collapsed="false">
      <c r="A40" s="0" t="n">
        <f aca="false">A39+1</f>
        <v>3</v>
      </c>
      <c r="B40" s="0" t="n">
        <f aca="false">C39</f>
        <v>0.0010002</v>
      </c>
      <c r="C40" s="0" t="n">
        <f aca="false">$B$38+A40*$H$2</f>
        <v>0.0010003</v>
      </c>
      <c r="D40" s="0" t="n">
        <f aca="false">((8*$F$1*$H$4)/(3.1415))*(((C40)^4-(B40)^4)-(((C40)^2-(B40)^2)^2/(LN(C40/B40))))^-1</f>
        <v>5.96929849185781E+019</v>
      </c>
      <c r="G40" s="0" t="n">
        <f aca="false">G39+1</f>
        <v>3</v>
      </c>
      <c r="H40" s="0" t="n">
        <f aca="false">I39</f>
        <v>0.000828095416152192</v>
      </c>
      <c r="I40" s="0" t="n">
        <f aca="false">$H$38+G40*$H$2</f>
        <v>0.000828195416152192</v>
      </c>
      <c r="J40" s="0" t="n">
        <f aca="false">((8*$F$1*$H$5)/(3.1415))*(((I40)^4-(H40)^4)-(((I40)^2-(H40)^2)^2/(LN(I40/H40))))^-1</f>
        <v>2.65476915456316E+019</v>
      </c>
      <c r="M40" s="0" t="n">
        <f aca="false">M39+1</f>
        <v>3</v>
      </c>
      <c r="N40" s="0" t="n">
        <f aca="false">O39</f>
        <v>0.000685610820085811</v>
      </c>
      <c r="O40" s="0" t="n">
        <f aca="false">$N$38+M40*$H$2</f>
        <v>0.000685710820085811</v>
      </c>
      <c r="P40" s="0" t="n">
        <f aca="false">((8*$H$1*$H$6)/(3.1415))*(((O40)^4-(N40)^4)-(((O40)^2-(N40)^2)^2/(LN(O40/N40))))^-1</f>
        <v>3.39875781979873E+019</v>
      </c>
      <c r="S40" s="0" t="n">
        <f aca="false">S39+1</f>
        <v>3</v>
      </c>
      <c r="T40" s="0" t="n">
        <f aca="false">U39</f>
        <v>0.000567648476130158</v>
      </c>
      <c r="U40" s="0" t="n">
        <f aca="false">$T$38+S40*$H$2</f>
        <v>0.000567748476130158</v>
      </c>
      <c r="V40" s="0" t="n">
        <f aca="false">((8*$F$1*$H$7)/(3.1415))*(((U40)^4-(T40)^4)-(((U40)^2-(T40)^2)^2/(LN(U40/T40))))^-1</f>
        <v>2.65424229492114E+019</v>
      </c>
      <c r="Y40" s="0" t="n">
        <f aca="false">Y39+1</f>
        <v>3</v>
      </c>
      <c r="Z40" s="0" t="n">
        <f aca="false">AA39</f>
        <v>0.000469987992290704</v>
      </c>
      <c r="AA40" s="0" t="n">
        <f aca="false">$Z$38+Y40*$H$2</f>
        <v>0.000470087992290704</v>
      </c>
      <c r="AB40" s="0" t="n">
        <f aca="false">((8*$F$1*$H$8)/(3.1415))*(((AA40)^4-(Z40)^4)-(((AA40)^2-(Z40)^2)^2/(LN(AA40/Z40))))^-1</f>
        <v>2.65373735079871E+019</v>
      </c>
      <c r="AE40" s="0" t="n">
        <f aca="false">AE39+1</f>
        <v>3</v>
      </c>
      <c r="AF40" s="0" t="n">
        <f aca="false">AG39</f>
        <v>0.000389135325380815</v>
      </c>
      <c r="AG40" s="0" t="n">
        <f aca="false">$AF$38+AE40*$H$2</f>
        <v>0.000389235325380815</v>
      </c>
      <c r="AH40" s="0" t="n">
        <f aca="false">((8*$F$1*$H$9)/(3.1415))*(((AG40)^4-(AF40)^4)-(((AG40)^2-(AF40)^2)^2/(LN(AG40/AF40))))^-1</f>
        <v>2.65346427866866E+019</v>
      </c>
      <c r="AK40" s="0" t="n">
        <f aca="false">AK39+1</f>
        <v>3</v>
      </c>
      <c r="AL40" s="0" t="n">
        <f aca="false">AM39</f>
        <v>0.000322197773062438</v>
      </c>
      <c r="AM40" s="0" t="n">
        <f aca="false">$AL$38+AK40*$H$2</f>
        <v>0.000322297773062438</v>
      </c>
      <c r="AN40" s="0" t="n">
        <f aca="false">((8*$F$1*$H$10)/(3.1415))*(((AM40)^4-(AL40)^4)-(((AM40)^2-(AL40)^2)^2/(LN(AM40/AL40))))^-1</f>
        <v>2.65312927699859E+019</v>
      </c>
      <c r="AQ40" s="0" t="n">
        <f aca="false">AQ39+1</f>
        <v>3</v>
      </c>
      <c r="AR40" s="0" t="n">
        <f aca="false">AS39</f>
        <v>0.000266780480329607</v>
      </c>
      <c r="AS40" s="0" t="n">
        <f aca="false">$AR$38+AQ40*$H$2</f>
        <v>0.000266880480329607</v>
      </c>
      <c r="AT40" s="0" t="n">
        <f aca="false">((8*$F$1*$H$11)/(3.1415))*(((AS40)^4-(AR40)^4)-(((AS40)^2-(AR40)^2)^2/(LN(AS40/AR40))))^-1</f>
        <v>2.65265993376406E+019</v>
      </c>
      <c r="AW40" s="0" t="n">
        <f aca="false">AW39+1</f>
        <v>3</v>
      </c>
      <c r="AX40" s="0" t="n">
        <f aca="false">AY39</f>
        <v>0.000220900757700531</v>
      </c>
      <c r="AY40" s="0" t="n">
        <f aca="false">$AX$38+AW40*$H$2</f>
        <v>0.000221000757700531</v>
      </c>
      <c r="AZ40" s="0" t="n">
        <f aca="false">((8*$F$1*$H$12)/(3.1415))*(((AY40)^4-(AX40)^4)-(((AY40)^2-(AX40)^2)^2/(LN(AY40/AX40))))^-1</f>
        <v>2.65216424692832E+019</v>
      </c>
      <c r="BC40" s="0" t="n">
        <f aca="false">BC39+1</f>
        <v>3</v>
      </c>
      <c r="BD40" s="0" t="n">
        <f aca="false">BE39</f>
        <v>0.000182917145641585</v>
      </c>
      <c r="BE40" s="0" t="n">
        <f aca="false">$BD$38+BC40*$H$2</f>
        <v>0.000183017145641585</v>
      </c>
      <c r="BF40" s="0" t="n">
        <f aca="false">((8*$H$13*$F$1)/(3.1415))*(((BE40)^4-(BD40)^4)-(((BE40)^2-(BD40)^2)^2/(LN(BE40/BD40))))^-1</f>
        <v>2.65154083362026E+019</v>
      </c>
      <c r="BI40" s="0" t="n">
        <f aca="false">BI39+1</f>
        <v>3</v>
      </c>
      <c r="BJ40" s="0" t="n">
        <f aca="false">BK39</f>
        <v>0.000151470687329081</v>
      </c>
      <c r="BK40" s="0" t="n">
        <f aca="false">$BJ$38+BI40*$H$2</f>
        <v>0.000151570687329081</v>
      </c>
      <c r="BL40" s="0" t="n">
        <f aca="false">((8*$F$1*$H$14)/(3.1415))*(((BK40)^4-(BJ40)^4)-(((BK40)^2-(BJ40)^2)^2/(LN(BK40/BJ40))))^-1</f>
        <v>2.65078367667084E+019</v>
      </c>
      <c r="BO40" s="0" t="n">
        <f aca="false">BO39+1</f>
        <v>3</v>
      </c>
      <c r="BP40" s="0" t="n">
        <f aca="false">BQ39</f>
        <v>0.000125436308637937</v>
      </c>
      <c r="BQ40" s="0" t="n">
        <f aca="false">$BP$38+BO40*$H$2</f>
        <v>0.000125536308637937</v>
      </c>
      <c r="BR40" s="0" t="n">
        <f aca="false">((8*$F$1*$H$15)/(3.1415))*(((BQ40)^4-(BP40)^4)-(((BQ40)^2-(BP40)^2)^2/(LN(BQ40/BP40))))^-1</f>
        <v>2.64987654769652E+019</v>
      </c>
      <c r="BU40" s="0" t="n">
        <f aca="false">BU39+1</f>
        <v>3</v>
      </c>
      <c r="BV40" s="0" t="n">
        <f aca="false">BW39</f>
        <v>0.00010388256585717</v>
      </c>
      <c r="BW40" s="0" t="n">
        <f aca="false">$BV$38+BU40*$H$2</f>
        <v>0.00010398256585717</v>
      </c>
      <c r="BX40" s="0" t="n">
        <f aca="false">((8*$F$1*$H$16)/(3.1415))*(((BW40)^4-(BV40)^4)-(((BW40)^2-(BV40)^2)^2/(LN(BW40/BV40))))^-1</f>
        <v>2.6487794887254E+019</v>
      </c>
      <c r="CA40" s="0" t="n">
        <f aca="false">CA39+1</f>
        <v>3</v>
      </c>
      <c r="CB40" s="0" t="n">
        <f aca="false">CC39</f>
        <v>8.60383210080485E-005</v>
      </c>
      <c r="CC40" s="0" t="n">
        <f aca="false">$CB$38+CA40*$H$2</f>
        <v>8.61383210080485E-005</v>
      </c>
      <c r="CD40" s="0" t="n">
        <f aca="false">((8*$H$1*$H$17)/(3.1415))*(((CC40)^4-(CB40)^4)-(((CC40)^2-(CB40)^2)^2/(LN(CC40/CB40))))^-1</f>
        <v>3.38977803534439E+019</v>
      </c>
      <c r="CG40" s="0" t="n">
        <f aca="false">CG39+1</f>
        <v>3</v>
      </c>
      <c r="CH40" s="0" t="n">
        <f aca="false">CI39</f>
        <v>7.12651524927638E-005</v>
      </c>
      <c r="CI40" s="0" t="n">
        <f aca="false">$CH$38+CG40*$H$2</f>
        <v>7.13651524927637E-005</v>
      </c>
      <c r="CJ40" s="0" t="n">
        <f aca="false">((8*$H$1*$H$18)/(3.1415))*(((CI40)^4-(CH40)^4)-(((CI40)^2-(CH40)^2)^2/(LN(CI40/CH40))))^-1</f>
        <v>3.38773190679343E+019</v>
      </c>
      <c r="CM40" s="0" t="n">
        <f aca="false">CM39+1</f>
        <v>3</v>
      </c>
      <c r="CN40" s="0" t="n">
        <f aca="false">CO39</f>
        <v>5.90345139969156E-005</v>
      </c>
      <c r="CO40" s="0" t="n">
        <f aca="false">$CN$38+CM40*$H$2</f>
        <v>5.91345139969156E-005</v>
      </c>
      <c r="CP40" s="0" t="n">
        <f aca="false">((8*$H$1*$H$19)/(3.1415))*(((CO40)^4-(CN40)^4)-(((CO40)^2-(CN40)^2)^2/(LN(CO40/CN40))))^-1</f>
        <v>3.38526513744246E+019</v>
      </c>
      <c r="CS40" s="0" t="n">
        <f aca="false">CS39+1</f>
        <v>3</v>
      </c>
      <c r="CT40" s="0" t="n">
        <f aca="false">CU39</f>
        <v>4.89088244495884E-005</v>
      </c>
      <c r="CU40" s="0" t="n">
        <f aca="false">$CT$38+CS40*$H$2</f>
        <v>4.90088244495884E-005</v>
      </c>
      <c r="CV40" s="0" t="n">
        <f aca="false">((8*$H$1*$H$20)/(3.1415))*(((CU40)^4-(CT40)^4)-(((CU40)^2-(CT40)^2)^2/(LN(CU40/CT40))))^-1</f>
        <v>3.38228984672219E+019</v>
      </c>
      <c r="CY40" s="0" t="n">
        <f aca="false">CY39+1</f>
        <v>3</v>
      </c>
      <c r="CZ40" s="0" t="n">
        <f aca="false">DA39</f>
        <v>4.05258124879761E-005</v>
      </c>
      <c r="DA40" s="0" t="n">
        <f aca="false">$CZ$38+CY40*$H$2</f>
        <v>4.06258124879761E-005</v>
      </c>
      <c r="DB40" s="0" t="n">
        <f aca="false">((8*$H$1*$H$21)/(3.1415))*(((DA40)^4-(CZ40)^4)-(((DA40)^2-(CZ40)^2)^2/(LN(DA40/CZ40))))^-1</f>
        <v>3.37870319847948E+019</v>
      </c>
      <c r="DE40" s="0" t="n">
        <f aca="false">DE39+1</f>
        <v>3</v>
      </c>
      <c r="DF40" s="0" t="n">
        <f aca="false">DG39</f>
        <v>3.35855553114082E-005</v>
      </c>
      <c r="DG40" s="0" t="n">
        <f aca="false">$DF$38+DE40*$H$2</f>
        <v>3.36855553114082E-005</v>
      </c>
      <c r="DH40" s="0" t="n">
        <f aca="false">((8*$H$1*$H$22)/(3.1415))*(((DG40)^4-(DF40)^4)-(((DG40)^2-(DF40)^2)^2/(LN(DG40/DF40))))^-1</f>
        <v>3.37438113970155E+019</v>
      </c>
      <c r="DK40" s="0" t="n">
        <f aca="false">DK39+1</f>
        <v>3</v>
      </c>
      <c r="DL40" s="0" t="n">
        <f aca="false">DM39</f>
        <v>2.78397482080103E-005</v>
      </c>
      <c r="DM40" s="0" t="n">
        <f aca="false">$DL$38+DK40*$H$2</f>
        <v>2.79397482080103E-005</v>
      </c>
      <c r="DN40" s="0" t="n">
        <f aca="false">((8*$H$1*$H$23)/(3.1415))*(((DM40)^4-(DL40)^4)-(((DM40)^2-(DL40)^2)^2/(LN(DM40/DL40))))^-1</f>
        <v>3.36917511036686E+019</v>
      </c>
      <c r="DQ40" s="0" t="n">
        <f aca="false">DQ39+1</f>
        <v>3</v>
      </c>
      <c r="DR40" s="0" t="n">
        <f aca="false">DS39</f>
        <v>2.30828208450125E-005</v>
      </c>
      <c r="DS40" s="0" t="n">
        <f aca="false">$DR$38+DQ40*$H$2</f>
        <v>2.31828208450125E-005</v>
      </c>
      <c r="DT40" s="0" t="n">
        <f aca="false">((8*$H$1*$H$24)/(3.1415))*(((DS40)^4-(DR40)^4)-(((DS40)^2-(DR40)^2)^2/(LN(DS40/DR40))))^-1</f>
        <v>3.36290823541365E+019</v>
      </c>
      <c r="DW40" s="0" t="n">
        <v>3</v>
      </c>
      <c r="DX40" s="0" t="n">
        <f aca="false">DY39</f>
        <v>1.91445824862177E-005</v>
      </c>
      <c r="DY40" s="0" t="n">
        <f aca="false">$DX$38+DW40*$H$2</f>
        <v>1.92445824862177E-005</v>
      </c>
      <c r="DZ40" s="0" t="n">
        <f aca="false">((8*$F$1*$H$25)/(3.1415))*(((DY40)^4-(DX40)^4)-(((DY40)^2-(DX40)^2)^2/(LN(DY40/DX40))))^-1</f>
        <v>2.62058132743789E+019</v>
      </c>
      <c r="EC40" s="0" t="n">
        <v>3</v>
      </c>
      <c r="ED40" s="0" t="n">
        <f aca="false">EE39</f>
        <v>1.58841330012567E-005</v>
      </c>
      <c r="EE40" s="0" t="n">
        <f aca="false">$ED$38+EC40*$H$2</f>
        <v>1.59841330012567E-005</v>
      </c>
      <c r="EF40" s="0" t="n">
        <f aca="false">((8*$F$1*$H$26)/(3.1415))*(((EE40)^4-(ED40)^4)-(((EE40)^2-(ED40)^2)^2/(LN(EE40/ED40))))^-1</f>
        <v>2.6135045685599E+019</v>
      </c>
      <c r="EI40" s="0" t="n">
        <v>3</v>
      </c>
      <c r="EJ40" s="0" t="n">
        <f aca="false">EK39</f>
        <v>1.31848218180618E-005</v>
      </c>
      <c r="EK40" s="0" t="n">
        <f aca="false">$EJ$38+EI40*$H$2</f>
        <v>1.32848218180618E-005</v>
      </c>
      <c r="EL40" s="0" t="n">
        <f aca="false">((8*$F$1*$H$27)/(3.1415))*(((EK40)^4-(EJ40)^4)-(((EK40)^2-(EJ40)^2)^2/(LN(EK40/EJ40))))^-1</f>
        <v>2.60500735186354E+019</v>
      </c>
      <c r="EO40" s="0" t="n">
        <v>3</v>
      </c>
      <c r="EP40" s="0" t="n">
        <f aca="false">EQ39</f>
        <v>1.09500744627263E-005</v>
      </c>
      <c r="EQ40" s="0" t="n">
        <f aca="false">$EP$38+EO40*$H$2</f>
        <v>1.10500744627263E-005</v>
      </c>
      <c r="ER40" s="0" t="n">
        <f aca="false">((8*$F$1*$H$28)/(3.1415))*(((EQ40)^4-(EP40)^4)-(((EQ40)^2-(EP40)^2)^2/(LN(EQ40/EP40))))^-1</f>
        <v>2.5948169140117E+019</v>
      </c>
      <c r="EU40" s="0" t="n">
        <v>3</v>
      </c>
      <c r="EV40" s="0" t="n">
        <f aca="false">EW39</f>
        <v>9.09993737098585E-006</v>
      </c>
      <c r="EW40" s="0" t="n">
        <f aca="false">$EV$38+EU40*$H$2</f>
        <v>9.19993737098585E-006</v>
      </c>
      <c r="EX40" s="0" t="n">
        <f aca="false">((8*$F$1*$H$29)/(3.1415))*(((EW40)^4-(EV40)^4)-(((EW40)^2-(EV40)^2)^2/(LN(EW40/EV40))))^-1</f>
        <v>2.5826136074287E+019</v>
      </c>
      <c r="FA40" s="0" t="n">
        <v>3</v>
      </c>
      <c r="FB40" s="0" t="n">
        <f aca="false">FC39</f>
        <v>7.56821735348078E-006</v>
      </c>
      <c r="FC40" s="0" t="n">
        <f aca="false">$FB$38+FA40*$H$2</f>
        <v>7.66821735348078E-006</v>
      </c>
      <c r="FD40" s="0" t="n">
        <f aca="false">((8*$F$1*$H$30)/(3.1415))*(((FC40)^4-(FB40)^4)-(((FC40)^2-(FB40)^2)^2/(LN(FC40/FB40))))^-1</f>
        <v>2.56802526766919E+019</v>
      </c>
    </row>
    <row r="41" customFormat="false" ht="14.5" hidden="false" customHeight="false" outlineLevel="0" collapsed="false">
      <c r="A41" s="0" t="n">
        <f aca="false">A40+1</f>
        <v>4</v>
      </c>
      <c r="B41" s="0" t="n">
        <f aca="false">C40</f>
        <v>0.0010003</v>
      </c>
      <c r="C41" s="0" t="n">
        <f aca="false">$B$38+A41*$H$2</f>
        <v>0.0010004</v>
      </c>
      <c r="D41" s="0" t="n">
        <f aca="false">((8*$F$1*$H$4)/(3.1415))*(((C41)^4-(B41)^4)-(((C41)^2-(B41)^2)^2/(LN(C41/B41))))^-1</f>
        <v>5.96982698527276E+019</v>
      </c>
      <c r="G41" s="0" t="n">
        <f aca="false">G40+1</f>
        <v>4</v>
      </c>
      <c r="H41" s="0" t="n">
        <f aca="false">I40</f>
        <v>0.000828195416152192</v>
      </c>
      <c r="I41" s="0" t="n">
        <f aca="false">$H$38+G41*$H$2</f>
        <v>0.000828295416152192</v>
      </c>
      <c r="J41" s="0" t="n">
        <f aca="false">((8*$F$1*$H$5)/(3.1415))*(((I41)^4-(H41)^4)-(((I41)^2-(H41)^2)^2/(LN(I41/H41))))^-1</f>
        <v>2.65461669863394E+019</v>
      </c>
      <c r="M41" s="0" t="n">
        <f aca="false">M40+1</f>
        <v>4</v>
      </c>
      <c r="N41" s="0" t="n">
        <f aca="false">O40</f>
        <v>0.000685710820085811</v>
      </c>
      <c r="O41" s="0" t="n">
        <f aca="false">$N$38+M41*$H$2</f>
        <v>0.000685810820085811</v>
      </c>
      <c r="P41" s="0" t="n">
        <f aca="false">((8*$H$1*$H$6)/(3.1415))*(((O41)^4-(N41)^4)-(((O41)^2-(N41)^2)^2/(LN(O41/N41))))^-1</f>
        <v>3.39795738192313E+019</v>
      </c>
      <c r="S41" s="0" t="n">
        <f aca="false">S40+1</f>
        <v>4</v>
      </c>
      <c r="T41" s="0" t="n">
        <f aca="false">U40</f>
        <v>0.000567748476130158</v>
      </c>
      <c r="U41" s="0" t="n">
        <f aca="false">$T$38+S41*$H$2</f>
        <v>0.000567848476130158</v>
      </c>
      <c r="V41" s="0" t="n">
        <f aca="false">((8*$F$1*$H$7)/(3.1415))*(((U41)^4-(T41)^4)-(((U41)^2-(T41)^2)^2/(LN(U41/T41))))^-1</f>
        <v>2.65330406076815E+019</v>
      </c>
      <c r="Y41" s="0" t="n">
        <f aca="false">Y40+1</f>
        <v>4</v>
      </c>
      <c r="Z41" s="0" t="n">
        <f aca="false">AA40</f>
        <v>0.000470087992290704</v>
      </c>
      <c r="AA41" s="0" t="n">
        <f aca="false">$Z$38+Y41*$H$2</f>
        <v>0.000470187992290704</v>
      </c>
      <c r="AB41" s="0" t="n">
        <f aca="false">((8*$F$1*$H$8)/(3.1415))*(((AA41)^4-(Z41)^4)-(((AA41)^2-(Z41)^2)^2/(LN(AA41/Z41))))^-1</f>
        <v>2.65330057538202E+019</v>
      </c>
      <c r="AE41" s="0" t="n">
        <f aca="false">AE40+1</f>
        <v>4</v>
      </c>
      <c r="AF41" s="0" t="n">
        <f aca="false">AG40</f>
        <v>0.000389235325380815</v>
      </c>
      <c r="AG41" s="0" t="n">
        <f aca="false">$AF$38+AE41*$H$2</f>
        <v>0.000389335325380815</v>
      </c>
      <c r="AH41" s="0" t="n">
        <f aca="false">((8*$F$1*$H$9)/(3.1415))*(((AG41)^4-(AF41)^4)-(((AG41)^2-(AF41)^2)^2/(LN(AG41/AF41))))^-1</f>
        <v>2.65279744353216E+019</v>
      </c>
      <c r="AK41" s="0" t="n">
        <f aca="false">AK40+1</f>
        <v>4</v>
      </c>
      <c r="AL41" s="0" t="n">
        <f aca="false">AM40</f>
        <v>0.000322297773062438</v>
      </c>
      <c r="AM41" s="0" t="n">
        <f aca="false">$AL$38+AK41*$H$2</f>
        <v>0.000322397773062438</v>
      </c>
      <c r="AN41" s="0" t="n">
        <f aca="false">((8*$F$1*$H$10)/(3.1415))*(((AM41)^4-(AL41)^4)-(((AM41)^2-(AL41)^2)^2/(LN(AM41/AL41))))^-1</f>
        <v>2.65225527381783E+019</v>
      </c>
      <c r="AQ41" s="0" t="n">
        <f aca="false">AQ40+1</f>
        <v>4</v>
      </c>
      <c r="AR41" s="0" t="n">
        <f aca="false">AS40</f>
        <v>0.000266880480329607</v>
      </c>
      <c r="AS41" s="0" t="n">
        <f aca="false">$AR$38+AQ41*$H$2</f>
        <v>0.000266980480329607</v>
      </c>
      <c r="AT41" s="0" t="n">
        <f aca="false">((8*$F$1*$H$11)/(3.1415))*(((AS41)^4-(AR41)^4)-(((AS41)^2-(AR41)^2)^2/(LN(AS41/AR41))))^-1</f>
        <v>2.65168099871478E+019</v>
      </c>
      <c r="AW41" s="0" t="n">
        <f aca="false">AW40+1</f>
        <v>4</v>
      </c>
      <c r="AX41" s="0" t="n">
        <f aca="false">AY40</f>
        <v>0.000221000757700531</v>
      </c>
      <c r="AY41" s="0" t="n">
        <f aca="false">$AX$38+AW41*$H$2</f>
        <v>0.000221100757700531</v>
      </c>
      <c r="AZ41" s="0" t="n">
        <f aca="false">((8*$F$1*$H$12)/(3.1415))*(((AY41)^4-(AX41)^4)-(((AY41)^2-(AX41)^2)^2/(LN(AY41/AX41))))^-1</f>
        <v>2.65096957787398E+019</v>
      </c>
      <c r="BC41" s="0" t="n">
        <f aca="false">BC40+1</f>
        <v>4</v>
      </c>
      <c r="BD41" s="0" t="n">
        <f aca="false">BE40</f>
        <v>0.000183017145641585</v>
      </c>
      <c r="BE41" s="0" t="n">
        <f aca="false">$BD$38+BC41*$H$2</f>
        <v>0.000183117145641585</v>
      </c>
      <c r="BF41" s="0" t="n">
        <f aca="false">((8*$H$13*$F$1)/(3.1415))*(((BE41)^4-(BD41)^4)-(((BE41)^2-(BD41)^2)^2/(LN(BE41/BD41))))^-1</f>
        <v>2.65007667631645E+019</v>
      </c>
      <c r="BI41" s="0" t="n">
        <f aca="false">BI40+1</f>
        <v>4</v>
      </c>
      <c r="BJ41" s="0" t="n">
        <f aca="false">BK40</f>
        <v>0.000151570687329081</v>
      </c>
      <c r="BK41" s="0" t="n">
        <f aca="false">$BJ$38+BI41*$H$2</f>
        <v>0.000151670687329081</v>
      </c>
      <c r="BL41" s="0" t="n">
        <f aca="false">((8*$F$1*$H$14)/(3.1415))*(((BK41)^4-(BJ41)^4)-(((BK41)^2-(BJ41)^2)^2/(LN(BK41/BJ41))))^-1</f>
        <v>2.64903237479703E+019</v>
      </c>
      <c r="BO41" s="0" t="n">
        <f aca="false">BO40+1</f>
        <v>4</v>
      </c>
      <c r="BP41" s="0" t="n">
        <f aca="false">BQ40</f>
        <v>0.000125536308637937</v>
      </c>
      <c r="BQ41" s="0" t="n">
        <f aca="false">$BP$38+BO41*$H$2</f>
        <v>0.000125636308637937</v>
      </c>
      <c r="BR41" s="0" t="n">
        <f aca="false">((8*$F$1*$H$15)/(3.1415))*(((BQ41)^4-(BP41)^4)-(((BQ41)^2-(BP41)^2)^2/(LN(BQ41/BP41))))^-1</f>
        <v>2.64776596577951E+019</v>
      </c>
      <c r="BU41" s="0" t="n">
        <f aca="false">BU40+1</f>
        <v>4</v>
      </c>
      <c r="BV41" s="0" t="n">
        <f aca="false">BW40</f>
        <v>0.00010398256585717</v>
      </c>
      <c r="BW41" s="0" t="n">
        <f aca="false">$BV$38+BU41*$H$2</f>
        <v>0.00010408256585717</v>
      </c>
      <c r="BX41" s="0" t="n">
        <f aca="false">((8*$F$1*$H$16)/(3.1415))*(((BW41)^4-(BV41)^4)-(((BW41)^2-(BV41)^2)^2/(LN(BW41/BV41))))^-1</f>
        <v>2.64623085977989E+019</v>
      </c>
      <c r="CA41" s="0" t="n">
        <f aca="false">CA40+1</f>
        <v>4</v>
      </c>
      <c r="CB41" s="0" t="n">
        <f aca="false">CC40</f>
        <v>8.61383210080485E-005</v>
      </c>
      <c r="CC41" s="0" t="n">
        <f aca="false">$CB$38+CA41*$H$2</f>
        <v>8.62383210080485E-005</v>
      </c>
      <c r="CD41" s="0" t="n">
        <f aca="false">((8*$H$1*$H$17)/(3.1415))*(((CC41)^4-(CB41)^4)-(((CC41)^2-(CB41)^2)^2/(LN(CC41/CB41))))^-1</f>
        <v>3.38584359892029E+019</v>
      </c>
      <c r="CG41" s="0" t="n">
        <f aca="false">CG40+1</f>
        <v>4</v>
      </c>
      <c r="CH41" s="0" t="n">
        <f aca="false">CI40</f>
        <v>7.13651524927637E-005</v>
      </c>
      <c r="CI41" s="0" t="n">
        <f aca="false">$CH$38+CG41*$H$2</f>
        <v>7.14651524927637E-005</v>
      </c>
      <c r="CJ41" s="0" t="n">
        <f aca="false">((8*$H$1*$H$18)/(3.1415))*(((CI41)^4-(CH41)^4)-(((CI41)^2-(CH41)^2)^2/(LN(CI41/CH41))))^-1</f>
        <v>3.38298873695692E+019</v>
      </c>
      <c r="CM41" s="0" t="n">
        <f aca="false">CM40+1</f>
        <v>4</v>
      </c>
      <c r="CN41" s="0" t="n">
        <f aca="false">CO40</f>
        <v>5.91345139969156E-005</v>
      </c>
      <c r="CO41" s="0" t="n">
        <f aca="false">$CN$38+CM41*$H$2</f>
        <v>5.92345139969156E-005</v>
      </c>
      <c r="CP41" s="0" t="n">
        <f aca="false">((8*$H$1*$H$19)/(3.1415))*(((CO41)^4-(CN41)^4)-(((CO41)^2-(CN41)^2)^2/(LN(CO41/CN41))))^-1</f>
        <v>3.37954487450896E+019</v>
      </c>
      <c r="CS41" s="0" t="n">
        <f aca="false">CS40+1</f>
        <v>4</v>
      </c>
      <c r="CT41" s="0" t="n">
        <f aca="false">CU40</f>
        <v>4.90088244495884E-005</v>
      </c>
      <c r="CU41" s="0" t="n">
        <f aca="false">$CT$38+CS41*$H$2</f>
        <v>4.91088244495884E-005</v>
      </c>
      <c r="CV41" s="0" t="n">
        <f aca="false">((8*$H$1*$H$20)/(3.1415))*(((CU41)^4-(CT41)^4)-(((CU41)^2-(CT41)^2)^2/(LN(CU41/CT41))))^-1</f>
        <v>3.37539571051192E+019</v>
      </c>
      <c r="CY41" s="0" t="n">
        <f aca="false">CY40+1</f>
        <v>4</v>
      </c>
      <c r="CZ41" s="0" t="n">
        <f aca="false">DA40</f>
        <v>4.06258124879761E-005</v>
      </c>
      <c r="DA41" s="0" t="n">
        <f aca="false">$CZ$38+CY41*$H$2</f>
        <v>4.07258124879761E-005</v>
      </c>
      <c r="DB41" s="0" t="n">
        <f aca="false">((8*$H$1*$H$21)/(3.1415))*(((DA41)^4-(CZ41)^4)-(((DA41)^2-(CZ41)^2)^2/(LN(DA41/CZ41))))^-1</f>
        <v>3.37039684447401E+019</v>
      </c>
      <c r="DE41" s="0" t="n">
        <f aca="false">DE40+1</f>
        <v>4</v>
      </c>
      <c r="DF41" s="0" t="n">
        <f aca="false">DG40</f>
        <v>3.36855553114082E-005</v>
      </c>
      <c r="DG41" s="0" t="n">
        <f aca="false">$DF$38+DE41*$H$2</f>
        <v>3.37855553114082E-005</v>
      </c>
      <c r="DH41" s="0" t="n">
        <f aca="false">((8*$H$1*$H$22)/(3.1415))*(((DG41)^4-(DF41)^4)-(((DG41)^2-(DF41)^2)^2/(LN(DG41/DF41))))^-1</f>
        <v>3.36437867205002E+019</v>
      </c>
      <c r="DK41" s="0" t="n">
        <f aca="false">DK40+1</f>
        <v>4</v>
      </c>
      <c r="DL41" s="0" t="n">
        <f aca="false">DM40</f>
        <v>2.79397482080103E-005</v>
      </c>
      <c r="DM41" s="0" t="n">
        <f aca="false">$DL$38+DK41*$H$2</f>
        <v>2.80397482080103E-005</v>
      </c>
      <c r="DN41" s="0" t="n">
        <f aca="false">((8*$H$1*$H$23)/(3.1415))*(((DM41)^4-(DL41)^4)-(((DM41)^2-(DL41)^2)^2/(LN(DM41/DL41))))^-1</f>
        <v>3.35713792214009E+019</v>
      </c>
      <c r="DQ41" s="0" t="n">
        <f aca="false">DQ40+1</f>
        <v>4</v>
      </c>
      <c r="DR41" s="0" t="n">
        <f aca="false">DS40</f>
        <v>2.31828208450125E-005</v>
      </c>
      <c r="DS41" s="0" t="n">
        <f aca="false">$DR$38+DQ41*$H$2</f>
        <v>2.32828208450125E-005</v>
      </c>
      <c r="DT41" s="0" t="n">
        <f aca="false">((8*$H$1*$H$24)/(3.1415))*(((DS41)^4-(DR41)^4)-(((DS41)^2-(DR41)^2)^2/(LN(DS41/DR41))))^-1</f>
        <v>3.34843346803473E+019</v>
      </c>
      <c r="DW41" s="0" t="n">
        <v>4</v>
      </c>
      <c r="DX41" s="0" t="n">
        <f aca="false">DY40</f>
        <v>1.92445824862177E-005</v>
      </c>
      <c r="DY41" s="0" t="n">
        <f aca="false">$DX$38+DW41*$H$2</f>
        <v>1.93445824862177E-005</v>
      </c>
      <c r="DZ41" s="0" t="n">
        <f aca="false">((8*$F$1*$H$25)/(3.1415))*(((DY41)^4-(DX41)^4)-(((DY41)^2-(DX41)^2)^2/(LN(DY41/DX41))))^-1</f>
        <v>2.60699938709169E+019</v>
      </c>
      <c r="EC41" s="0" t="n">
        <v>4</v>
      </c>
      <c r="ED41" s="0" t="n">
        <f aca="false">EE40</f>
        <v>1.59841330012567E-005</v>
      </c>
      <c r="EE41" s="0" t="n">
        <f aca="false">$ED$38+EC41*$H$2</f>
        <v>1.60841330012567E-005</v>
      </c>
      <c r="EF41" s="0" t="n">
        <f aca="false">((8*$F$1*$H$26)/(3.1415))*(((EE41)^4-(ED41)^4)-(((EE41)^2-(ED41)^2)^2/(LN(EE41/ED41))))^-1</f>
        <v>2.59720496396525E+019</v>
      </c>
      <c r="EI41" s="0" t="n">
        <v>4</v>
      </c>
      <c r="EJ41" s="0" t="n">
        <f aca="false">EK40</f>
        <v>1.32848218180618E-005</v>
      </c>
      <c r="EK41" s="0" t="n">
        <f aca="false">$EJ$38+EI41*$H$2</f>
        <v>1.33848218180618E-005</v>
      </c>
      <c r="EL41" s="0" t="n">
        <f aca="false">((8*$F$1*$H$27)/(3.1415))*(((EK41)^4-(EJ41)^4)-(((EK41)^2-(EJ41)^2)^2/(LN(EK41/EJ41))))^-1</f>
        <v>2.58547201346117E+019</v>
      </c>
      <c r="EO41" s="0" t="n">
        <v>4</v>
      </c>
      <c r="EP41" s="0" t="n">
        <f aca="false">EQ40</f>
        <v>1.10500744627263E-005</v>
      </c>
      <c r="EQ41" s="0" t="n">
        <f aca="false">$EP$38+EO41*$H$2</f>
        <v>1.11500744627263E-005</v>
      </c>
      <c r="ER41" s="0" t="n">
        <f aca="false">((8*$F$1*$H$28)/(3.1415))*(((EQ41)^4-(EP41)^4)-(((EQ41)^2-(EP41)^2)^2/(LN(EQ41/EP41))))^-1</f>
        <v>2.57144040347496E+019</v>
      </c>
      <c r="EU41" s="0" t="n">
        <v>4</v>
      </c>
      <c r="EV41" s="0" t="n">
        <f aca="false">EW40</f>
        <v>9.19993737098585E-006</v>
      </c>
      <c r="EW41" s="0" t="n">
        <f aca="false">$EV$38+EU41*$H$2</f>
        <v>9.29993737098585E-006</v>
      </c>
      <c r="EX41" s="0" t="n">
        <f aca="false">((8*$F$1*$H$29)/(3.1415))*(((EW41)^4-(EV41)^4)-(((EW41)^2-(EV41)^2)^2/(LN(EW41/EV41))))^-1</f>
        <v>2.55469338212411E+019</v>
      </c>
    </row>
    <row r="42" customFormat="false" ht="14.5" hidden="false" customHeight="false" outlineLevel="0" collapsed="false">
      <c r="A42" s="0" t="n">
        <f aca="false">A41+1</f>
        <v>5</v>
      </c>
      <c r="B42" s="0" t="n">
        <f aca="false">C41</f>
        <v>0.0010004</v>
      </c>
      <c r="C42" s="0" t="n">
        <f aca="false">$B$38+A42*$H$2</f>
        <v>0.0010005</v>
      </c>
      <c r="D42" s="0" t="n">
        <f aca="false">((8*$F$1*$H$4)/(3.1415))*(((C42)^4-(B42)^4)-(((C42)^2-(B42)^2)^2/(LN(C42/B42))))^-1</f>
        <v>5.97150396104206E+019</v>
      </c>
      <c r="G42" s="0" t="n">
        <f aca="false">G41+1</f>
        <v>5</v>
      </c>
      <c r="H42" s="0" t="n">
        <f aca="false">I41</f>
        <v>0.000828295416152192</v>
      </c>
      <c r="I42" s="0" t="n">
        <f aca="false">$H$38+G42*$H$2</f>
        <v>0.000828395416152192</v>
      </c>
      <c r="J42" s="0" t="n">
        <f aca="false">((8*$F$1*$H$5)/(3.1415))*(((I42)^4-(H42)^4)-(((I42)^2-(H42)^2)^2/(LN(I42/H42))))^-1</f>
        <v>2.65333929419057E+019</v>
      </c>
      <c r="M42" s="0" t="n">
        <f aca="false">M41+1</f>
        <v>5</v>
      </c>
      <c r="N42" s="0" t="n">
        <f aca="false">O41</f>
        <v>0.000685810820085811</v>
      </c>
      <c r="O42" s="0" t="n">
        <f aca="false">$N$38+M42*$H$2</f>
        <v>0.000685910820085811</v>
      </c>
      <c r="P42" s="0" t="n">
        <f aca="false">((8*$H$1*$H$6)/(3.1415))*(((O42)^4-(N42)^4)-(((O42)^2-(N42)^2)^2/(LN(O42/N42))))^-1</f>
        <v>3.39726684340995E+019</v>
      </c>
      <c r="S42" s="0" t="n">
        <f aca="false">S41+1</f>
        <v>5</v>
      </c>
      <c r="T42" s="0" t="n">
        <f aca="false">U41</f>
        <v>0.000567848476130158</v>
      </c>
      <c r="U42" s="0" t="n">
        <f aca="false">$T$38+S42*$H$2</f>
        <v>0.000567948476130158</v>
      </c>
      <c r="V42" s="0" t="n">
        <f aca="false">((8*$F$1*$H$7)/(3.1415))*(((U42)^4-(T42)^4)-(((U42)^2-(T42)^2)^2/(LN(U42/T42))))^-1</f>
        <v>2.6531215726031E+019</v>
      </c>
      <c r="Y42" s="0" t="n">
        <f aca="false">Y41+1</f>
        <v>5</v>
      </c>
      <c r="Z42" s="0" t="n">
        <f aca="false">AA41</f>
        <v>0.000470187992290704</v>
      </c>
      <c r="AA42" s="0" t="n">
        <f aca="false">$Z$38+Y42*$H$2</f>
        <v>0.000470287992290704</v>
      </c>
      <c r="AB42" s="0" t="n">
        <f aca="false">((8*$F$1*$H$8)/(3.1415))*(((AA42)^4-(Z42)^4)-(((AA42)^2-(Z42)^2)^2/(LN(AA42/Z42))))^-1</f>
        <v>2.65272748015956E+019</v>
      </c>
      <c r="AE42" s="0" t="n">
        <f aca="false">AE41+1</f>
        <v>5</v>
      </c>
      <c r="AF42" s="0" t="n">
        <f aca="false">AG41</f>
        <v>0.000389335325380815</v>
      </c>
      <c r="AG42" s="0" t="n">
        <f aca="false">$AF$38+AE42*$H$2</f>
        <v>0.000389435325380815</v>
      </c>
      <c r="AH42" s="0" t="n">
        <f aca="false">((8*$F$1*$H$9)/(3.1415))*(((AG42)^4-(AF42)^4)-(((AG42)^2-(AF42)^2)^2/(LN(AG42/AF42))))^-1</f>
        <v>2.6520632887483E+019</v>
      </c>
      <c r="AK42" s="0" t="n">
        <f aca="false">AK41+1</f>
        <v>5</v>
      </c>
      <c r="AL42" s="0" t="n">
        <f aca="false">AM41</f>
        <v>0.000322397773062438</v>
      </c>
      <c r="AM42" s="0" t="n">
        <f aca="false">$AL$38+AK42*$H$2</f>
        <v>0.000322497773062438</v>
      </c>
      <c r="AN42" s="0" t="n">
        <f aca="false">((8*$F$1*$H$10)/(3.1415))*(((AM42)^4-(AL42)^4)-(((AM42)^2-(AL42)^2)^2/(LN(AM42/AL42))))^-1</f>
        <v>2.65144121295321E+019</v>
      </c>
      <c r="AQ42" s="0" t="n">
        <f aca="false">AQ41+1</f>
        <v>5</v>
      </c>
      <c r="AR42" s="0" t="n">
        <f aca="false">AS41</f>
        <v>0.000266980480329607</v>
      </c>
      <c r="AS42" s="0" t="n">
        <f aca="false">$AR$38+AQ42*$H$2</f>
        <v>0.000267080480329607</v>
      </c>
      <c r="AT42" s="0" t="n">
        <f aca="false">((8*$F$1*$H$11)/(3.1415))*(((AS42)^4-(AR42)^4)-(((AS42)^2-(AR42)^2)^2/(LN(AS42/AR42))))^-1</f>
        <v>2.65070424272279E+019</v>
      </c>
      <c r="AW42" s="0" t="n">
        <f aca="false">AW41+1</f>
        <v>5</v>
      </c>
      <c r="AX42" s="0" t="n">
        <f aca="false">AY41</f>
        <v>0.000221100757700531</v>
      </c>
      <c r="AY42" s="0" t="n">
        <f aca="false">$AX$38+AW42*$H$2</f>
        <v>0.000221200757700531</v>
      </c>
      <c r="AZ42" s="0" t="n">
        <f aca="false">((8*$F$1*$H$12)/(3.1415))*(((AY42)^4-(AX42)^4)-(((AY42)^2-(AX42)^2)^2/(LN(AY42/AX42))))^-1</f>
        <v>2.64976980252551E+019</v>
      </c>
      <c r="BC42" s="0" t="n">
        <f aca="false">BC41+1</f>
        <v>5</v>
      </c>
      <c r="BD42" s="0" t="n">
        <f aca="false">BE41</f>
        <v>0.000183117145641585</v>
      </c>
      <c r="BE42" s="0" t="n">
        <f aca="false">$BD$38+BC42*$H$2</f>
        <v>0.000183217145641585</v>
      </c>
      <c r="BF42" s="0" t="n">
        <f aca="false">((8*$H$13*$F$1)/(3.1415))*(((BE42)^4-(BD42)^4)-(((BE42)^2-(BD42)^2)^2/(LN(BE42/BD42))))^-1</f>
        <v>2.64864448372986E+019</v>
      </c>
      <c r="BI42" s="0" t="n">
        <f aca="false">BI41+1</f>
        <v>5</v>
      </c>
      <c r="BJ42" s="0" t="n">
        <f aca="false">BK41</f>
        <v>0.000151670687329081</v>
      </c>
      <c r="BK42" s="0" t="n">
        <f aca="false">$BJ$38+BI42*$H$2</f>
        <v>0.000151770687329081</v>
      </c>
      <c r="BL42" s="0" t="n">
        <f aca="false">((8*$F$1*$H$14)/(3.1415))*(((BK42)^4-(BJ42)^4)-(((BK42)^2-(BJ42)^2)^2/(LN(BK42/BJ42))))^-1</f>
        <v>2.64729248387272E+019</v>
      </c>
      <c r="BO42" s="0" t="n">
        <f aca="false">BO41+1</f>
        <v>5</v>
      </c>
      <c r="BP42" s="0" t="n">
        <f aca="false">BQ41</f>
        <v>0.000125636308637937</v>
      </c>
      <c r="BQ42" s="0" t="n">
        <f aca="false">$BP$38+BO42*$H$2</f>
        <v>0.000125736308637937</v>
      </c>
      <c r="BR42" s="0" t="n">
        <f aca="false">((8*$F$1*$H$15)/(3.1415))*(((BQ42)^4-(BP42)^4)-(((BQ42)^2-(BP42)^2)^2/(LN(BQ42/BP42))))^-1</f>
        <v>2.64565855019957E+019</v>
      </c>
      <c r="BU42" s="0" t="n">
        <f aca="false">BU41+1</f>
        <v>5</v>
      </c>
      <c r="BV42" s="0" t="n">
        <f aca="false">BW41</f>
        <v>0.00010408256585717</v>
      </c>
      <c r="BW42" s="0" t="n">
        <f aca="false">$BV$38+BU42*$H$2</f>
        <v>0.00010418256585717</v>
      </c>
      <c r="BX42" s="0" t="n">
        <f aca="false">((8*$F$1*$H$16)/(3.1415))*(((BW42)^4-(BV42)^4)-(((BW42)^2-(BV42)^2)^2/(LN(BW42/BV42))))^-1</f>
        <v>2.64369037421816E+019</v>
      </c>
      <c r="CA42" s="0" t="n">
        <f aca="false">CA41+1</f>
        <v>5</v>
      </c>
      <c r="CB42" s="0" t="n">
        <f aca="false">CC41</f>
        <v>8.62383210080485E-005</v>
      </c>
      <c r="CC42" s="0" t="n">
        <f aca="false">$CB$38+CA42*$H$2</f>
        <v>8.63383210080485E-005</v>
      </c>
      <c r="CD42" s="0" t="n">
        <f aca="false">((8*$H$1*$H$17)/(3.1415))*(((CC42)^4-(CB42)^4)-(((CC42)^2-(CB42)^2)^2/(LN(CC42/CB42))))^-1</f>
        <v>3.38192032742349E+019</v>
      </c>
      <c r="CG42" s="0" t="n">
        <f aca="false">CG41+1</f>
        <v>5</v>
      </c>
      <c r="CH42" s="0" t="n">
        <f aca="false">CI41</f>
        <v>7.14651524927637E-005</v>
      </c>
      <c r="CI42" s="0" t="n">
        <f aca="false">$CH$38+CG42*$H$2</f>
        <v>7.15651524927637E-005</v>
      </c>
      <c r="CJ42" s="0" t="n">
        <f aca="false">((8*$H$1*$H$18)/(3.1415))*(((CI42)^4-(CH42)^4)-(((CI42)^2-(CH42)^2)^2/(LN(CI42/CH42))))^-1</f>
        <v>3.37825789303715E+019</v>
      </c>
      <c r="CM42" s="0" t="n">
        <f aca="false">CM41+1</f>
        <v>5</v>
      </c>
      <c r="CN42" s="0" t="n">
        <f aca="false">CO41</f>
        <v>5.92345139969156E-005</v>
      </c>
      <c r="CO42" s="0" t="n">
        <f aca="false">$CN$38+CM42*$H$2</f>
        <v>5.93345139969156E-005</v>
      </c>
      <c r="CP42" s="0" t="n">
        <f aca="false">((8*$H$1*$H$19)/(3.1415))*(((CO42)^4-(CN42)^4)-(((CO42)^2-(CN42)^2)^2/(LN(CO42/CN42))))^-1</f>
        <v>3.37384486777751E+019</v>
      </c>
      <c r="CS42" s="0" t="n">
        <f aca="false">CS41+1</f>
        <v>5</v>
      </c>
      <c r="CT42" s="0" t="n">
        <f aca="false">CU41</f>
        <v>4.91088244495884E-005</v>
      </c>
      <c r="CU42" s="0" t="n">
        <f aca="false">$CT$38+CS42*$H$2</f>
        <v>4.92088244495884E-005</v>
      </c>
      <c r="CV42" s="0" t="n">
        <f aca="false">((8*$H$1*$H$20)/(3.1415))*(((CU42)^4-(CT42)^4)-(((CU42)^2-(CT42)^2)^2/(LN(CU42/CT42))))^-1</f>
        <v>3.36852907930278E+019</v>
      </c>
      <c r="CY42" s="0" t="n">
        <f aca="false">CY41+1</f>
        <v>5</v>
      </c>
      <c r="CZ42" s="0" t="n">
        <f aca="false">DA41</f>
        <v>4.07258124879761E-005</v>
      </c>
      <c r="DA42" s="0" t="n">
        <f aca="false">$CZ$38+CY42*$H$2</f>
        <v>4.08258124879761E-005</v>
      </c>
      <c r="DB42" s="0" t="n">
        <f aca="false">((8*$H$1*$H$21)/(3.1415))*(((DA42)^4-(CZ42)^4)-(((DA42)^2-(CZ42)^2)^2/(LN(DA42/CZ42))))^-1</f>
        <v>3.36213116547795E+019</v>
      </c>
      <c r="DE42" s="0" t="n">
        <f aca="false">DE41+1</f>
        <v>5</v>
      </c>
      <c r="DF42" s="0" t="n">
        <f aca="false">DG41</f>
        <v>3.37855553114082E-005</v>
      </c>
      <c r="DG42" s="0" t="n">
        <f aca="false">$DF$38+DE42*$H$2</f>
        <v>3.38855553114082E-005</v>
      </c>
      <c r="DH42" s="0" t="n">
        <f aca="false">((8*$H$1*$H$22)/(3.1415))*(((DG42)^4-(DF42)^4)-(((DG42)^2-(DF42)^2)^2/(LN(DG42/DF42))))^-1</f>
        <v>3.35443528556267E+019</v>
      </c>
      <c r="DK42" s="0" t="n">
        <f aca="false">DK41+1</f>
        <v>5</v>
      </c>
      <c r="DL42" s="0" t="n">
        <f aca="false">DM41</f>
        <v>2.80397482080103E-005</v>
      </c>
      <c r="DM42" s="0" t="n">
        <f aca="false">$DL$38+DK42*$H$2</f>
        <v>2.81397482080103E-005</v>
      </c>
      <c r="DN42" s="0" t="n">
        <f aca="false">((8*$H$1*$H$23)/(3.1415))*(((DM42)^4-(DL42)^4)-(((DM42)^2-(DL42)^2)^2/(LN(DM42/DL42))))^-1</f>
        <v>3.3451864541265E+019</v>
      </c>
      <c r="DQ42" s="0" t="n">
        <f aca="false">DQ41+1</f>
        <v>5</v>
      </c>
      <c r="DR42" s="0" t="n">
        <f aca="false">DS41</f>
        <v>2.32828208450125E-005</v>
      </c>
      <c r="DS42" s="0" t="n">
        <f aca="false">$DR$38+DQ42*$H$2</f>
        <v>2.33828208450125E-005</v>
      </c>
      <c r="DT42" s="0" t="n">
        <f aca="false">((8*$H$1*$H$24)/(3.1415))*(((DS42)^4-(DR42)^4)-(((DS42)^2-(DR42)^2)^2/(LN(DS42/DR42))))^-1</f>
        <v>3.33408269660681E+019</v>
      </c>
      <c r="DW42" s="0" t="n">
        <v>5</v>
      </c>
      <c r="DX42" s="0" t="n">
        <f aca="false">DY41</f>
        <v>1.93445824862177E-005</v>
      </c>
      <c r="DY42" s="0" t="n">
        <f aca="false">$DX$38+DW42*$H$2</f>
        <v>1.94445824862177E-005</v>
      </c>
      <c r="DZ42" s="0" t="n">
        <f aca="false">((8*$F$1*$H$25)/(3.1415))*(((DY42)^4-(DX42)^4)-(((DY42)^2-(DX42)^2)^2/(LN(DY42/DX42))))^-1</f>
        <v>2.59355750854993E+019</v>
      </c>
      <c r="EC42" s="0" t="n">
        <v>5</v>
      </c>
      <c r="ED42" s="0" t="n">
        <f aca="false">EE41</f>
        <v>1.60841330012567E-005</v>
      </c>
      <c r="EE42" s="0" t="n">
        <f aca="false">$ED$38+EC42*$H$2</f>
        <v>1.61841330012567E-005</v>
      </c>
      <c r="EF42" s="0" t="n">
        <f aca="false">((8*$F$1*$H$26)/(3.1415))*(((EE42)^4-(ED42)^4)-(((EE42)^2-(ED42)^2)^2/(LN(EE42/ED42))))^-1</f>
        <v>2.58110739516579E+019</v>
      </c>
      <c r="EI42" s="0" t="n">
        <v>5</v>
      </c>
      <c r="EJ42" s="0" t="n">
        <f aca="false">EK41</f>
        <v>1.33848218180618E-005</v>
      </c>
      <c r="EK42" s="0" t="n">
        <f aca="false">$EJ$38+EI42*$H$2</f>
        <v>1.34848218180618E-005</v>
      </c>
      <c r="EL42" s="0" t="n">
        <f aca="false">((8*$F$1*$H$27)/(3.1415))*(((EK42)^4-(EJ42)^4)-(((EK42)^2-(EJ42)^2)^2/(LN(EK42/EJ42))))^-1</f>
        <v>2.56622749284756E+019</v>
      </c>
      <c r="EO42" s="0" t="n">
        <v>5</v>
      </c>
      <c r="EP42" s="0" t="n">
        <f aca="false">EQ41</f>
        <v>1.11500744627263E-005</v>
      </c>
      <c r="EQ42" s="0" t="n">
        <f aca="false">$EP$38+EO42*$H$2</f>
        <v>1.12500744627263E-005</v>
      </c>
      <c r="ER42" s="0" t="n">
        <f aca="false">((8*$F$1*$H$28)/(3.1415))*(((EQ42)^4-(EP42)^4)-(((EQ42)^2-(EP42)^2)^2/(LN(EQ42/EP42))))^-1</f>
        <v>2.54848132905583E+019</v>
      </c>
    </row>
    <row r="43" customFormat="false" ht="14.5" hidden="false" customHeight="false" outlineLevel="0" collapsed="false">
      <c r="A43" s="0" t="n">
        <f aca="false">A42+1</f>
        <v>6</v>
      </c>
      <c r="B43" s="0" t="n">
        <f aca="false">C42</f>
        <v>0.0010005</v>
      </c>
      <c r="C43" s="0" t="n">
        <f aca="false">$B$38+A43*$H$2</f>
        <v>0.0010006</v>
      </c>
      <c r="D43" s="0" t="n">
        <f aca="false">((8*$F$1*$H$4)/(3.1415))*(((C43)^4-(B43)^4)-(((C43)^2-(B43)^2)^2/(LN(C43/B43))))^-1</f>
        <v>5.97145143093188E+019</v>
      </c>
      <c r="G43" s="0" t="n">
        <f aca="false">G42+1</f>
        <v>6</v>
      </c>
      <c r="H43" s="0" t="n">
        <f aca="false">I42</f>
        <v>0.000828395416152192</v>
      </c>
      <c r="I43" s="0" t="n">
        <f aca="false">$H$38+G43*$H$2</f>
        <v>0.000828495416152192</v>
      </c>
      <c r="J43" s="0" t="n">
        <f aca="false">((8*$F$1*$H$5)/(3.1415))*(((I43)^4-(H43)^4)-(((I43)^2-(H43)^2)^2/(LN(I43/H43))))^-1</f>
        <v>2.65395965512994E+019</v>
      </c>
      <c r="M43" s="0" t="n">
        <f aca="false">M42+1</f>
        <v>6</v>
      </c>
      <c r="N43" s="0" t="n">
        <f aca="false">O42</f>
        <v>0.000685910820085811</v>
      </c>
      <c r="O43" s="0" t="n">
        <f aca="false">$N$38+M43*$H$2</f>
        <v>0.000686010820085811</v>
      </c>
      <c r="P43" s="0" t="n">
        <f aca="false">((8*$H$1*$H$6)/(3.1415))*(((O43)^4-(N43)^4)-(((O43)^2-(N43)^2)^2/(LN(O43/N43))))^-1</f>
        <v>3.39698664123629E+019</v>
      </c>
      <c r="S43" s="0" t="n">
        <f aca="false">S42+1</f>
        <v>6</v>
      </c>
      <c r="T43" s="0" t="n">
        <f aca="false">U42</f>
        <v>0.000567948476130158</v>
      </c>
      <c r="U43" s="0" t="n">
        <f aca="false">$T$38+S43*$H$2</f>
        <v>0.000568048476130158</v>
      </c>
      <c r="V43" s="0" t="n">
        <f aca="false">((8*$F$1*$H$7)/(3.1415))*(((U43)^4-(T43)^4)-(((U43)^2-(T43)^2)^2/(LN(U43/T43))))^-1</f>
        <v>2.65256523584045E+019</v>
      </c>
      <c r="Y43" s="0" t="n">
        <f aca="false">Y42+1</f>
        <v>6</v>
      </c>
      <c r="Z43" s="0" t="n">
        <f aca="false">AA42</f>
        <v>0.000470287992290704</v>
      </c>
      <c r="AA43" s="0" t="n">
        <f aca="false">$Z$38+Y43*$H$2</f>
        <v>0.000470387992290704</v>
      </c>
      <c r="AB43" s="0" t="n">
        <f aca="false">((8*$F$1*$H$8)/(3.1415))*(((AA43)^4-(Z43)^4)-(((AA43)^2-(Z43)^2)^2/(LN(AA43/Z43))))^-1</f>
        <v>2.65196093227975E+019</v>
      </c>
      <c r="AE43" s="0" t="n">
        <f aca="false">AE42+1</f>
        <v>6</v>
      </c>
      <c r="AF43" s="0" t="n">
        <f aca="false">AG42</f>
        <v>0.000389435325380815</v>
      </c>
      <c r="AG43" s="0" t="n">
        <f aca="false">$AF$38+AE43*$H$2</f>
        <v>0.000389535325380815</v>
      </c>
      <c r="AH43" s="0" t="n">
        <f aca="false">((8*$F$1*$H$9)/(3.1415))*(((AG43)^4-(AF43)^4)-(((AG43)^2-(AF43)^2)^2/(LN(AG43/AF43))))^-1</f>
        <v>2.65142824561689E+019</v>
      </c>
      <c r="AK43" s="0" t="n">
        <f aca="false">AK42+1</f>
        <v>6</v>
      </c>
      <c r="AL43" s="0" t="n">
        <f aca="false">AM42</f>
        <v>0.000322497773062438</v>
      </c>
      <c r="AM43" s="0" t="n">
        <f aca="false">$AL$38+AK43*$H$2</f>
        <v>0.000322597773062438</v>
      </c>
      <c r="AN43" s="0" t="n">
        <f aca="false">((8*$F$1*$H$10)/(3.1415))*(((AM43)^4-(AL43)^4)-(((AM43)^2-(AL43)^2)^2/(LN(AM43/AL43))))^-1</f>
        <v>2.65060856465271E+019</v>
      </c>
      <c r="AQ43" s="0" t="n">
        <f aca="false">AQ42+1</f>
        <v>6</v>
      </c>
      <c r="AR43" s="0" t="n">
        <f aca="false">AS42</f>
        <v>0.000267080480329607</v>
      </c>
      <c r="AS43" s="0" t="n">
        <f aca="false">$AR$38+AQ43*$H$2</f>
        <v>0.000267180480329607</v>
      </c>
      <c r="AT43" s="0" t="n">
        <f aca="false">((8*$F$1*$H$11)/(3.1415))*(((AS43)^4-(AR43)^4)-(((AS43)^2-(AR43)^2)^2/(LN(AS43/AR43))))^-1</f>
        <v>2.64969511458819E+019</v>
      </c>
      <c r="AW43" s="0" t="n">
        <f aca="false">AW42+1</f>
        <v>6</v>
      </c>
      <c r="AX43" s="0" t="n">
        <f aca="false">AY42</f>
        <v>0.000221200757700531</v>
      </c>
      <c r="AY43" s="0" t="n">
        <f aca="false">$AX$38+AW43*$H$2</f>
        <v>0.000221300757700531</v>
      </c>
      <c r="AZ43" s="0" t="n">
        <f aca="false">((8*$F$1*$H$12)/(3.1415))*(((AY43)^4-(AX43)^4)-(((AY43)^2-(AX43)^2)^2/(LN(AY43/AX43))))^-1</f>
        <v>2.6485635321534E+019</v>
      </c>
      <c r="BC43" s="0" t="n">
        <f aca="false">BC42+1</f>
        <v>6</v>
      </c>
      <c r="BD43" s="0" t="n">
        <f aca="false">BE42</f>
        <v>0.000183217145641585</v>
      </c>
      <c r="BE43" s="0" t="n">
        <f aca="false">$BD$38+BC43*$H$2</f>
        <v>0.000183317145641585</v>
      </c>
      <c r="BF43" s="0" t="n">
        <f aca="false">((8*$H$13*$F$1)/(3.1415))*(((BE43)^4-(BD43)^4)-(((BE43)^2-(BD43)^2)^2/(LN(BE43/BD43))))^-1</f>
        <v>2.64718992358807E+019</v>
      </c>
      <c r="BI43" s="0" t="n">
        <f aca="false">BI42+1</f>
        <v>6</v>
      </c>
      <c r="BJ43" s="0" t="n">
        <f aca="false">BK42</f>
        <v>0.000151770687329081</v>
      </c>
      <c r="BK43" s="0" t="n">
        <f aca="false">$BJ$38+BI43*$H$2</f>
        <v>0.000151870687329081</v>
      </c>
      <c r="BL43" s="0" t="n">
        <f aca="false">((8*$F$1*$H$14)/(3.1415))*(((BK43)^4-(BJ43)^4)-(((BK43)^2-(BJ43)^2)^2/(LN(BK43/BJ43))))^-1</f>
        <v>2.64554379955809E+019</v>
      </c>
      <c r="BO43" s="0" t="n">
        <f aca="false">BO42+1</f>
        <v>6</v>
      </c>
      <c r="BP43" s="0" t="n">
        <f aca="false">BQ42</f>
        <v>0.000125736308637937</v>
      </c>
      <c r="BQ43" s="0" t="n">
        <f aca="false">$BP$38+BO43*$H$2</f>
        <v>0.000125836308637937</v>
      </c>
      <c r="BR43" s="0" t="n">
        <f aca="false">((8*$F$1*$H$15)/(3.1415))*(((BQ43)^4-(BP43)^4)-(((BQ43)^2-(BP43)^2)^2/(LN(BQ43/BP43))))^-1</f>
        <v>2.64355476135859E+019</v>
      </c>
      <c r="BU43" s="0" t="n">
        <f aca="false">BU42+1</f>
        <v>6</v>
      </c>
      <c r="BV43" s="0" t="n">
        <f aca="false">BW42</f>
        <v>0.00010418256585717</v>
      </c>
      <c r="BW43" s="0" t="n">
        <f aca="false">$BV$38+BU43*$H$2</f>
        <v>0.00010428256585717</v>
      </c>
      <c r="BX43" s="0" t="n">
        <f aca="false">((8*$F$1*$H$16)/(3.1415))*(((BW43)^4-(BV43)^4)-(((BW43)^2-(BV43)^2)^2/(LN(BW43/BV43))))^-1</f>
        <v>2.64115397864988E+019</v>
      </c>
      <c r="CA43" s="0" t="n">
        <f aca="false">CA42+1</f>
        <v>6</v>
      </c>
      <c r="CB43" s="0" t="n">
        <f aca="false">CC42</f>
        <v>8.63383210080485E-005</v>
      </c>
      <c r="CC43" s="0" t="n">
        <f aca="false">$CB$38+CA43*$H$2</f>
        <v>8.64383210080485E-005</v>
      </c>
      <c r="CD43" s="0" t="n">
        <f aca="false">((8*$H$1*$H$17)/(3.1415))*(((CC43)^4-(CB43)^4)-(((CC43)^2-(CB43)^2)^2/(LN(CC43/CB43))))^-1</f>
        <v>3.37800610352315E+019</v>
      </c>
      <c r="CG43" s="0" t="n">
        <f aca="false">CG42+1</f>
        <v>6</v>
      </c>
      <c r="CH43" s="0" t="n">
        <f aca="false">CI42</f>
        <v>7.15651524927637E-005</v>
      </c>
      <c r="CI43" s="0" t="n">
        <f aca="false">$CH$38+CG43*$H$2</f>
        <v>7.16651524927637E-005</v>
      </c>
      <c r="CJ43" s="0" t="n">
        <f aca="false">((8*$H$1*$H$18)/(3.1415))*(((CI43)^4-(CH43)^4)-(((CI43)^2-(CH43)^2)^2/(LN(CI43/CH43))))^-1</f>
        <v>3.37354123763208E+019</v>
      </c>
      <c r="CM43" s="0" t="n">
        <f aca="false">CM42+1</f>
        <v>6</v>
      </c>
      <c r="CN43" s="0" t="n">
        <f aca="false">CO42</f>
        <v>5.93345139969156E-005</v>
      </c>
      <c r="CO43" s="0" t="n">
        <f aca="false">$CN$38+CM43*$H$2</f>
        <v>5.94345139969156E-005</v>
      </c>
      <c r="CP43" s="0" t="n">
        <f aca="false">((8*$H$1*$H$19)/(3.1415))*(((CO43)^4-(CN43)^4)-(((CO43)^2-(CN43)^2)^2/(LN(CO43/CN43))))^-1</f>
        <v>3.36816295681328E+019</v>
      </c>
      <c r="CS43" s="0" t="n">
        <f aca="false">CS42+1</f>
        <v>6</v>
      </c>
      <c r="CT43" s="0" t="n">
        <f aca="false">CU42</f>
        <v>4.92088244495884E-005</v>
      </c>
      <c r="CU43" s="0" t="n">
        <f aca="false">$CT$38+CS43*$H$2</f>
        <v>4.93088244495884E-005</v>
      </c>
      <c r="CV43" s="0" t="n">
        <f aca="false">((8*$H$1*$H$20)/(3.1415))*(((CU43)^4-(CT43)^4)-(((CU43)^2-(CT43)^2)^2/(LN(CU43/CT43))))^-1</f>
        <v>3.36169077095749E+019</v>
      </c>
      <c r="CY43" s="0" t="n">
        <f aca="false">CY42+1</f>
        <v>6</v>
      </c>
      <c r="CZ43" s="0" t="n">
        <f aca="false">DA42</f>
        <v>4.08258124879761E-005</v>
      </c>
      <c r="DA43" s="0" t="n">
        <f aca="false">$CZ$38+CY43*$H$2</f>
        <v>4.09258124879761E-005</v>
      </c>
      <c r="DB43" s="0" t="n">
        <f aca="false">((8*$H$1*$H$21)/(3.1415))*(((DA43)^4-(CZ43)^4)-(((DA43)^2-(CZ43)^2)^2/(LN(DA43/CZ43))))^-1</f>
        <v>3.3539059923413E+019</v>
      </c>
      <c r="DE43" s="0" t="n">
        <f aca="false">DE42+1</f>
        <v>6</v>
      </c>
      <c r="DF43" s="0" t="n">
        <f aca="false">DG42</f>
        <v>3.38855553114082E-005</v>
      </c>
      <c r="DG43" s="0" t="n">
        <f aca="false">$DF$38+DE43*$H$2</f>
        <v>3.39855553114082E-005</v>
      </c>
      <c r="DH43" s="0" t="n">
        <f aca="false">((8*$H$1*$H$22)/(3.1415))*(((DG43)^4-(DF43)^4)-(((DG43)^2-(DF43)^2)^2/(LN(DG43/DF43))))^-1</f>
        <v>3.34455059979184E+019</v>
      </c>
      <c r="DK43" s="0" t="n">
        <f aca="false">DK42+1</f>
        <v>6</v>
      </c>
      <c r="DL43" s="0" t="n">
        <f aca="false">DM42</f>
        <v>2.81397482080103E-005</v>
      </c>
      <c r="DM43" s="0" t="n">
        <f aca="false">$DL$38+DK43*$H$2</f>
        <v>2.82397482080103E-005</v>
      </c>
      <c r="DN43" s="0" t="n">
        <f aca="false">((8*$H$1*$H$23)/(3.1415))*(((DM43)^4-(DL43)^4)-(((DM43)^2-(DL43)^2)^2/(LN(DM43/DL43))))^-1</f>
        <v>3.33331980939686E+019</v>
      </c>
      <c r="DQ43" s="0" t="n">
        <f aca="false">DQ42+1</f>
        <v>6</v>
      </c>
      <c r="DR43" s="0" t="n">
        <f aca="false">DS42</f>
        <v>2.33828208450125E-005</v>
      </c>
      <c r="DS43" s="0" t="n">
        <f aca="false">$DR$38+DQ43*$H$2</f>
        <v>2.34828208450125E-005</v>
      </c>
      <c r="DT43" s="0" t="n">
        <f aca="false">((8*$H$1*$H$24)/(3.1415))*(((DS43)^4-(DR43)^4)-(((DS43)^2-(DR43)^2)^2/(LN(DS43/DR43))))^-1</f>
        <v>3.31985445462402E+019</v>
      </c>
      <c r="DW43" s="0" t="n">
        <v>6</v>
      </c>
      <c r="DX43" s="0" t="n">
        <f aca="false">DY42</f>
        <v>1.94445824862177E-005</v>
      </c>
      <c r="DY43" s="0" t="n">
        <f aca="false">$DX$38+DW43*$H$2</f>
        <v>1.95445824862177E-005</v>
      </c>
      <c r="DZ43" s="0" t="n">
        <f aca="false">((8*$F$1*$H$25)/(3.1415))*(((DY43)^4-(DX43)^4)-(((DY43)^2-(DX43)^2)^2/(LN(DY43/DX43))))^-1</f>
        <v>2.58025353536745E+019</v>
      </c>
      <c r="EC43" s="0" t="n">
        <v>6</v>
      </c>
      <c r="ED43" s="0" t="n">
        <f aca="false">EE42</f>
        <v>1.61841330012567E-005</v>
      </c>
      <c r="EE43" s="0" t="n">
        <f aca="false">$ED$38+EC43*$H$2</f>
        <v>1.62841330012567E-005</v>
      </c>
      <c r="EF43" s="0" t="n">
        <f aca="false">((8*$F$1*$H$26)/(3.1415))*(((EE43)^4-(ED43)^4)-(((EE43)^2-(ED43)^2)^2/(LN(EE43/ED43))))^-1</f>
        <v>2.56520816187305E+019</v>
      </c>
      <c r="EI43" s="0" t="n">
        <v>6</v>
      </c>
      <c r="EJ43" s="0" t="n">
        <f aca="false">EK42</f>
        <v>1.34848218180618E-005</v>
      </c>
      <c r="EK43" s="0" t="n">
        <f aca="false">$EJ$38+EI43*$H$2</f>
        <v>1.35848218180618E-005</v>
      </c>
      <c r="EL43" s="0" t="n">
        <f aca="false">((8*$F$1*$H$27)/(3.1415))*(((EK43)^4-(EJ43)^4)-(((EK43)^2-(EJ43)^2)^2/(LN(EK43/EJ43))))^-1</f>
        <v>2.54726733760534E+019</v>
      </c>
    </row>
    <row r="44" customFormat="false" ht="14.5" hidden="false" customHeight="false" outlineLevel="0" collapsed="false">
      <c r="A44" s="0" t="n">
        <f aca="false">A43+1</f>
        <v>7</v>
      </c>
      <c r="B44" s="0" t="n">
        <f aca="false">C43</f>
        <v>0.0010006</v>
      </c>
      <c r="C44" s="0" t="n">
        <f aca="false">$B$38+A44*$H$2</f>
        <v>0.0010007</v>
      </c>
      <c r="D44" s="0" t="n">
        <f aca="false">((8*$F$1*$H$4)/(3.1415))*(((C44)^4-(B44)^4)-(((C44)^2-(B44)^2)^2/(LN(C44/B44))))^-1</f>
        <v>5.96912425953247E+019</v>
      </c>
      <c r="G44" s="0" t="n">
        <f aca="false">G43+1</f>
        <v>7</v>
      </c>
      <c r="H44" s="0" t="n">
        <f aca="false">I43</f>
        <v>0.000828495416152192</v>
      </c>
      <c r="I44" s="0" t="n">
        <f aca="false">$H$38+G44*$H$2</f>
        <v>0.000828595416152192</v>
      </c>
      <c r="J44" s="0" t="n">
        <f aca="false">((8*$F$1*$H$5)/(3.1415))*(((I44)^4-(H44)^4)-(((I44)^2-(H44)^2)^2/(LN(I44/H44))))^-1</f>
        <v>2.65240320153739E+019</v>
      </c>
      <c r="M44" s="0" t="n">
        <f aca="false">M43+1</f>
        <v>7</v>
      </c>
      <c r="N44" s="0" t="n">
        <f aca="false">O43</f>
        <v>0.000686010820085811</v>
      </c>
      <c r="O44" s="0" t="n">
        <f aca="false">$N$38+M44*$H$2</f>
        <v>0.000686110820085811</v>
      </c>
      <c r="P44" s="0" t="n">
        <f aca="false">((8*$H$1*$H$6)/(3.1415))*(((O44)^4-(N44)^4)-(((O44)^2-(N44)^2)^2/(LN(O44/N44))))^-1</f>
        <v>3.39631864627175E+019</v>
      </c>
      <c r="S44" s="0" t="n">
        <f aca="false">S43+1</f>
        <v>7</v>
      </c>
      <c r="T44" s="0" t="n">
        <f aca="false">U43</f>
        <v>0.000568048476130158</v>
      </c>
      <c r="U44" s="0" t="n">
        <f aca="false">$T$38+S44*$H$2</f>
        <v>0.000568148476130158</v>
      </c>
      <c r="V44" s="0" t="n">
        <f aca="false">((8*$F$1*$H$7)/(3.1415))*(((U44)^4-(T44)^4)-(((U44)^2-(T44)^2)^2/(LN(U44/T44))))^-1</f>
        <v>2.65202730000387E+019</v>
      </c>
      <c r="Y44" s="0" t="n">
        <f aca="false">Y43+1</f>
        <v>7</v>
      </c>
      <c r="Z44" s="0" t="n">
        <f aca="false">AA43</f>
        <v>0.000470387992290704</v>
      </c>
      <c r="AA44" s="0" t="n">
        <f aca="false">$Z$38+Y44*$H$2</f>
        <v>0.000470487992290704</v>
      </c>
      <c r="AB44" s="0" t="n">
        <f aca="false">((8*$F$1*$H$8)/(3.1415))*(((AA44)^4-(Z44)^4)-(((AA44)^2-(Z44)^2)^2/(LN(AA44/Z44))))^-1</f>
        <v>2.65146133106294E+019</v>
      </c>
      <c r="AE44" s="0" t="n">
        <f aca="false">AE43+1</f>
        <v>7</v>
      </c>
      <c r="AF44" s="0" t="n">
        <f aca="false">AG43</f>
        <v>0.000389535325380815</v>
      </c>
      <c r="AG44" s="0" t="n">
        <f aca="false">$AF$38+AE44*$H$2</f>
        <v>0.000389635325380815</v>
      </c>
      <c r="AH44" s="0" t="n">
        <f aca="false">((8*$F$1*$H$9)/(3.1415))*(((AG44)^4-(AF44)^4)-(((AG44)^2-(AF44)^2)^2/(LN(AG44/AF44))))^-1</f>
        <v>2.65071352902046E+019</v>
      </c>
      <c r="AK44" s="0" t="n">
        <f aca="false">AK43+1</f>
        <v>7</v>
      </c>
      <c r="AL44" s="0" t="n">
        <f aca="false">AM43</f>
        <v>0.000322597773062438</v>
      </c>
      <c r="AM44" s="0" t="n">
        <f aca="false">$AL$38+AK44*$H$2</f>
        <v>0.000322697773062438</v>
      </c>
      <c r="AN44" s="0" t="n">
        <f aca="false">((8*$F$1*$H$10)/(3.1415))*(((AM44)^4-(AL44)^4)-(((AM44)^2-(AL44)^2)^2/(LN(AM44/AL44))))^-1</f>
        <v>2.64978184845803E+019</v>
      </c>
      <c r="AQ44" s="0" t="n">
        <f aca="false">AQ43+1</f>
        <v>7</v>
      </c>
      <c r="AR44" s="0" t="n">
        <f aca="false">AS43</f>
        <v>0.000267180480329607</v>
      </c>
      <c r="AS44" s="0" t="n">
        <f aca="false">$AR$38+AQ44*$H$2</f>
        <v>0.000267280480329607</v>
      </c>
      <c r="AT44" s="0" t="n">
        <f aca="false">((8*$F$1*$H$11)/(3.1415))*(((AS44)^4-(AR44)^4)-(((AS44)^2-(AR44)^2)^2/(LN(AS44/AR44))))^-1</f>
        <v>2.64868538011204E+019</v>
      </c>
      <c r="AW44" s="0" t="n">
        <f aca="false">AW43+1</f>
        <v>7</v>
      </c>
      <c r="AX44" s="0" t="n">
        <f aca="false">AY43</f>
        <v>0.000221300757700531</v>
      </c>
      <c r="AY44" s="0" t="n">
        <f aca="false">$AX$38+AW44*$H$2</f>
        <v>0.000221400757700531</v>
      </c>
      <c r="AZ44" s="0" t="n">
        <f aca="false">((8*$F$1*$H$12)/(3.1415))*(((AY44)^4-(AX44)^4)-(((AY44)^2-(AX44)^2)^2/(LN(AY44/AX44))))^-1</f>
        <v>2.64736752254096E+019</v>
      </c>
      <c r="BC44" s="0" t="n">
        <f aca="false">BC43+1</f>
        <v>7</v>
      </c>
      <c r="BD44" s="0" t="n">
        <f aca="false">BE43</f>
        <v>0.000183317145641585</v>
      </c>
      <c r="BE44" s="0" t="n">
        <f aca="false">$BD$38+BC44*$H$2</f>
        <v>0.000183417145641585</v>
      </c>
      <c r="BF44" s="0" t="n">
        <f aca="false">((8*$H$13*$F$1)/(3.1415))*(((BE44)^4-(BD44)^4)-(((BE44)^2-(BD44)^2)^2/(LN(BE44/BD44))))^-1</f>
        <v>2.64575554655594E+019</v>
      </c>
      <c r="BI44" s="0" t="n">
        <f aca="false">BI43+1</f>
        <v>7</v>
      </c>
      <c r="BJ44" s="0" t="n">
        <f aca="false">BK43</f>
        <v>0.000151870687329081</v>
      </c>
      <c r="BK44" s="0" t="n">
        <f aca="false">$BJ$38+BI44*$H$2</f>
        <v>0.000151970687329081</v>
      </c>
      <c r="BL44" s="0" t="n">
        <f aca="false">((8*$F$1*$H$14)/(3.1415))*(((BK44)^4-(BJ44)^4)-(((BK44)^2-(BJ44)^2)^2/(LN(BK44/BJ44))))^-1</f>
        <v>2.64380217229583E+019</v>
      </c>
      <c r="BO44" s="0" t="n">
        <f aca="false">BO43+1</f>
        <v>7</v>
      </c>
      <c r="BP44" s="0" t="n">
        <f aca="false">BQ43</f>
        <v>0.000125836308637937</v>
      </c>
      <c r="BQ44" s="0" t="n">
        <f aca="false">$BP$38+BO44*$H$2</f>
        <v>0.000125936308637937</v>
      </c>
      <c r="BR44" s="0" t="n">
        <f aca="false">((8*$F$1*$H$15)/(3.1415))*(((BQ44)^4-(BP44)^4)-(((BQ44)^2-(BP44)^2)^2/(LN(BQ44/BP44))))^-1</f>
        <v>2.64145455964765E+019</v>
      </c>
      <c r="BU44" s="0" t="n">
        <f aca="false">BU43+1</f>
        <v>7</v>
      </c>
      <c r="BV44" s="0" t="n">
        <f aca="false">BW43</f>
        <v>0.00010428256585717</v>
      </c>
      <c r="BW44" s="0" t="n">
        <f aca="false">$BV$38+BU44*$H$2</f>
        <v>0.00010438256585717</v>
      </c>
      <c r="BX44" s="0" t="n">
        <f aca="false">((8*$F$1*$H$16)/(3.1415))*(((BW44)^4-(BV44)^4)-(((BW44)^2-(BV44)^2)^2/(LN(BW44/BV44))))^-1</f>
        <v>2.63862234304117E+019</v>
      </c>
      <c r="CA44" s="0" t="n">
        <f aca="false">CA43+1</f>
        <v>7</v>
      </c>
      <c r="CB44" s="0" t="n">
        <f aca="false">CC43</f>
        <v>8.64383210080485E-005</v>
      </c>
      <c r="CC44" s="0" t="n">
        <f aca="false">$CB$38+CA44*$H$2</f>
        <v>8.65383210080485E-005</v>
      </c>
      <c r="CD44" s="0" t="n">
        <f aca="false">((8*$H$1*$H$17)/(3.1415))*(((CC44)^4-(CB44)^4)-(((CC44)^2-(CB44)^2)^2/(LN(CC44/CB44))))^-1</f>
        <v>3.37410023101531E+019</v>
      </c>
      <c r="CG44" s="0" t="n">
        <f aca="false">CG43+1</f>
        <v>7</v>
      </c>
      <c r="CH44" s="0" t="n">
        <f aca="false">CI43</f>
        <v>7.16651524927637E-005</v>
      </c>
      <c r="CI44" s="0" t="n">
        <f aca="false">$CH$38+CG44*$H$2</f>
        <v>7.17651524927638E-005</v>
      </c>
      <c r="CJ44" s="0" t="n">
        <f aca="false">((8*$H$1*$H$18)/(3.1415))*(((CI44)^4-(CH44)^4)-(((CI44)^2-(CH44)^2)^2/(LN(CI44/CH44))))^-1</f>
        <v>3.36883695245281E+019</v>
      </c>
      <c r="CM44" s="0" t="n">
        <f aca="false">CM43+1</f>
        <v>7</v>
      </c>
      <c r="CN44" s="0" t="n">
        <f aca="false">CO43</f>
        <v>5.94345139969156E-005</v>
      </c>
      <c r="CO44" s="0" t="n">
        <f aca="false">$CN$38+CM44*$H$2</f>
        <v>5.95345139969156E-005</v>
      </c>
      <c r="CP44" s="0" t="n">
        <f aca="false">((8*$H$1*$H$19)/(3.1415))*(((CO44)^4-(CN44)^4)-(((CO44)^2-(CN44)^2)^2/(LN(CO44/CN44))))^-1</f>
        <v>3.36250091039049E+019</v>
      </c>
      <c r="CS44" s="0" t="n">
        <f aca="false">CS43+1</f>
        <v>7</v>
      </c>
      <c r="CT44" s="0" t="n">
        <f aca="false">CU43</f>
        <v>4.93088244495884E-005</v>
      </c>
      <c r="CU44" s="0" t="n">
        <f aca="false">$CT$38+CS44*$H$2</f>
        <v>4.94088244495884E-005</v>
      </c>
      <c r="CV44" s="0" t="n">
        <f aca="false">((8*$H$1*$H$20)/(3.1415))*(((CU44)^4-(CT44)^4)-(((CU44)^2-(CT44)^2)^2/(LN(CU44/CT44))))^-1</f>
        <v>3.35487988811566E+019</v>
      </c>
      <c r="CY44" s="0" t="n">
        <f aca="false">CY43+1</f>
        <v>7</v>
      </c>
      <c r="CZ44" s="0" t="n">
        <f aca="false">DA43</f>
        <v>4.09258124879761E-005</v>
      </c>
      <c r="DA44" s="0" t="n">
        <f aca="false">$CZ$38+CY44*$H$2</f>
        <v>4.10258124879761E-005</v>
      </c>
      <c r="DB44" s="0" t="n">
        <f aca="false">((8*$H$1*$H$21)/(3.1415))*(((DA44)^4-(CZ44)^4)-(((DA44)^2-(CZ44)^2)^2/(LN(DA44/CZ44))))^-1</f>
        <v>3.34572066537705E+019</v>
      </c>
      <c r="DE44" s="0" t="n">
        <f aca="false">DE43+1</f>
        <v>7</v>
      </c>
      <c r="DF44" s="0" t="n">
        <f aca="false">DG43</f>
        <v>3.39855553114082E-005</v>
      </c>
      <c r="DG44" s="0" t="n">
        <f aca="false">$DF$38+DE44*$H$2</f>
        <v>3.40855553114082E-005</v>
      </c>
      <c r="DH44" s="0" t="n">
        <f aca="false">((8*$H$1*$H$22)/(3.1415))*(((DG44)^4-(DF44)^4)-(((DG44)^2-(DF44)^2)^2/(LN(DG44/DF44))))^-1</f>
        <v>3.33472396090687E+019</v>
      </c>
      <c r="DK44" s="0" t="n">
        <f aca="false">DK43+1</f>
        <v>7</v>
      </c>
      <c r="DL44" s="0" t="n">
        <f aca="false">DM43</f>
        <v>2.82397482080103E-005</v>
      </c>
      <c r="DM44" s="0" t="n">
        <f aca="false">$DL$38+DK44*$H$2</f>
        <v>2.83397482080103E-005</v>
      </c>
      <c r="DN44" s="0" t="n">
        <f aca="false">((8*$H$1*$H$23)/(3.1415))*(((DM44)^4-(DL44)^4)-(((DM44)^2-(DL44)^2)^2/(LN(DM44/DL44))))^-1</f>
        <v>3.32153704360012E+019</v>
      </c>
      <c r="DQ44" s="0" t="n">
        <f aca="false">DQ43+1</f>
        <v>7</v>
      </c>
      <c r="DR44" s="0" t="n">
        <f aca="false">DS43</f>
        <v>2.34828208450125E-005</v>
      </c>
      <c r="DS44" s="0" t="n">
        <f aca="false">$DR$38+DQ44*$H$2</f>
        <v>2.35828208450125E-005</v>
      </c>
      <c r="DT44" s="0" t="n">
        <f aca="false">((8*$H$1*$H$24)/(3.1415))*(((DS44)^4-(DR44)^4)-(((DS44)^2-(DR44)^2)^2/(LN(DS44/DR44))))^-1</f>
        <v>3.30574712321503E+019</v>
      </c>
      <c r="DW44" s="0" t="n">
        <v>7</v>
      </c>
      <c r="DX44" s="0" t="n">
        <f aca="false">DY43</f>
        <v>1.95445824862177E-005</v>
      </c>
      <c r="DY44" s="0" t="n">
        <f aca="false">$DX$38+DW44*$H$2</f>
        <v>1.96445824862177E-005</v>
      </c>
      <c r="DZ44" s="0" t="n">
        <f aca="false">((8*$F$1*$H$25)/(3.1415))*(((DY44)^4-(DX44)^4)-(((DY44)^2-(DX44)^2)^2/(LN(DY44/DX44))))^-1</f>
        <v>2.56708533865733E+019</v>
      </c>
      <c r="EC44" s="0" t="n">
        <v>7</v>
      </c>
      <c r="ED44" s="0" t="n">
        <f aca="false">EE43</f>
        <v>1.62841330012567E-005</v>
      </c>
      <c r="EE44" s="0" t="n">
        <f aca="false">$ED$38+EC44*$H$2</f>
        <v>1.63841330012567E-005</v>
      </c>
      <c r="EF44" s="0" t="n">
        <f aca="false">((8*$F$1*$H$26)/(3.1415))*(((EE44)^4-(ED44)^4)-(((EE44)^2-(ED44)^2)^2/(LN(EE44/ED44))))^-1</f>
        <v>2.54950358931413E+019</v>
      </c>
    </row>
    <row r="45" customFormat="false" ht="14.5" hidden="false" customHeight="false" outlineLevel="0" collapsed="false">
      <c r="A45" s="0" t="n">
        <f aca="false">A44+1</f>
        <v>8</v>
      </c>
      <c r="B45" s="0" t="n">
        <f aca="false">C44</f>
        <v>0.0010007</v>
      </c>
      <c r="C45" s="0" t="n">
        <f aca="false">$B$38+A45*$H$2</f>
        <v>0.0010008</v>
      </c>
      <c r="D45" s="0" t="n">
        <f aca="false">((8*$F$1*$H$4)/(3.1415))*(((C45)^4-(B45)^4)-(((C45)^2-(B45)^2)^2/(LN(C45/B45))))^-1</f>
        <v>5.97197324160192E+019</v>
      </c>
      <c r="G45" s="0" t="n">
        <f aca="false">G44+1</f>
        <v>8</v>
      </c>
      <c r="H45" s="0" t="n">
        <f aca="false">I44</f>
        <v>0.000828595416152192</v>
      </c>
      <c r="I45" s="0" t="n">
        <f aca="false">$H$38+G45*$H$2</f>
        <v>0.000828695416152192</v>
      </c>
      <c r="J45" s="0" t="n">
        <f aca="false">((8*$F$1*$H$5)/(3.1415))*(((I45)^4-(H45)^4)-(((I45)^2-(H45)^2)^2/(LN(I45/H45))))^-1</f>
        <v>2.65246000886921E+019</v>
      </c>
      <c r="M45" s="0" t="n">
        <f aca="false">M44+1</f>
        <v>8</v>
      </c>
      <c r="N45" s="0" t="n">
        <f aca="false">O44</f>
        <v>0.000686110820085811</v>
      </c>
      <c r="O45" s="0" t="n">
        <f aca="false">$N$38+M45*$H$2</f>
        <v>0.000686210820085811</v>
      </c>
      <c r="P45" s="0" t="n">
        <f aca="false">((8*$H$1*$H$6)/(3.1415))*(((O45)^4-(N45)^4)-(((O45)^2-(N45)^2)^2/(LN(O45/N45))))^-1</f>
        <v>3.3962355428981E+019</v>
      </c>
      <c r="S45" s="0" t="n">
        <f aca="false">S44+1</f>
        <v>8</v>
      </c>
      <c r="T45" s="0" t="n">
        <f aca="false">U44</f>
        <v>0.000568148476130158</v>
      </c>
      <c r="U45" s="0" t="n">
        <f aca="false">$T$38+S45*$H$2</f>
        <v>0.000568248476130158</v>
      </c>
      <c r="V45" s="0" t="n">
        <f aca="false">((8*$F$1*$H$7)/(3.1415))*(((U45)^4-(T45)^4)-(((U45)^2-(T45)^2)^2/(LN(U45/T45))))^-1</f>
        <v>2.65166666896306E+019</v>
      </c>
      <c r="Y45" s="0" t="n">
        <f aca="false">Y44+1</f>
        <v>8</v>
      </c>
      <c r="Z45" s="0" t="n">
        <f aca="false">AA44</f>
        <v>0.000470487992290704</v>
      </c>
      <c r="AA45" s="0" t="n">
        <f aca="false">$Z$38+Y45*$H$2</f>
        <v>0.000470587992290704</v>
      </c>
      <c r="AB45" s="0" t="n">
        <f aca="false">((8*$F$1*$H$8)/(3.1415))*(((AA45)^4-(Z45)^4)-(((AA45)^2-(Z45)^2)^2/(LN(AA45/Z45))))^-1</f>
        <v>2.6510053819585E+019</v>
      </c>
      <c r="AE45" s="0" t="n">
        <f aca="false">AE44+1</f>
        <v>8</v>
      </c>
      <c r="AF45" s="0" t="n">
        <f aca="false">AG44</f>
        <v>0.000389635325380815</v>
      </c>
      <c r="AG45" s="0" t="n">
        <f aca="false">$AF$38+AE45*$H$2</f>
        <v>0.000389735325380815</v>
      </c>
      <c r="AH45" s="0" t="n">
        <f aca="false">((8*$F$1*$H$9)/(3.1415))*(((AG45)^4-(AF45)^4)-(((AG45)^2-(AF45)^2)^2/(LN(AG45/AF45))))^-1</f>
        <v>2.65012089286772E+019</v>
      </c>
      <c r="AK45" s="0" t="n">
        <f aca="false">AK44+1</f>
        <v>8</v>
      </c>
      <c r="AL45" s="0" t="n">
        <f aca="false">AM44</f>
        <v>0.000322697773062438</v>
      </c>
      <c r="AM45" s="0" t="n">
        <f aca="false">$AL$38+AK45*$H$2</f>
        <v>0.000322797773062438</v>
      </c>
      <c r="AN45" s="0" t="n">
        <f aca="false">((8*$F$1*$H$10)/(3.1415))*(((AM45)^4-(AL45)^4)-(((AM45)^2-(AL45)^2)^2/(LN(AM45/AL45))))^-1</f>
        <v>2.64902226589564E+019</v>
      </c>
      <c r="AQ45" s="0" t="n">
        <f aca="false">AQ44+1</f>
        <v>8</v>
      </c>
      <c r="AR45" s="0" t="n">
        <f aca="false">AS44</f>
        <v>0.000267280480329607</v>
      </c>
      <c r="AS45" s="0" t="n">
        <f aca="false">$AR$38+AQ45*$H$2</f>
        <v>0.000267380480329607</v>
      </c>
      <c r="AT45" s="0" t="n">
        <f aca="false">((8*$F$1*$H$11)/(3.1415))*(((AS45)^4-(AR45)^4)-(((AS45)^2-(AR45)^2)^2/(LN(AS45/AR45))))^-1</f>
        <v>2.64774483267565E+019</v>
      </c>
      <c r="AW45" s="0" t="n">
        <f aca="false">AW44+1</f>
        <v>8</v>
      </c>
      <c r="AX45" s="0" t="n">
        <f aca="false">AY44</f>
        <v>0.000221400757700531</v>
      </c>
      <c r="AY45" s="0" t="n">
        <f aca="false">$AX$38+AW45*$H$2</f>
        <v>0.000221500757700531</v>
      </c>
      <c r="AZ45" s="0" t="n">
        <f aca="false">((8*$F$1*$H$12)/(3.1415))*(((AY45)^4-(AX45)^4)-(((AY45)^2-(AX45)^2)^2/(LN(AY45/AX45))))^-1</f>
        <v>2.64617939309185E+019</v>
      </c>
      <c r="BC45" s="0" t="n">
        <f aca="false">BC44+1</f>
        <v>8</v>
      </c>
      <c r="BD45" s="0" t="n">
        <f aca="false">BE44</f>
        <v>0.000183417145641585</v>
      </c>
      <c r="BE45" s="0" t="n">
        <f aca="false">$BD$38+BC45*$H$2</f>
        <v>0.000183517145641585</v>
      </c>
      <c r="BF45" s="0" t="n">
        <f aca="false">((8*$H$13*$F$1)/(3.1415))*(((BE45)^4-(BD45)^4)-(((BE45)^2-(BD45)^2)^2/(LN(BE45/BD45))))^-1</f>
        <v>2.64431054405372E+019</v>
      </c>
      <c r="BI45" s="0" t="n">
        <f aca="false">BI44+1</f>
        <v>8</v>
      </c>
      <c r="BJ45" s="0" t="n">
        <f aca="false">BK44</f>
        <v>0.000151970687329081</v>
      </c>
      <c r="BK45" s="0" t="n">
        <f aca="false">$BJ$38+BI45*$H$2</f>
        <v>0.000152070687329081</v>
      </c>
      <c r="BL45" s="0" t="n">
        <f aca="false">((8*$F$1*$H$14)/(3.1415))*(((BK45)^4-(BJ45)^4)-(((BK45)^2-(BJ45)^2)^2/(LN(BK45/BJ45))))^-1</f>
        <v>2.64206921556301E+019</v>
      </c>
      <c r="BO45" s="0" t="n">
        <f aca="false">BO44+1</f>
        <v>8</v>
      </c>
      <c r="BP45" s="0" t="n">
        <f aca="false">BQ44</f>
        <v>0.000125936308637937</v>
      </c>
      <c r="BQ45" s="0" t="n">
        <f aca="false">$BP$38+BO45*$H$2</f>
        <v>0.000126036308637937</v>
      </c>
      <c r="BR45" s="0" t="n">
        <f aca="false">((8*$F$1*$H$15)/(3.1415))*(((BQ45)^4-(BP45)^4)-(((BQ45)^2-(BP45)^2)^2/(LN(BQ45/BP45))))^-1</f>
        <v>2.63935854417941E+019</v>
      </c>
      <c r="BU45" s="0" t="n">
        <f aca="false">BU44+1</f>
        <v>8</v>
      </c>
      <c r="BV45" s="0" t="n">
        <f aca="false">BW44</f>
        <v>0.00010438256585717</v>
      </c>
      <c r="BW45" s="0" t="n">
        <f aca="false">$BV$38+BU45*$H$2</f>
        <v>0.00010448256585717</v>
      </c>
      <c r="BX45" s="0" t="n">
        <f aca="false">((8*$F$1*$H$16)/(3.1415))*(((BW45)^4-(BV45)^4)-(((BW45)^2-(BV45)^2)^2/(LN(BW45/BV45))))^-1</f>
        <v>2.63609746847513E+019</v>
      </c>
      <c r="CA45" s="0" t="n">
        <f aca="false">CA44+1</f>
        <v>8</v>
      </c>
      <c r="CB45" s="0" t="n">
        <f aca="false">CC44</f>
        <v>8.65383210080485E-005</v>
      </c>
      <c r="CC45" s="0" t="n">
        <f aca="false">$CB$38+CA45*$H$2</f>
        <v>8.66383210080485E-005</v>
      </c>
      <c r="CD45" s="0" t="n">
        <f aca="false">((8*$H$1*$H$17)/(3.1415))*(((CC45)^4-(CB45)^4)-(((CC45)^2-(CB45)^2)^2/(LN(CC45/CB45))))^-1</f>
        <v>3.37020243742124E+019</v>
      </c>
      <c r="CG45" s="0" t="n">
        <f aca="false">CG44+1</f>
        <v>8</v>
      </c>
      <c r="CH45" s="0" t="n">
        <f aca="false">CI44</f>
        <v>7.17651524927638E-005</v>
      </c>
      <c r="CI45" s="0" t="n">
        <f aca="false">$CH$38+CG45*$H$2</f>
        <v>7.18651524927637E-005</v>
      </c>
      <c r="CJ45" s="0" t="n">
        <f aca="false">((8*$H$1*$H$18)/(3.1415))*(((CI45)^4-(CH45)^4)-(((CI45)^2-(CH45)^2)^2/(LN(CI45/CH45))))^-1</f>
        <v>3.36414534010249E+019</v>
      </c>
      <c r="CM45" s="0" t="n">
        <f aca="false">CM44+1</f>
        <v>8</v>
      </c>
      <c r="CN45" s="0" t="n">
        <f aca="false">CO44</f>
        <v>5.95345139969156E-005</v>
      </c>
      <c r="CO45" s="0" t="n">
        <f aca="false">$CN$38+CM45*$H$2</f>
        <v>5.96345139969156E-005</v>
      </c>
      <c r="CP45" s="0" t="n">
        <f aca="false">((8*$H$1*$H$19)/(3.1415))*(((CO45)^4-(CN45)^4)-(((CO45)^2-(CN45)^2)^2/(LN(CO45/CN45))))^-1</f>
        <v>3.3568578358227E+019</v>
      </c>
      <c r="CS45" s="0" t="n">
        <f aca="false">CS44+1</f>
        <v>8</v>
      </c>
      <c r="CT45" s="0" t="n">
        <f aca="false">CU44</f>
        <v>4.94088244495884E-005</v>
      </c>
      <c r="CU45" s="0" t="n">
        <f aca="false">$CT$38+CS45*$H$2</f>
        <v>4.95088244495884E-005</v>
      </c>
      <c r="CV45" s="0" t="n">
        <f aca="false">((8*$H$1*$H$20)/(3.1415))*(((CU45)^4-(CT45)^4)-(((CU45)^2-(CT45)^2)^2/(LN(CU45/CT45))))^-1</f>
        <v>3.34809710583432E+019</v>
      </c>
      <c r="CY45" s="0" t="n">
        <f aca="false">CY44+1</f>
        <v>8</v>
      </c>
      <c r="CZ45" s="0" t="n">
        <f aca="false">DA44</f>
        <v>4.10258124879761E-005</v>
      </c>
      <c r="DA45" s="0" t="n">
        <f aca="false">$CZ$38+CY45*$H$2</f>
        <v>4.11258124879761E-005</v>
      </c>
      <c r="DB45" s="0" t="n">
        <f aca="false">((8*$H$1*$H$21)/(3.1415))*(((DA45)^4-(CZ45)^4)-(((DA45)^2-(CZ45)^2)^2/(LN(DA45/CZ45))))^-1</f>
        <v>3.33757558271869E+019</v>
      </c>
      <c r="DE45" s="0" t="n">
        <f aca="false">DE44+1</f>
        <v>8</v>
      </c>
      <c r="DF45" s="0" t="n">
        <f aca="false">DG44</f>
        <v>3.40855553114082E-005</v>
      </c>
      <c r="DG45" s="0" t="n">
        <f aca="false">$DF$38+DE45*$H$2</f>
        <v>3.41855553114082E-005</v>
      </c>
      <c r="DH45" s="0" t="n">
        <f aca="false">((8*$H$1*$H$22)/(3.1415))*(((DG45)^4-(DF45)^4)-(((DG45)^2-(DF45)^2)^2/(LN(DG45/DF45))))^-1</f>
        <v>3.32495487382165E+019</v>
      </c>
      <c r="DK45" s="0" t="n">
        <f aca="false">DK44+1</f>
        <v>8</v>
      </c>
      <c r="DL45" s="0" t="n">
        <f aca="false">DM44</f>
        <v>2.83397482080103E-005</v>
      </c>
      <c r="DM45" s="0" t="n">
        <f aca="false">$DL$38+DK45*$H$2</f>
        <v>2.84397482080103E-005</v>
      </c>
      <c r="DN45" s="0" t="n">
        <f aca="false">((8*$H$1*$H$23)/(3.1415))*(((DM45)^4-(DL45)^4)-(((DM45)^2-(DL45)^2)^2/(LN(DM45/DL45))))^-1</f>
        <v>3.3098372440814E+019</v>
      </c>
      <c r="DQ45" s="0" t="n">
        <f aca="false">DQ44+1</f>
        <v>8</v>
      </c>
      <c r="DR45" s="0" t="n">
        <f aca="false">DS44</f>
        <v>2.35828208450125E-005</v>
      </c>
      <c r="DS45" s="0" t="n">
        <f aca="false">$DR$38+DQ45*$H$2</f>
        <v>2.36828208450125E-005</v>
      </c>
      <c r="DT45" s="0" t="n">
        <f aca="false">((8*$H$1*$H$24)/(3.1415))*(((DS45)^4-(DR45)^4)-(((DS45)^2-(DR45)^2)^2/(LN(DS45/DR45))))^-1</f>
        <v>3.29175920932016E+019</v>
      </c>
      <c r="DW45" s="0" t="n">
        <v>8</v>
      </c>
      <c r="DX45" s="0" t="n">
        <f aca="false">DY44</f>
        <v>1.96445824862177E-005</v>
      </c>
      <c r="DY45" s="0" t="n">
        <f aca="false">$DX$38+DW45*$H$2</f>
        <v>1.97445824862177E-005</v>
      </c>
      <c r="DZ45" s="0" t="n">
        <f aca="false">((8*$F$1*$H$25)/(3.1415))*(((DY45)^4-(DX45)^4)-(((DY45)^2-(DX45)^2)^2/(LN(DY45/DX45))))^-1</f>
        <v>2.55405087077139E+019</v>
      </c>
    </row>
    <row r="46" customFormat="false" ht="14.5" hidden="false" customHeight="false" outlineLevel="0" collapsed="false">
      <c r="A46" s="0" t="n">
        <f aca="false">A45+1</f>
        <v>9</v>
      </c>
      <c r="B46" s="0" t="n">
        <f aca="false">C45</f>
        <v>0.0010008</v>
      </c>
      <c r="C46" s="0" t="n">
        <f aca="false">$B$38+A46*$H$2</f>
        <v>0.0010009</v>
      </c>
      <c r="D46" s="0" t="n">
        <f aca="false">((8*$F$1*$H$4)/(3.1415))*(((C46)^4-(B46)^4)-(((C46)^2-(B46)^2)^2/(LN(C46/B46))))^-1</f>
        <v>5.97060599987992E+019</v>
      </c>
      <c r="G46" s="0" t="n">
        <f aca="false">G45+1</f>
        <v>9</v>
      </c>
      <c r="H46" s="0" t="n">
        <f aca="false">I45</f>
        <v>0.000828695416152192</v>
      </c>
      <c r="I46" s="0" t="n">
        <f aca="false">$H$38+G46*$H$2</f>
        <v>0.000828795416152192</v>
      </c>
      <c r="J46" s="0" t="n">
        <f aca="false">((8*$F$1*$H$5)/(3.1415))*(((I46)^4-(H46)^4)-(((I46)^2-(H46)^2)^2/(LN(I46/H46))))^-1</f>
        <v>2.65239941446846E+019</v>
      </c>
      <c r="M46" s="0" t="n">
        <f aca="false">M45+1</f>
        <v>9</v>
      </c>
      <c r="N46" s="0" t="n">
        <f aca="false">O45</f>
        <v>0.000686210820085811</v>
      </c>
      <c r="O46" s="0" t="n">
        <f aca="false">$N$38+M46*$H$2</f>
        <v>0.000686310820085811</v>
      </c>
      <c r="P46" s="0" t="n">
        <f aca="false">((8*$H$1*$H$6)/(3.1415))*(((O46)^4-(N46)^4)-(((O46)^2-(N46)^2)^2/(LN(O46/N46))))^-1</f>
        <v>3.39557873005657E+019</v>
      </c>
      <c r="S46" s="0" t="n">
        <f aca="false">S45+1</f>
        <v>9</v>
      </c>
      <c r="T46" s="0" t="n">
        <f aca="false">U45</f>
        <v>0.000568248476130158</v>
      </c>
      <c r="U46" s="0" t="n">
        <f aca="false">$T$38+S46*$H$2</f>
        <v>0.000568348476130158</v>
      </c>
      <c r="V46" s="0" t="n">
        <f aca="false">((8*$F$1*$H$7)/(3.1415))*(((U46)^4-(T46)^4)-(((U46)^2-(T46)^2)^2/(LN(U46/T46))))^-1</f>
        <v>2.65100050601845E+019</v>
      </c>
      <c r="Y46" s="0" t="n">
        <f aca="false">Y45+1</f>
        <v>9</v>
      </c>
      <c r="Z46" s="0" t="n">
        <f aca="false">AA45</f>
        <v>0.000470587992290704</v>
      </c>
      <c r="AA46" s="0" t="n">
        <f aca="false">$Z$38+Y46*$H$2</f>
        <v>0.000470687992290704</v>
      </c>
      <c r="AB46" s="0" t="n">
        <f aca="false">((8*$F$1*$H$8)/(3.1415))*(((AA46)^4-(Z46)^4)-(((AA46)^2-(Z46)^2)^2/(LN(AA46/Z46))))^-1</f>
        <v>2.65037150739293E+019</v>
      </c>
      <c r="AE46" s="0" t="n">
        <f aca="false">AE45+1</f>
        <v>9</v>
      </c>
      <c r="AF46" s="0" t="n">
        <f aca="false">AG45</f>
        <v>0.000389735325380815</v>
      </c>
      <c r="AG46" s="0" t="n">
        <f aca="false">$AF$38+AE46*$H$2</f>
        <v>0.000389835325380815</v>
      </c>
      <c r="AH46" s="0" t="n">
        <f aca="false">((8*$F$1*$H$9)/(3.1415))*(((AG46)^4-(AF46)^4)-(((AG46)^2-(AF46)^2)^2/(LN(AG46/AF46))))^-1</f>
        <v>2.64927794713292E+019</v>
      </c>
      <c r="AK46" s="0" t="n">
        <f aca="false">AK45+1</f>
        <v>9</v>
      </c>
      <c r="AL46" s="0" t="n">
        <f aca="false">AM45</f>
        <v>0.000322797773062438</v>
      </c>
      <c r="AM46" s="0" t="n">
        <f aca="false">$AL$38+AK46*$H$2</f>
        <v>0.000322897773062438</v>
      </c>
      <c r="AN46" s="0" t="n">
        <f aca="false">((8*$F$1*$H$10)/(3.1415))*(((AM46)^4-(AL46)^4)-(((AM46)^2-(AL46)^2)^2/(LN(AM46/AL46))))^-1</f>
        <v>2.64816840635261E+019</v>
      </c>
      <c r="AQ46" s="0" t="n">
        <f aca="false">AQ45+1</f>
        <v>9</v>
      </c>
      <c r="AR46" s="0" t="n">
        <f aca="false">AS45</f>
        <v>0.000267380480329607</v>
      </c>
      <c r="AS46" s="0" t="n">
        <f aca="false">$AR$38+AQ46*$H$2</f>
        <v>0.000267480480329607</v>
      </c>
      <c r="AT46" s="0" t="n">
        <f aca="false">((8*$F$1*$H$11)/(3.1415))*(((AS46)^4-(AR46)^4)-(((AS46)^2-(AR46)^2)^2/(LN(AS46/AR46))))^-1</f>
        <v>2.64673306134069E+019</v>
      </c>
      <c r="AW46" s="0" t="n">
        <f aca="false">AW45+1</f>
        <v>9</v>
      </c>
      <c r="AX46" s="0" t="n">
        <f aca="false">AY45</f>
        <v>0.000221500757700531</v>
      </c>
      <c r="AY46" s="0" t="n">
        <f aca="false">$AX$38+AW46*$H$2</f>
        <v>0.000221600757700531</v>
      </c>
      <c r="AZ46" s="0" t="n">
        <f aca="false">((8*$F$1*$H$12)/(3.1415))*(((AY46)^4-(AX46)^4)-(((AY46)^2-(AX46)^2)^2/(LN(AY46/AX46))))^-1</f>
        <v>2.64497651978762E+019</v>
      </c>
      <c r="BC46" s="0" t="n">
        <f aca="false">BC45+1</f>
        <v>9</v>
      </c>
      <c r="BD46" s="0" t="n">
        <f aca="false">BE45</f>
        <v>0.000183517145641585</v>
      </c>
      <c r="BE46" s="0" t="n">
        <f aca="false">$BD$38+BC46*$H$2</f>
        <v>0.000183617145641585</v>
      </c>
      <c r="BF46" s="0" t="n">
        <f aca="false">((8*$H$13*$F$1)/(3.1415))*(((BE46)^4-(BD46)^4)-(((BE46)^2-(BD46)^2)^2/(LN(BE46/BD46))))^-1</f>
        <v>2.64287371562674E+019</v>
      </c>
      <c r="BI46" s="0" t="n">
        <f aca="false">BI45+1</f>
        <v>9</v>
      </c>
      <c r="BJ46" s="0" t="n">
        <f aca="false">BK45</f>
        <v>0.000152070687329081</v>
      </c>
      <c r="BK46" s="0" t="n">
        <f aca="false">$BJ$38+BI46*$H$2</f>
        <v>0.000152170687329081</v>
      </c>
      <c r="BL46" s="0" t="n">
        <f aca="false">((8*$F$1*$H$14)/(3.1415))*(((BK46)^4-(BJ46)^4)-(((BK46)^2-(BJ46)^2)^2/(LN(BK46/BJ46))))^-1</f>
        <v>2.64032750793199E+019</v>
      </c>
      <c r="BO46" s="0" t="n">
        <f aca="false">BO45+1</f>
        <v>9</v>
      </c>
      <c r="BP46" s="0" t="n">
        <f aca="false">BQ45</f>
        <v>0.000126036308637937</v>
      </c>
      <c r="BQ46" s="0" t="n">
        <f aca="false">$BP$38+BO46*$H$2</f>
        <v>0.000126136308637937</v>
      </c>
      <c r="BR46" s="0" t="n">
        <f aca="false">((8*$F$1*$H$15)/(3.1415))*(((BQ46)^4-(BP46)^4)-(((BQ46)^2-(BP46)^2)^2/(LN(BQ46/BP46))))^-1</f>
        <v>2.63726623920515E+019</v>
      </c>
      <c r="BU46" s="0" t="n">
        <f aca="false">BU45+1</f>
        <v>9</v>
      </c>
      <c r="BV46" s="0" t="n">
        <f aca="false">BW45</f>
        <v>0.00010448256585717</v>
      </c>
      <c r="BW46" s="0" t="n">
        <f aca="false">$BV$38+BU46*$H$2</f>
        <v>0.00010458256585717</v>
      </c>
      <c r="BX46" s="0" t="n">
        <f aca="false">((8*$F$1*$H$16)/(3.1415))*(((BW46)^4-(BV46)^4)-(((BW46)^2-(BV46)^2)^2/(LN(BW46/BV46))))^-1</f>
        <v>2.63357395690994E+019</v>
      </c>
      <c r="CA46" s="0" t="n">
        <f aca="false">CA45+1</f>
        <v>9</v>
      </c>
      <c r="CB46" s="0" t="n">
        <f aca="false">CC45</f>
        <v>8.66383210080485E-005</v>
      </c>
      <c r="CC46" s="0" t="n">
        <f aca="false">$CB$38+CA46*$H$2</f>
        <v>8.67383210080485E-005</v>
      </c>
      <c r="CD46" s="0" t="n">
        <f aca="false">((8*$H$1*$H$17)/(3.1415))*(((CC46)^4-(CB46)^4)-(((CC46)^2-(CB46)^2)^2/(LN(CC46/CB46))))^-1</f>
        <v>3.36631479726018E+019</v>
      </c>
      <c r="CG46" s="0" t="n">
        <f aca="false">CG45+1</f>
        <v>9</v>
      </c>
      <c r="CH46" s="0" t="n">
        <f aca="false">CI45</f>
        <v>7.18651524927637E-005</v>
      </c>
      <c r="CI46" s="0" t="n">
        <f aca="false">$CH$38+CG46*$H$2</f>
        <v>7.19651524927637E-005</v>
      </c>
      <c r="CJ46" s="0" t="n">
        <f aca="false">((8*$H$1*$H$18)/(3.1415))*(((CI46)^4-(CH46)^4)-(((CI46)^2-(CH46)^2)^2/(LN(CI46/CH46))))^-1</f>
        <v>3.35946725958715E+019</v>
      </c>
      <c r="CM46" s="0" t="n">
        <f aca="false">CM45+1</f>
        <v>9</v>
      </c>
      <c r="CN46" s="0" t="n">
        <f aca="false">CO45</f>
        <v>5.96345139969156E-005</v>
      </c>
      <c r="CO46" s="0" t="n">
        <f aca="false">$CN$38+CM46*$H$2</f>
        <v>5.97345139969156E-005</v>
      </c>
      <c r="CP46" s="0" t="n">
        <f aca="false">((8*$H$1*$H$19)/(3.1415))*(((CO46)^4-(CN46)^4)-(((CO46)^2-(CN46)^2)^2/(LN(CO46/CN46))))^-1</f>
        <v>3.3512334782416E+019</v>
      </c>
      <c r="CS46" s="0" t="n">
        <f aca="false">CS45+1</f>
        <v>9</v>
      </c>
      <c r="CT46" s="0" t="n">
        <f aca="false">CU45</f>
        <v>4.95088244495884E-005</v>
      </c>
      <c r="CU46" s="0" t="n">
        <f aca="false">$CT$38+CS46*$H$2</f>
        <v>4.96088244495884E-005</v>
      </c>
      <c r="CV46" s="0" t="n">
        <f aca="false">((8*$H$1*$H$20)/(3.1415))*(((CU46)^4-(CT46)^4)-(((CU46)^2-(CT46)^2)^2/(LN(CU46/CT46))))^-1</f>
        <v>3.34134109385615E+019</v>
      </c>
      <c r="CY46" s="0" t="n">
        <f aca="false">CY45+1</f>
        <v>9</v>
      </c>
      <c r="CZ46" s="0" t="n">
        <f aca="false">DA45</f>
        <v>4.11258124879761E-005</v>
      </c>
      <c r="DA46" s="0" t="n">
        <f aca="false">$CZ$38+CY46*$H$2</f>
        <v>4.12258124879761E-005</v>
      </c>
      <c r="DB46" s="0" t="n">
        <f aca="false">((8*$H$1*$H$21)/(3.1415))*(((DA46)^4-(CZ46)^4)-(((DA46)^2-(CZ46)^2)^2/(LN(DA46/CZ46))))^-1</f>
        <v>3.32946993879119E+019</v>
      </c>
      <c r="DE46" s="0" t="n">
        <f aca="false">DE45+1</f>
        <v>9</v>
      </c>
      <c r="DF46" s="0" t="n">
        <f aca="false">DG45</f>
        <v>3.41855553114082E-005</v>
      </c>
      <c r="DG46" s="0" t="n">
        <f aca="false">$DF$38+DE46*$H$2</f>
        <v>3.42855553114082E-005</v>
      </c>
      <c r="DH46" s="0" t="n">
        <f aca="false">((8*$H$1*$H$22)/(3.1415))*(((DG46)^4-(DF46)^4)-(((DG46)^2-(DF46)^2)^2/(LN(DG46/DF46))))^-1</f>
        <v>3.31524292730164E+019</v>
      </c>
      <c r="DK46" s="0" t="n">
        <f aca="false">DK45+1</f>
        <v>9</v>
      </c>
      <c r="DL46" s="0" t="n">
        <f aca="false">DM45</f>
        <v>2.84397482080103E-005</v>
      </c>
      <c r="DM46" s="0" t="n">
        <f aca="false">$DL$38+DK46*$H$2</f>
        <v>2.85397482080103E-005</v>
      </c>
      <c r="DN46" s="0" t="n">
        <f aca="false">((8*$H$1*$H$23)/(3.1415))*(((DM46)^4-(DL46)^4)-(((DM46)^2-(DL46)^2)^2/(LN(DM46/DL46))))^-1</f>
        <v>3.29821963678371E+019</v>
      </c>
      <c r="DQ46" s="0" t="n">
        <v>9</v>
      </c>
      <c r="DR46" s="0" t="n">
        <f aca="false">DS45</f>
        <v>2.36828208450125E-005</v>
      </c>
      <c r="DS46" s="0" t="n">
        <f aca="false">$DR$38+DQ46*$H$2</f>
        <v>2.37828208450125E-005</v>
      </c>
      <c r="DT46" s="0" t="n">
        <f aca="false">((8*$H$1*$H$24)/(3.1415))*(((DS46)^4-(DR46)^4)-(((DS46)^2-(DR46)^2)^2/(LN(DS46/DR46))))^-1</f>
        <v>3.27788911918646E+019</v>
      </c>
    </row>
    <row r="47" customFormat="false" ht="14.5" hidden="false" customHeight="false" outlineLevel="0" collapsed="false">
      <c r="A47" s="0" t="n">
        <f aca="false">A46+1</f>
        <v>10</v>
      </c>
      <c r="B47" s="0" t="n">
        <f aca="false">C46</f>
        <v>0.0010009</v>
      </c>
      <c r="C47" s="0" t="n">
        <f aca="false">$B$38+A47*$H$2</f>
        <v>0.001001</v>
      </c>
      <c r="D47" s="0" t="n">
        <f aca="false">((8*$F$1*$H$4)/(3.1415))*(((C47)^4-(B47)^4)-(((C47)^2-(B47)^2)^2/(LN(C47/B47))))^-1</f>
        <v>5.96995206397696E+019</v>
      </c>
      <c r="G47" s="0" t="n">
        <f aca="false">G46+1</f>
        <v>10</v>
      </c>
      <c r="H47" s="0" t="n">
        <f aca="false">I46</f>
        <v>0.000828795416152192</v>
      </c>
      <c r="I47" s="0" t="n">
        <f aca="false">$H$38+G47*$H$2</f>
        <v>0.000828895416152192</v>
      </c>
      <c r="J47" s="0" t="n">
        <f aca="false">((8*$F$1*$H$5)/(3.1415))*(((I47)^4-(H47)^4)-(((I47)^2-(H47)^2)^2/(LN(I47/H47))))^-1</f>
        <v>2.65243231499098E+019</v>
      </c>
      <c r="M47" s="0" t="n">
        <f aca="false">M46+1</f>
        <v>10</v>
      </c>
      <c r="N47" s="0" t="n">
        <f aca="false">O46</f>
        <v>0.000686310820085811</v>
      </c>
      <c r="O47" s="0" t="n">
        <f aca="false">$N$38+M47*$H$2</f>
        <v>0.000686410820085811</v>
      </c>
      <c r="P47" s="0" t="n">
        <f aca="false">((8*$H$1*$H$6)/(3.1415))*(((O47)^4-(N47)^4)-(((O47)^2-(N47)^2)^2/(LN(O47/N47))))^-1</f>
        <v>3.39504993240972E+019</v>
      </c>
      <c r="S47" s="0" t="n">
        <f aca="false">S46+1</f>
        <v>10</v>
      </c>
      <c r="T47" s="0" t="n">
        <f aca="false">U46</f>
        <v>0.000568348476130158</v>
      </c>
      <c r="U47" s="0" t="n">
        <f aca="false">$T$38+S47*$H$2</f>
        <v>0.000568448476130158</v>
      </c>
      <c r="V47" s="0" t="n">
        <f aca="false">((8*$F$1*$H$7)/(3.1415))*(((U47)^4-(T47)^4)-(((U47)^2-(T47)^2)^2/(LN(U47/T47))))^-1</f>
        <v>2.65065610448904E+019</v>
      </c>
      <c r="Y47" s="0" t="n">
        <f aca="false">Y46+1</f>
        <v>10</v>
      </c>
      <c r="Z47" s="0" t="n">
        <f aca="false">AA46</f>
        <v>0.000470687992290704</v>
      </c>
      <c r="AA47" s="0" t="n">
        <f aca="false">$Z$38+Y47*$H$2</f>
        <v>0.000470787992290704</v>
      </c>
      <c r="AB47" s="0" t="n">
        <f aca="false">((8*$F$1*$H$8)/(3.1415))*(((AA47)^4-(Z47)^4)-(((AA47)^2-(Z47)^2)^2/(LN(AA47/Z47))))^-1</f>
        <v>2.64985468118021E+019</v>
      </c>
      <c r="AE47" s="0" t="n">
        <f aca="false">AE46+1</f>
        <v>10</v>
      </c>
      <c r="AF47" s="0" t="n">
        <f aca="false">AG46</f>
        <v>0.000389835325380815</v>
      </c>
      <c r="AG47" s="0" t="n">
        <f aca="false">$AF$38+AE47*$H$2</f>
        <v>0.000389935325380815</v>
      </c>
      <c r="AH47" s="0" t="n">
        <f aca="false">((8*$F$1*$H$9)/(3.1415))*(((AG47)^4-(AF47)^4)-(((AG47)^2-(AF47)^2)^2/(LN(AG47/AF47))))^-1</f>
        <v>2.64871236118226E+019</v>
      </c>
      <c r="AK47" s="0" t="n">
        <f aca="false">AK46+1</f>
        <v>10</v>
      </c>
      <c r="AL47" s="0" t="n">
        <f aca="false">AM46</f>
        <v>0.000322897773062438</v>
      </c>
      <c r="AM47" s="0" t="n">
        <f aca="false">$AL$38+AK47*$H$2</f>
        <v>0.000322997773062438</v>
      </c>
      <c r="AN47" s="0" t="n">
        <f aca="false">((8*$F$1*$H$10)/(3.1415))*(((AM47)^4-(AL47)^4)-(((AM47)^2-(AL47)^2)^2/(LN(AM47/AL47))))^-1</f>
        <v>2.64738342305224E+019</v>
      </c>
      <c r="AQ47" s="0" t="n">
        <f aca="false">AQ46+1</f>
        <v>10</v>
      </c>
      <c r="AR47" s="0" t="n">
        <f aca="false">AS46</f>
        <v>0.000267480480329607</v>
      </c>
      <c r="AS47" s="0" t="n">
        <f aca="false">$AR$38+AQ47*$H$2</f>
        <v>0.000267580480329607</v>
      </c>
      <c r="AT47" s="0" t="n">
        <f aca="false">((8*$F$1*$H$11)/(3.1415))*(((AS47)^4-(AR47)^4)-(((AS47)^2-(AR47)^2)^2/(LN(AS47/AR47))))^-1</f>
        <v>2.6457069669994E+019</v>
      </c>
      <c r="AW47" s="0" t="n">
        <f aca="false">AW46+1</f>
        <v>10</v>
      </c>
      <c r="AX47" s="0" t="n">
        <f aca="false">AY46</f>
        <v>0.000221600757700531</v>
      </c>
      <c r="AY47" s="0" t="n">
        <f aca="false">$AX$38+AW47*$H$2</f>
        <v>0.000221700757700531</v>
      </c>
      <c r="AZ47" s="0" t="n">
        <f aca="false">((8*$F$1*$H$12)/(3.1415))*(((AY47)^4-(AX47)^4)-(((AY47)^2-(AX47)^2)^2/(LN(AY47/AX47))))^-1</f>
        <v>2.64378515959338E+019</v>
      </c>
      <c r="BC47" s="0" t="n">
        <f aca="false">BC46+1</f>
        <v>10</v>
      </c>
      <c r="BD47" s="0" t="n">
        <f aca="false">BE46</f>
        <v>0.000183617145641585</v>
      </c>
      <c r="BE47" s="0" t="n">
        <f aca="false">$BD$38+BC47*$H$2</f>
        <v>0.000183717145641585</v>
      </c>
      <c r="BF47" s="0" t="n">
        <f aca="false">((8*$H$13*$F$1)/(3.1415))*(((BE47)^4-(BD47)^4)-(((BE47)^2-(BD47)^2)^2/(LN(BE47/BD47))))^-1</f>
        <v>2.64143123522163E+019</v>
      </c>
      <c r="BI47" s="0" t="n">
        <f aca="false">BI46+1</f>
        <v>10</v>
      </c>
      <c r="BJ47" s="0" t="n">
        <f aca="false">BK46</f>
        <v>0.000152170687329081</v>
      </c>
      <c r="BK47" s="0" t="n">
        <f aca="false">$BJ$38+BI47*$H$2</f>
        <v>0.000152270687329081</v>
      </c>
      <c r="BL47" s="0" t="n">
        <f aca="false">((8*$F$1*$H$14)/(3.1415))*(((BK47)^4-(BJ47)^4)-(((BK47)^2-(BJ47)^2)^2/(LN(BK47/BJ47))))^-1</f>
        <v>2.63859195348191E+019</v>
      </c>
      <c r="BO47" s="0" t="n">
        <f aca="false">BO46+1</f>
        <v>10</v>
      </c>
      <c r="BP47" s="0" t="n">
        <f aca="false">BQ46</f>
        <v>0.000126136308637937</v>
      </c>
      <c r="BQ47" s="0" t="n">
        <f aca="false">$BP$38+BO47*$H$2</f>
        <v>0.000126236308637937</v>
      </c>
      <c r="BR47" s="0" t="n">
        <f aca="false">((8*$F$1*$H$15)/(3.1415))*(((BQ47)^4-(BP47)^4)-(((BQ47)^2-(BP47)^2)^2/(LN(BQ47/BP47))))^-1</f>
        <v>2.63517817041239E+019</v>
      </c>
      <c r="BU47" s="0" t="n">
        <f aca="false">BU46+1</f>
        <v>10</v>
      </c>
      <c r="BV47" s="0" t="n">
        <f aca="false">BW46</f>
        <v>0.00010458256585717</v>
      </c>
      <c r="BW47" s="0" t="n">
        <f aca="false">$BV$38+BU47*$H$2</f>
        <v>0.00010468256585717</v>
      </c>
      <c r="BX47" s="0" t="n">
        <f aca="false">((8*$F$1*$H$16)/(3.1415))*(((BW47)^4-(BV47)^4)-(((BW47)^2-(BV47)^2)^2/(LN(BW47/BV47))))^-1</f>
        <v>2.63105695751375E+019</v>
      </c>
      <c r="CA47" s="0" t="n">
        <f aca="false">CA46+1</f>
        <v>10</v>
      </c>
      <c r="CB47" s="0" t="n">
        <f aca="false">CC46</f>
        <v>8.67383210080485E-005</v>
      </c>
      <c r="CC47" s="0" t="n">
        <f aca="false">$CB$38+CA47*$H$2</f>
        <v>8.68383210080485E-005</v>
      </c>
      <c r="CD47" s="0" t="n">
        <f aca="false">((8*$H$1*$H$17)/(3.1415))*(((CC47)^4-(CB47)^4)-(((CC47)^2-(CB47)^2)^2/(LN(CC47/CB47))))^-1</f>
        <v>3.36243609342354E+019</v>
      </c>
      <c r="CG47" s="0" t="n">
        <f aca="false">CG46+1</f>
        <v>10</v>
      </c>
      <c r="CH47" s="0" t="n">
        <f aca="false">CI46</f>
        <v>7.19651524927637E-005</v>
      </c>
      <c r="CI47" s="0" t="n">
        <f aca="false">$CH$38+CG47*$H$2</f>
        <v>7.20651524927637E-005</v>
      </c>
      <c r="CJ47" s="0" t="n">
        <f aca="false">((8*$H$1*$H$18)/(3.1415))*(((CI47)^4-(CH47)^4)-(((CI47)^2-(CH47)^2)^2/(LN(CI47/CH47))))^-1</f>
        <v>3.354802898968E+019</v>
      </c>
      <c r="CM47" s="0" t="n">
        <f aca="false">CM46+1</f>
        <v>10</v>
      </c>
      <c r="CN47" s="0" t="n">
        <f aca="false">CO46</f>
        <v>5.97345139969156E-005</v>
      </c>
      <c r="CO47" s="0" t="n">
        <f aca="false">$CN$38+CM47*$H$2</f>
        <v>5.98345139969156E-005</v>
      </c>
      <c r="CP47" s="0" t="n">
        <f aca="false">((8*$H$1*$H$19)/(3.1415))*(((CO47)^4-(CN47)^4)-(((CO47)^2-(CN47)^2)^2/(LN(CO47/CN47))))^-1</f>
        <v>3.34562799931533E+019</v>
      </c>
      <c r="CS47" s="0" t="n">
        <f aca="false">CS46+1</f>
        <v>10</v>
      </c>
      <c r="CT47" s="0" t="n">
        <f aca="false">CU46</f>
        <v>4.96088244495884E-005</v>
      </c>
      <c r="CU47" s="0" t="n">
        <f aca="false">$CT$38+CS47*$H$2</f>
        <v>4.97088244495884E-005</v>
      </c>
      <c r="CV47" s="0" t="n">
        <f aca="false">((8*$H$1*$H$20)/(3.1415))*(((CU47)^4-(CT47)^4)-(((CU47)^2-(CT47)^2)^2/(LN(CU47/CT47))))^-1</f>
        <v>3.33461249581413E+019</v>
      </c>
      <c r="CY47" s="0" t="n">
        <f aca="false">CY46+1</f>
        <v>10</v>
      </c>
      <c r="CZ47" s="0" t="n">
        <f aca="false">DA46</f>
        <v>4.12258124879761E-005</v>
      </c>
      <c r="DA47" s="0" t="n">
        <f aca="false">$CZ$38+CY47*$H$2</f>
        <v>4.13258124879761E-005</v>
      </c>
      <c r="DB47" s="0" t="n">
        <f aca="false">((8*$H$1*$H$21)/(3.1415))*(((DA47)^4-(CZ47)^4)-(((DA47)^2-(CZ47)^2)^2/(LN(DA47/CZ47))))^-1</f>
        <v>3.32140345983038E+019</v>
      </c>
      <c r="DE47" s="0" t="n">
        <f aca="false">DE46+1</f>
        <v>10</v>
      </c>
      <c r="DF47" s="0" t="n">
        <f aca="false">DG46</f>
        <v>3.42855553114082E-005</v>
      </c>
      <c r="DG47" s="0" t="n">
        <f aca="false">$DF$38+DE47*$H$2</f>
        <v>3.43855553114082E-005</v>
      </c>
      <c r="DH47" s="0" t="n">
        <f aca="false">((8*$H$1*$H$22)/(3.1415))*(((DG47)^4-(DF47)^4)-(((DG47)^2-(DF47)^2)^2/(LN(DG47/DF47))))^-1</f>
        <v>3.3055875373878E+019</v>
      </c>
      <c r="DK47" s="0" t="n">
        <v>10</v>
      </c>
      <c r="DL47" s="0" t="n">
        <f aca="false">DM46</f>
        <v>2.85397482080103E-005</v>
      </c>
      <c r="DM47" s="0" t="n">
        <f aca="false">$DL$38+DK47*$H$2</f>
        <v>2.86397482080103E-005</v>
      </c>
      <c r="DN47" s="0" t="n">
        <f aca="false">((8*$H$1*$H$23)/(3.1415))*(((DM47)^4-(DL47)^4)-(((DM47)^2-(DL47)^2)^2/(LN(DM47/DL47))))^-1</f>
        <v>3.28668323473486E+019</v>
      </c>
    </row>
    <row r="48" customFormat="false" ht="14.5" hidden="false" customHeight="false" outlineLevel="0" collapsed="false">
      <c r="A48" s="0" t="n">
        <f aca="false">A47+1</f>
        <v>11</v>
      </c>
      <c r="B48" s="0" t="n">
        <f aca="false">C47</f>
        <v>0.001001</v>
      </c>
      <c r="C48" s="0" t="n">
        <f aca="false">$B$38+A48*$H$2</f>
        <v>0.0010011</v>
      </c>
      <c r="D48" s="0" t="n">
        <f aca="false">((8*$F$1*$H$4)/(3.1415))*(((C48)^4-(B48)^4)-(((C48)^2-(B48)^2)^2/(LN(C48/B48))))^-1</f>
        <v>5.96710743387128E+019</v>
      </c>
      <c r="G48" s="0" t="n">
        <f aca="false">G47+1</f>
        <v>11</v>
      </c>
      <c r="H48" s="0" t="n">
        <f aca="false">I47</f>
        <v>0.000828895416152192</v>
      </c>
      <c r="I48" s="0" t="n">
        <f aca="false">$H$38+G48*$H$2</f>
        <v>0.000828995416152192</v>
      </c>
      <c r="J48" s="0" t="n">
        <f aca="false">((8*$F$1*$H$5)/(3.1415))*(((I48)^4-(H48)^4)-(((I48)^2-(H48)^2)^2/(LN(I48/H48))))^-1</f>
        <v>2.65131758414323E+019</v>
      </c>
      <c r="M48" s="0" t="n">
        <f aca="false">M47+1</f>
        <v>11</v>
      </c>
      <c r="N48" s="0" t="n">
        <f aca="false">O47</f>
        <v>0.000686410820085811</v>
      </c>
      <c r="O48" s="0" t="n">
        <f aca="false">$N$38+M48*$H$2</f>
        <v>0.000686510820085811</v>
      </c>
      <c r="P48" s="0" t="n">
        <f aca="false">((8*$H$1*$H$6)/(3.1415))*(((O48)^4-(N48)^4)-(((O48)^2-(N48)^2)^2/(LN(O48/N48))))^-1</f>
        <v>3.39478975601357E+019</v>
      </c>
      <c r="S48" s="0" t="n">
        <f aca="false">S47+1</f>
        <v>11</v>
      </c>
      <c r="T48" s="0" t="n">
        <f aca="false">U47</f>
        <v>0.000568448476130158</v>
      </c>
      <c r="U48" s="0" t="n">
        <f aca="false">$T$38+S48*$H$2</f>
        <v>0.000568548476130158</v>
      </c>
      <c r="V48" s="0" t="n">
        <f aca="false">((8*$F$1*$H$7)/(3.1415))*(((U48)^4-(T48)^4)-(((U48)^2-(T48)^2)^2/(LN(U48/T48))))^-1</f>
        <v>2.65050501513752E+019</v>
      </c>
      <c r="Y48" s="0" t="n">
        <f aca="false">Y47+1</f>
        <v>11</v>
      </c>
      <c r="Z48" s="0" t="n">
        <f aca="false">AA47</f>
        <v>0.000470787992290704</v>
      </c>
      <c r="AA48" s="0" t="n">
        <f aca="false">$Z$38+Y48*$H$2</f>
        <v>0.000470887992290704</v>
      </c>
      <c r="AB48" s="0" t="n">
        <f aca="false">((8*$F$1*$H$8)/(3.1415))*(((AA48)^4-(Z48)^4)-(((AA48)^2-(Z48)^2)^2/(LN(AA48/Z48))))^-1</f>
        <v>2.64933717216694E+019</v>
      </c>
      <c r="AE48" s="0" t="n">
        <f aca="false">AE47+1</f>
        <v>11</v>
      </c>
      <c r="AF48" s="0" t="n">
        <f aca="false">AG47</f>
        <v>0.000389935325380815</v>
      </c>
      <c r="AG48" s="0" t="n">
        <f aca="false">$AF$38+AE48*$H$2</f>
        <v>0.000390035325380815</v>
      </c>
      <c r="AH48" s="0" t="n">
        <f aca="false">((8*$F$1*$H$9)/(3.1415))*(((AG48)^4-(AF48)^4)-(((AG48)^2-(AF48)^2)^2/(LN(AG48/AF48))))^-1</f>
        <v>2.64806074888598E+019</v>
      </c>
      <c r="AK48" s="0" t="n">
        <f aca="false">AK47+1</f>
        <v>11</v>
      </c>
      <c r="AL48" s="0" t="n">
        <f aca="false">AM47</f>
        <v>0.000322997773062438</v>
      </c>
      <c r="AM48" s="0" t="n">
        <f aca="false">$AL$38+AK48*$H$2</f>
        <v>0.000323097773062438</v>
      </c>
      <c r="AN48" s="0" t="n">
        <f aca="false">((8*$F$1*$H$10)/(3.1415))*(((AM48)^4-(AL48)^4)-(((AM48)^2-(AL48)^2)^2/(LN(AM48/AL48))))^-1</f>
        <v>2.64649273408863E+019</v>
      </c>
      <c r="AQ48" s="0" t="n">
        <f aca="false">AQ47+1</f>
        <v>11</v>
      </c>
      <c r="AR48" s="0" t="n">
        <f aca="false">AS47</f>
        <v>0.000267580480329607</v>
      </c>
      <c r="AS48" s="0" t="n">
        <f aca="false">$AR$38+AQ48*$H$2</f>
        <v>0.000267680480329607</v>
      </c>
      <c r="AT48" s="0" t="n">
        <f aca="false">((8*$F$1*$H$11)/(3.1415))*(((AS48)^4-(AR48)^4)-(((AS48)^2-(AR48)^2)^2/(LN(AS48/AR48))))^-1</f>
        <v>2.64478139169082E+019</v>
      </c>
      <c r="AW48" s="0" t="n">
        <f aca="false">AW47+1</f>
        <v>11</v>
      </c>
      <c r="AX48" s="0" t="n">
        <f aca="false">AY47</f>
        <v>0.000221700757700531</v>
      </c>
      <c r="AY48" s="0" t="n">
        <f aca="false">$AX$38+AW48*$H$2</f>
        <v>0.000221800757700531</v>
      </c>
      <c r="AZ48" s="0" t="n">
        <f aca="false">((8*$F$1*$H$12)/(3.1415))*(((AY48)^4-(AX48)^4)-(((AY48)^2-(AX48)^2)^2/(LN(AY48/AX48))))^-1</f>
        <v>2.64259735777259E+019</v>
      </c>
      <c r="BC48" s="0" t="n">
        <f aca="false">BC47+1</f>
        <v>11</v>
      </c>
      <c r="BD48" s="0" t="n">
        <f aca="false">BE47</f>
        <v>0.000183717145641585</v>
      </c>
      <c r="BE48" s="0" t="n">
        <f aca="false">$BD$38+BC48*$H$2</f>
        <v>0.000183817145641585</v>
      </c>
      <c r="BF48" s="0" t="n">
        <f aca="false">((8*$H$13*$F$1)/(3.1415))*(((BE48)^4-(BD48)^4)-(((BE48)^2-(BD48)^2)^2/(LN(BE48/BD48))))^-1</f>
        <v>2.63999789849665E+019</v>
      </c>
      <c r="BI48" s="0" t="n">
        <f aca="false">BI47+1</f>
        <v>11</v>
      </c>
      <c r="BJ48" s="0" t="n">
        <f aca="false">BK47</f>
        <v>0.000152270687329081</v>
      </c>
      <c r="BK48" s="0" t="n">
        <f aca="false">$BJ$38+BI48*$H$2</f>
        <v>0.000152370687329081</v>
      </c>
      <c r="BL48" s="0" t="n">
        <f aca="false">((8*$F$1*$H$14)/(3.1415))*(((BK48)^4-(BJ48)^4)-(((BK48)^2-(BJ48)^2)^2/(LN(BK48/BJ48))))^-1</f>
        <v>2.6368589092285E+019</v>
      </c>
      <c r="BO48" s="0" t="n">
        <f aca="false">BO47+1</f>
        <v>11</v>
      </c>
      <c r="BP48" s="0" t="n">
        <f aca="false">BQ47</f>
        <v>0.000126236308637937</v>
      </c>
      <c r="BQ48" s="0" t="n">
        <f aca="false">$BP$38+BO48*$H$2</f>
        <v>0.000126336308637937</v>
      </c>
      <c r="BR48" s="0" t="n">
        <f aca="false">((8*$H$1*$H$15)/(3.1415))*(((BQ48)^4-(BP48)^4)-(((BQ48)^2-(BP48)^2)^2/(LN(BQ48/BP48))))^-1</f>
        <v>3.37138229084119E+019</v>
      </c>
      <c r="BU48" s="0" t="n">
        <f aca="false">BU47+1</f>
        <v>11</v>
      </c>
      <c r="BV48" s="0" t="n">
        <f aca="false">BW47</f>
        <v>0.00010468256585717</v>
      </c>
      <c r="BW48" s="0" t="n">
        <f aca="false">$BV$38+BU48*$H$2</f>
        <v>0.00010478256585717</v>
      </c>
      <c r="BX48" s="0" t="n">
        <f aca="false">((8*$F$1*$H$16)/(3.1415))*(((BW48)^4-(BV48)^4)-(((BW48)^2-(BV48)^2)^2/(LN(BW48/BV48))))^-1</f>
        <v>2.62854565650004E+019</v>
      </c>
      <c r="CA48" s="0" t="n">
        <f aca="false">CA47+1</f>
        <v>11</v>
      </c>
      <c r="CB48" s="0" t="n">
        <f aca="false">CC47</f>
        <v>8.68383210080485E-005</v>
      </c>
      <c r="CC48" s="0" t="n">
        <f aca="false">$CB$38+CA48*$H$2</f>
        <v>8.69383210080485E-005</v>
      </c>
      <c r="CD48" s="0" t="n">
        <f aca="false">((8*$H$1*$H$17)/(3.1415))*(((CC48)^4-(CB48)^4)-(((CC48)^2-(CB48)^2)^2/(LN(CC48/CB48))))^-1</f>
        <v>3.35856747740763E+019</v>
      </c>
      <c r="CG48" s="0" t="n">
        <f aca="false">CG47+1</f>
        <v>11</v>
      </c>
      <c r="CH48" s="0" t="n">
        <f aca="false">CI47</f>
        <v>7.20651524927637E-005</v>
      </c>
      <c r="CI48" s="0" t="n">
        <f aca="false">$CH$38+CG48*$H$2</f>
        <v>7.21651524927637E-005</v>
      </c>
      <c r="CJ48" s="0" t="n">
        <f aca="false">((8*$H$1*$H$18)/(3.1415))*(((CI48)^4-(CH48)^4)-(((CI48)^2-(CH48)^2)^2/(LN(CI48/CH48))))^-1</f>
        <v>3.35015034108075E+019</v>
      </c>
      <c r="CM48" s="0" t="n">
        <f aca="false">CM47+1</f>
        <v>11</v>
      </c>
      <c r="CN48" s="0" t="n">
        <f aca="false">CO47</f>
        <v>5.98345139969156E-005</v>
      </c>
      <c r="CO48" s="0" t="n">
        <f aca="false">$CN$38+CM48*$H$2</f>
        <v>5.99345139969156E-005</v>
      </c>
      <c r="CP48" s="0" t="n">
        <f aca="false">((8*$H$1*$H$19)/(3.1415))*(((CO48)^4-(CN48)^4)-(((CO48)^2-(CN48)^2)^2/(LN(CO48/CN48))))^-1</f>
        <v>3.34004136407162E+019</v>
      </c>
      <c r="CS48" s="0" t="n">
        <f aca="false">CS47+1</f>
        <v>11</v>
      </c>
      <c r="CT48" s="0" t="n">
        <f aca="false">CU47</f>
        <v>4.97088244495884E-005</v>
      </c>
      <c r="CU48" s="0" t="n">
        <f aca="false">$CT$38+CS48*$H$2</f>
        <v>4.98088244495884E-005</v>
      </c>
      <c r="CV48" s="0" t="n">
        <f aca="false">((8*$H$1*$H$20)/(3.1415))*(((CU48)^4-(CT48)^4)-(((CU48)^2-(CT48)^2)^2/(LN(CU48/CT48))))^-1</f>
        <v>3.32791093236391E+019</v>
      </c>
      <c r="CY48" s="0" t="n">
        <f aca="false">CY47+1</f>
        <v>11</v>
      </c>
      <c r="CZ48" s="0" t="n">
        <f aca="false">DA47</f>
        <v>4.13258124879761E-005</v>
      </c>
      <c r="DA48" s="0" t="n">
        <f aca="false">$CZ$38+CY48*$H$2</f>
        <v>4.14258124879761E-005</v>
      </c>
      <c r="DB48" s="0" t="n">
        <f aca="false">((8*$H$1*$H$21)/(3.1415))*(((DA48)^4-(CZ48)^4)-(((DA48)^2-(CZ48)^2)^2/(LN(DA48/CZ48))))^-1</f>
        <v>3.31337607701936E+019</v>
      </c>
      <c r="DE48" s="0" t="n">
        <v>11</v>
      </c>
      <c r="DF48" s="0" t="n">
        <f aca="false">DG47</f>
        <v>3.43855553114082E-005</v>
      </c>
      <c r="DG48" s="0" t="n">
        <f aca="false">$DF$38+DE48*$H$2</f>
        <v>3.44855553114082E-005</v>
      </c>
      <c r="DH48" s="0" t="n">
        <f aca="false">((8*$H$1*$H$22)/(3.1415))*(((DG48)^4-(DF48)^4)-(((DG48)^2-(DF48)^2)^2/(LN(DG48/DF48))))^-1</f>
        <v>3.29598814387112E+019</v>
      </c>
    </row>
    <row r="49" customFormat="false" ht="14.5" hidden="false" customHeight="false" outlineLevel="0" collapsed="false">
      <c r="A49" s="0" t="n">
        <f aca="false">A48+1</f>
        <v>12</v>
      </c>
      <c r="B49" s="0" t="n">
        <f aca="false">C48</f>
        <v>0.0010011</v>
      </c>
      <c r="C49" s="0" t="n">
        <f aca="false">$B$38+A49*$H$2</f>
        <v>0.0010012</v>
      </c>
      <c r="D49" s="0" t="n">
        <f aca="false">((8*$F$1*$H$4)/(3.1415))*(((C49)^4-(B49)^4)-(((C49)^2-(B49)^2)^2/(LN(C49/B49))))^-1</f>
        <v>5.96541376293216E+019</v>
      </c>
      <c r="G49" s="0" t="n">
        <f aca="false">G48+1</f>
        <v>12</v>
      </c>
      <c r="H49" s="0" t="n">
        <f aca="false">I48</f>
        <v>0.000828995416152192</v>
      </c>
      <c r="I49" s="0" t="n">
        <f aca="false">$H$38+G49*$H$2</f>
        <v>0.000829095416152192</v>
      </c>
      <c r="J49" s="0" t="n">
        <f aca="false">((8*$F$1*$H$5)/(3.1415))*(((I49)^4-(H49)^4)-(((I49)^2-(H49)^2)^2/(LN(I49/H49))))^-1</f>
        <v>2.65160827258362E+019</v>
      </c>
      <c r="M49" s="0" t="n">
        <f aca="false">M48+1</f>
        <v>12</v>
      </c>
      <c r="N49" s="0" t="n">
        <f aca="false">O48</f>
        <v>0.000686510820085811</v>
      </c>
      <c r="O49" s="0" t="n">
        <f aca="false">$N$38+M49*$H$2</f>
        <v>0.000686610820085811</v>
      </c>
      <c r="P49" s="0" t="n">
        <f aca="false">((8*$H$1*$H$6)/(3.1415))*(((O49)^4-(N49)^4)-(((O49)^2-(N49)^2)^2/(LN(O49/N49))))^-1</f>
        <v>3.39413213109298E+019</v>
      </c>
      <c r="S49" s="0" t="n">
        <f aca="false">S48+1</f>
        <v>12</v>
      </c>
      <c r="T49" s="0" t="n">
        <f aca="false">U48</f>
        <v>0.000568548476130158</v>
      </c>
      <c r="U49" s="0" t="n">
        <f aca="false">$T$38+S49*$H$2</f>
        <v>0.000568648476130158</v>
      </c>
      <c r="V49" s="0" t="n">
        <f aca="false">((8*$F$1*$H$7)/(3.1415))*(((U49)^4-(T49)^4)-(((U49)^2-(T49)^2)^2/(LN(U49/T49))))^-1</f>
        <v>2.64962839031407E+019</v>
      </c>
      <c r="Y49" s="0" t="n">
        <f aca="false">Y48+1</f>
        <v>12</v>
      </c>
      <c r="Z49" s="0" t="n">
        <f aca="false">AA48</f>
        <v>0.000470887992290704</v>
      </c>
      <c r="AA49" s="0" t="n">
        <f aca="false">$Z$38+Y49*$H$2</f>
        <v>0.000470987992290704</v>
      </c>
      <c r="AB49" s="0" t="n">
        <f aca="false">((8*$F$1*$H$8)/(3.1415))*(((AA49)^4-(Z49)^4)-(((AA49)^2-(Z49)^2)^2/(LN(AA49/Z49))))^-1</f>
        <v>2.64871576777527E+019</v>
      </c>
      <c r="AE49" s="0" t="n">
        <f aca="false">AE48+1</f>
        <v>12</v>
      </c>
      <c r="AF49" s="0" t="n">
        <f aca="false">AG48</f>
        <v>0.000390035325380815</v>
      </c>
      <c r="AG49" s="0" t="n">
        <f aca="false">$AF$38+AE49*$H$2</f>
        <v>0.000390135325380815</v>
      </c>
      <c r="AH49" s="0" t="n">
        <f aca="false">((8*$F$1*$H$9)/(3.1415))*(((AG49)^4-(AF49)^4)-(((AG49)^2-(AF49)^2)^2/(LN(AG49/AF49))))^-1</f>
        <v>2.64738702721202E+019</v>
      </c>
      <c r="AK49" s="0" t="n">
        <f aca="false">AK48+1</f>
        <v>12</v>
      </c>
      <c r="AL49" s="0" t="n">
        <f aca="false">AM48</f>
        <v>0.000323097773062438</v>
      </c>
      <c r="AM49" s="0" t="n">
        <f aca="false">$AL$38+AK49*$H$2</f>
        <v>0.000323197773062438</v>
      </c>
      <c r="AN49" s="0" t="n">
        <f aca="false">((8*$F$1*$H$10)/(3.1415))*(((AM49)^4-(AL49)^4)-(((AM49)^2-(AL49)^2)^2/(LN(AM49/AL49))))^-1</f>
        <v>2.64573030526687E+019</v>
      </c>
      <c r="AQ49" s="0" t="n">
        <f aca="false">AQ48+1</f>
        <v>12</v>
      </c>
      <c r="AR49" s="0" t="n">
        <f aca="false">AS48</f>
        <v>0.000267680480329607</v>
      </c>
      <c r="AS49" s="0" t="n">
        <f aca="false">$AR$38+AQ49*$H$2</f>
        <v>0.000267780480329607</v>
      </c>
      <c r="AT49" s="0" t="n">
        <f aca="false">((8*$F$1*$H$11)/(3.1415))*(((AS49)^4-(AR49)^4)-(((AS49)^2-(AR49)^2)^2/(LN(AS49/AR49))))^-1</f>
        <v>2.64373600808954E+019</v>
      </c>
      <c r="AW49" s="0" t="n">
        <f aca="false">AW48+1</f>
        <v>12</v>
      </c>
      <c r="AX49" s="0" t="n">
        <f aca="false">AY48</f>
        <v>0.000221800757700531</v>
      </c>
      <c r="AY49" s="0" t="n">
        <f aca="false">$AX$38+AW49*$H$2</f>
        <v>0.000221900757700531</v>
      </c>
      <c r="AZ49" s="0" t="n">
        <f aca="false">((8*$F$1*$H$12)/(3.1415))*(((AY49)^4-(AX49)^4)-(((AY49)^2-(AX49)^2)^2/(LN(AY49/AX49))))^-1</f>
        <v>2.6413985223184E+019</v>
      </c>
      <c r="BC49" s="0" t="n">
        <f aca="false">BC48+1</f>
        <v>12</v>
      </c>
      <c r="BD49" s="0" t="n">
        <f aca="false">BE48</f>
        <v>0.000183817145641585</v>
      </c>
      <c r="BE49" s="0" t="n">
        <f aca="false">$BD$38+BC49*$H$2</f>
        <v>0.000183917145641585</v>
      </c>
      <c r="BF49" s="0" t="n">
        <f aca="false">((8*$H$13*$F$1)/(3.1415))*(((BE49)^4-(BD49)^4)-(((BE49)^2-(BD49)^2)^2/(LN(BE49/BD49))))^-1</f>
        <v>2.63855299129679E+019</v>
      </c>
      <c r="BI49" s="0" t="n">
        <f aca="false">BI48+1</f>
        <v>12</v>
      </c>
      <c r="BJ49" s="0" t="n">
        <f aca="false">BK48</f>
        <v>0.000152370687329081</v>
      </c>
      <c r="BK49" s="0" t="n">
        <f aca="false">$BJ$38+BI49*$H$2</f>
        <v>0.000152470687329081</v>
      </c>
      <c r="BL49" s="0" t="n">
        <f aca="false">((8*$F$1*$H$14)/(3.1415))*(((BK49)^4-(BJ49)^4)-(((BK49)^2-(BJ49)^2)^2/(LN(BK49/BJ49))))^-1</f>
        <v>2.63513215808335E+019</v>
      </c>
      <c r="BO49" s="0" t="n">
        <f aca="false">BO48+1</f>
        <v>12</v>
      </c>
      <c r="BP49" s="0" t="n">
        <f aca="false">BQ48</f>
        <v>0.000126336308637937</v>
      </c>
      <c r="BQ49" s="0" t="n">
        <f aca="false">$BP$38+BO49*$H$2</f>
        <v>0.000126436308637937</v>
      </c>
      <c r="BR49" s="0" t="n">
        <f aca="false">((8*$H$1*$H$15)/(3.1415))*(((BQ49)^4-(BP49)^4)-(((BQ49)^2-(BP49)^2)^2/(LN(BQ49/BP49))))^-1</f>
        <v>3.36871485966567E+019</v>
      </c>
      <c r="BU49" s="0" t="n">
        <f aca="false">BU48+1</f>
        <v>12</v>
      </c>
      <c r="BV49" s="0" t="n">
        <f aca="false">BW48</f>
        <v>0.00010478256585717</v>
      </c>
      <c r="BW49" s="0" t="n">
        <f aca="false">$BV$38+BU49*$H$2</f>
        <v>0.00010488256585717</v>
      </c>
      <c r="BX49" s="0" t="n">
        <f aca="false">((8*$F$1*$H$16)/(3.1415))*(((BW49)^4-(BV49)^4)-(((BW49)^2-(BV49)^2)^2/(LN(BW49/BV49))))^-1</f>
        <v>2.62603677490948E+019</v>
      </c>
      <c r="CA49" s="0" t="n">
        <f aca="false">CA48+1</f>
        <v>12</v>
      </c>
      <c r="CB49" s="0" t="n">
        <f aca="false">CC48</f>
        <v>8.69383210080485E-005</v>
      </c>
      <c r="CC49" s="0" t="n">
        <f aca="false">$CB$38+CA49*$H$2</f>
        <v>8.70383210080485E-005</v>
      </c>
      <c r="CD49" s="0" t="n">
        <f aca="false">((8*$H$1*$H$17)/(3.1415))*(((CC49)^4-(CB49)^4)-(((CC49)^2-(CB49)^2)^2/(LN(CC49/CB49))))^-1</f>
        <v>3.35470710697337E+019</v>
      </c>
      <c r="CG49" s="0" t="n">
        <f aca="false">CG48+1</f>
        <v>12</v>
      </c>
      <c r="CH49" s="0" t="n">
        <f aca="false">CI48</f>
        <v>7.21651524927637E-005</v>
      </c>
      <c r="CI49" s="0" t="n">
        <f aca="false">$CH$38+CG49*$H$2</f>
        <v>7.22651524927638E-005</v>
      </c>
      <c r="CJ49" s="0" t="n">
        <f aca="false">((8*$H$1*$H$18)/(3.1415))*(((CI49)^4-(CH49)^4)-(((CI49)^2-(CH49)^2)^2/(LN(CI49/CH49))))^-1</f>
        <v>3.34551174650707E+019</v>
      </c>
      <c r="CM49" s="0" t="n">
        <f aca="false">CM48+1</f>
        <v>12</v>
      </c>
      <c r="CN49" s="0" t="n">
        <f aca="false">CO48</f>
        <v>5.99345139969156E-005</v>
      </c>
      <c r="CO49" s="0" t="n">
        <f aca="false">$CN$38+CM49*$H$2</f>
        <v>6.00345139969156E-005</v>
      </c>
      <c r="CP49" s="0" t="n">
        <f aca="false">((8*$H$1*$H$19)/(3.1415))*(((CO49)^4-(CN49)^4)-(((CO49)^2-(CN49)^2)^2/(LN(CO49/CN49))))^-1</f>
        <v>3.33447309073228E+019</v>
      </c>
      <c r="CS49" s="0" t="n">
        <f aca="false">CS48+1</f>
        <v>12</v>
      </c>
      <c r="CT49" s="0" t="n">
        <f aca="false">CU48</f>
        <v>4.98088244495884E-005</v>
      </c>
      <c r="CU49" s="0" t="n">
        <f aca="false">$CT$38+CS49*$H$2</f>
        <v>4.99088244495884E-005</v>
      </c>
      <c r="CV49" s="0" t="n">
        <f aca="false">((8*$H$1*$H$20)/(3.1415))*(((CU49)^4-(CT49)^4)-(((CU49)^2-(CT49)^2)^2/(LN(CU49/CT49))))^-1</f>
        <v>3.32123622706875E+019</v>
      </c>
      <c r="CY49" s="0" t="n">
        <v>12</v>
      </c>
      <c r="CZ49" s="0" t="n">
        <f aca="false">DA48</f>
        <v>4.14258124879761E-005</v>
      </c>
      <c r="DA49" s="0" t="n">
        <f aca="false">$CZ$38+CY49*$H$2</f>
        <v>4.15258124879761E-005</v>
      </c>
      <c r="DB49" s="0" t="n">
        <f aca="false">((8*$H$1*$H$21)/(3.1415))*(((DA49)^4-(CZ49)^4)-(((DA49)^2-(CZ49)^2)^2/(LN(DA49/CZ49))))^-1</f>
        <v>3.30538734493439E+019</v>
      </c>
    </row>
    <row r="50" customFormat="false" ht="14.5" hidden="false" customHeight="false" outlineLevel="0" collapsed="false">
      <c r="A50" s="0" t="n">
        <f aca="false">A49+1</f>
        <v>13</v>
      </c>
      <c r="B50" s="0" t="n">
        <f aca="false">C49</f>
        <v>0.0010012</v>
      </c>
      <c r="C50" s="0" t="n">
        <f aca="false">$B$38+A50*$H$2</f>
        <v>0.0010013</v>
      </c>
      <c r="D50" s="0" t="n">
        <f aca="false">((8*$F$1*$H$4)/(3.1415))*(((C50)^4-(B50)^4)-(((C50)^2-(B50)^2)^2/(LN(C50/B50))))^-1</f>
        <v>5.96560540112795E+019</v>
      </c>
      <c r="G50" s="0" t="n">
        <f aca="false">G49+1</f>
        <v>13</v>
      </c>
      <c r="H50" s="0" t="n">
        <f aca="false">I49</f>
        <v>0.000829095416152192</v>
      </c>
      <c r="I50" s="0" t="n">
        <f aca="false">$H$38+G50*$H$2</f>
        <v>0.000829195416152192</v>
      </c>
      <c r="J50" s="0" t="n">
        <f aca="false">((8*$F$1*$H$5)/(3.1415))*(((I50)^4-(H50)^4)-(((I50)^2-(H50)^2)^2/(LN(I50/H50))))^-1</f>
        <v>2.65125987978174E+019</v>
      </c>
      <c r="M50" s="0" t="n">
        <f aca="false">M49+1</f>
        <v>13</v>
      </c>
      <c r="N50" s="0" t="n">
        <f aca="false">O49</f>
        <v>0.000686610820085811</v>
      </c>
      <c r="O50" s="0" t="n">
        <f aca="false">$N$38+M50*$H$2</f>
        <v>0.000686710820085811</v>
      </c>
      <c r="P50" s="0" t="n">
        <f aca="false">((8*$H$1*$H$6)/(3.1415))*(((O50)^4-(N50)^4)-(((O50)^2-(N50)^2)^2/(LN(O50/N50))))^-1</f>
        <v>3.39377284439934E+019</v>
      </c>
      <c r="S50" s="0" t="n">
        <f aca="false">S49+1</f>
        <v>13</v>
      </c>
      <c r="T50" s="0" t="n">
        <f aca="false">U49</f>
        <v>0.000568648476130158</v>
      </c>
      <c r="U50" s="0" t="n">
        <f aca="false">$T$38+S50*$H$2</f>
        <v>0.000568748476130158</v>
      </c>
      <c r="V50" s="0" t="n">
        <f aca="false">((8*$F$1*$H$7)/(3.1415))*(((U50)^4-(T50)^4)-(((U50)^2-(T50)^2)^2/(LN(U50/T50))))^-1</f>
        <v>2.6493640602563E+019</v>
      </c>
      <c r="Y50" s="0" t="n">
        <f aca="false">Y49+1</f>
        <v>13</v>
      </c>
      <c r="Z50" s="0" t="n">
        <f aca="false">AA49</f>
        <v>0.000470987992290704</v>
      </c>
      <c r="AA50" s="0" t="n">
        <f aca="false">$Z$38+Y50*$H$2</f>
        <v>0.000471087992290704</v>
      </c>
      <c r="AB50" s="0" t="n">
        <f aca="false">((8*$F$1*$H$8)/(3.1415))*(((AA50)^4-(Z50)^4)-(((AA50)^2-(Z50)^2)^2/(LN(AA50/Z50))))^-1</f>
        <v>2.64819124517077E+019</v>
      </c>
      <c r="AE50" s="0" t="n">
        <f aca="false">AE49+1</f>
        <v>13</v>
      </c>
      <c r="AF50" s="0" t="n">
        <f aca="false">AG49</f>
        <v>0.000390135325380815</v>
      </c>
      <c r="AG50" s="0" t="n">
        <f aca="false">$AF$38+AE50*$H$2</f>
        <v>0.000390235325380815</v>
      </c>
      <c r="AH50" s="0" t="n">
        <f aca="false">((8*$F$1*$H$9)/(3.1415))*(((AG50)^4-(AF50)^4)-(((AG50)^2-(AF50)^2)^2/(LN(AG50/AF50))))^-1</f>
        <v>2.64663598600506E+019</v>
      </c>
      <c r="AK50" s="0" t="n">
        <f aca="false">AK49+1</f>
        <v>13</v>
      </c>
      <c r="AL50" s="0" t="n">
        <f aca="false">AM49</f>
        <v>0.000323197773062438</v>
      </c>
      <c r="AM50" s="0" t="n">
        <f aca="false">$AL$38+AK50*$H$2</f>
        <v>0.000323297773062438</v>
      </c>
      <c r="AN50" s="0" t="n">
        <f aca="false">((8*$F$1*$H$10)/(3.1415))*(((AM50)^4-(AL50)^4)-(((AM50)^2-(AL50)^2)^2/(LN(AM50/AL50))))^-1</f>
        <v>2.64490100302769E+019</v>
      </c>
      <c r="AQ50" s="0" t="n">
        <f aca="false">AQ49+1</f>
        <v>13</v>
      </c>
      <c r="AR50" s="0" t="n">
        <f aca="false">AS49</f>
        <v>0.000267780480329607</v>
      </c>
      <c r="AS50" s="0" t="n">
        <f aca="false">$AR$38+AQ50*$H$2</f>
        <v>0.000267880480329607</v>
      </c>
      <c r="AT50" s="0" t="n">
        <f aca="false">((8*$F$1*$H$11)/(3.1415))*(((AS50)^4-(AR50)^4)-(((AS50)^2-(AR50)^2)^2/(LN(AS50/AR50))))^-1</f>
        <v>2.6427809331526E+019</v>
      </c>
      <c r="AW50" s="0" t="n">
        <f aca="false">AW49+1</f>
        <v>13</v>
      </c>
      <c r="AX50" s="0" t="n">
        <f aca="false">AY49</f>
        <v>0.000221900757700531</v>
      </c>
      <c r="AY50" s="0" t="n">
        <f aca="false">$AX$38+AW50*$H$2</f>
        <v>0.000222000757700531</v>
      </c>
      <c r="AZ50" s="0" t="n">
        <f aca="false">((8*$F$1*$H$12)/(3.1415))*(((AY50)^4-(AX50)^4)-(((AY50)^2-(AX50)^2)^2/(LN(AY50/AX50))))^-1</f>
        <v>2.64021928983006E+019</v>
      </c>
      <c r="BC50" s="0" t="n">
        <f aca="false">BC49+1</f>
        <v>13</v>
      </c>
      <c r="BD50" s="0" t="n">
        <f aca="false">BE49</f>
        <v>0.000183917145641585</v>
      </c>
      <c r="BE50" s="0" t="n">
        <f aca="false">$BD$38+BC50*$H$2</f>
        <v>0.000184017145641585</v>
      </c>
      <c r="BF50" s="0" t="n">
        <f aca="false">((8*$H$13*$F$1)/(3.1415))*(((BE50)^4-(BD50)^4)-(((BE50)^2-(BD50)^2)^2/(LN(BE50/BD50))))^-1</f>
        <v>2.63712360807687E+019</v>
      </c>
      <c r="BI50" s="0" t="n">
        <f aca="false">BI49+1</f>
        <v>13</v>
      </c>
      <c r="BJ50" s="0" t="n">
        <f aca="false">BK49</f>
        <v>0.000152470687329081</v>
      </c>
      <c r="BK50" s="0" t="n">
        <f aca="false">$BJ$38+BI50*$H$2</f>
        <v>0.000152570687329081</v>
      </c>
      <c r="BL50" s="0" t="n">
        <f aca="false">((8*$F$1*$H$14)/(3.1415))*(((BK50)^4-(BJ50)^4)-(((BK50)^2-(BJ50)^2)^2/(LN(BK50/BJ50))))^-1</f>
        <v>2.63340287607675E+019</v>
      </c>
      <c r="BO50" s="0" t="n">
        <f aca="false">BO49+1</f>
        <v>13</v>
      </c>
      <c r="BP50" s="0" t="n">
        <f aca="false">BQ49</f>
        <v>0.000126436308637937</v>
      </c>
      <c r="BQ50" s="0" t="n">
        <f aca="false">$BP$38+BO50*$H$2</f>
        <v>0.000126536308637937</v>
      </c>
      <c r="BR50" s="0" t="n">
        <f aca="false">((8*$H$1*$H$15)/(3.1415))*(((BQ50)^4-(BP50)^4)-(((BQ50)^2-(BP50)^2)^2/(LN(BQ50/BP50))))^-1</f>
        <v>3.36605432340623E+019</v>
      </c>
      <c r="BU50" s="0" t="n">
        <f aca="false">BU49+1</f>
        <v>13</v>
      </c>
      <c r="BV50" s="0" t="n">
        <f aca="false">BW49</f>
        <v>0.00010488256585717</v>
      </c>
      <c r="BW50" s="0" t="n">
        <f aca="false">$BV$38+BU50*$H$2</f>
        <v>0.00010498256585717</v>
      </c>
      <c r="BX50" s="0" t="n">
        <f aca="false">((8*$F$1*$H$16)/(3.1415))*(((BW50)^4-(BV50)^4)-(((BW50)^2-(BV50)^2)^2/(LN(BW50/BV50))))^-1</f>
        <v>2.62353503814479E+019</v>
      </c>
      <c r="CA50" s="0" t="n">
        <f aca="false">CA49+1</f>
        <v>13</v>
      </c>
      <c r="CB50" s="0" t="n">
        <f aca="false">CC49</f>
        <v>8.70383210080485E-005</v>
      </c>
      <c r="CC50" s="0" t="n">
        <f aca="false">$CB$38+CA50*$H$2</f>
        <v>8.71383210080485E-005</v>
      </c>
      <c r="CD50" s="0" t="n">
        <f aca="false">((8*$H$1*$H$17)/(3.1415))*(((CC50)^4-(CB50)^4)-(((CC50)^2-(CB50)^2)^2/(LN(CC50/CB50))))^-1</f>
        <v>3.35085293710399E+019</v>
      </c>
      <c r="CG50" s="0" t="n">
        <f aca="false">CG49+1</f>
        <v>13</v>
      </c>
      <c r="CH50" s="0" t="n">
        <f aca="false">CI49</f>
        <v>7.22651524927638E-005</v>
      </c>
      <c r="CI50" s="0" t="n">
        <f aca="false">$CH$38+CG50*$H$2</f>
        <v>7.23651524927637E-005</v>
      </c>
      <c r="CJ50" s="0" t="n">
        <f aca="false">((8*$H$1*$H$18)/(3.1415))*(((CI50)^4-(CH50)^4)-(((CI50)^2-(CH50)^2)^2/(LN(CI50/CH50))))^-1</f>
        <v>3.3408846446639E+019</v>
      </c>
      <c r="CM50" s="0" t="n">
        <f aca="false">CM49+1</f>
        <v>13</v>
      </c>
      <c r="CN50" s="0" t="n">
        <f aca="false">CO49</f>
        <v>6.00345139969156E-005</v>
      </c>
      <c r="CO50" s="0" t="n">
        <f aca="false">$CN$38+CM50*$H$2</f>
        <v>6.01345139969156E-005</v>
      </c>
      <c r="CP50" s="0" t="n">
        <f aca="false">((8*$H$1*$H$19)/(3.1415))*(((CO50)^4-(CN50)^4)-(((CO50)^2-(CN50)^2)^2/(LN(CO50/CN50))))^-1</f>
        <v>3.32892323799049E+019</v>
      </c>
      <c r="CS50" s="0" t="n">
        <v>13</v>
      </c>
      <c r="CT50" s="0" t="n">
        <f aca="false">CU49</f>
        <v>4.99088244495884E-005</v>
      </c>
      <c r="CU50" s="0" t="n">
        <f aca="false">$CT$38+CS50*$H$2</f>
        <v>5.00088244495884E-005</v>
      </c>
      <c r="CV50" s="0" t="n">
        <f aca="false">((8*$H$1*$H$20)/(3.1415))*(((CU50)^4-(CT50)^4)-(((CU50)^2-(CT50)^2)^2/(LN(CU50/CT50))))^-1</f>
        <v>3.31458825203313E+019</v>
      </c>
    </row>
    <row r="51" customFormat="false" ht="14.5" hidden="false" customHeight="false" outlineLevel="0" collapsed="false">
      <c r="A51" s="0" t="n">
        <f aca="false">A50+1</f>
        <v>14</v>
      </c>
      <c r="B51" s="0" t="n">
        <f aca="false">C50</f>
        <v>0.0010013</v>
      </c>
      <c r="C51" s="0" t="n">
        <f aca="false">$B$38+A51*$H$2</f>
        <v>0.0010014</v>
      </c>
      <c r="D51" s="0" t="n">
        <f aca="false">((8*$F$1*$H$4)/(3.1415))*(((C51)^4-(B51)^4)-(((C51)^2-(B51)^2)^2/(LN(C51/B51))))^-1</f>
        <v>5.9668337198066E+019</v>
      </c>
      <c r="G51" s="0" t="n">
        <f aca="false">G50+1</f>
        <v>14</v>
      </c>
      <c r="H51" s="0" t="n">
        <f aca="false">I50</f>
        <v>0.000829195416152192</v>
      </c>
      <c r="I51" s="0" t="n">
        <f aca="false">$H$38+G51*$H$2</f>
        <v>0.000829295416152192</v>
      </c>
      <c r="J51" s="0" t="n">
        <f aca="false">((8*$F$1*$H$5)/(3.1415))*(((I51)^4-(H51)^4)-(((I51)^2-(H51)^2)^2/(LN(I51/H51))))^-1</f>
        <v>2.65106124462915E+019</v>
      </c>
      <c r="M51" s="0" t="n">
        <f aca="false">M50+1</f>
        <v>14</v>
      </c>
      <c r="N51" s="0" t="n">
        <f aca="false">O50</f>
        <v>0.000686710820085811</v>
      </c>
      <c r="O51" s="0" t="n">
        <f aca="false">$N$38+M51*$H$2</f>
        <v>0.000686810820085811</v>
      </c>
      <c r="P51" s="0" t="n">
        <f aca="false">((8*$H$1*$H$6)/(3.1415))*(((O51)^4-(N51)^4)-(((O51)^2-(N51)^2)^2/(LN(O51/N51))))^-1</f>
        <v>3.39278814365699E+019</v>
      </c>
      <c r="S51" s="0" t="n">
        <f aca="false">S50+1</f>
        <v>14</v>
      </c>
      <c r="T51" s="0" t="n">
        <f aca="false">U50</f>
        <v>0.000568748476130158</v>
      </c>
      <c r="U51" s="0" t="n">
        <f aca="false">$T$38+S51*$H$2</f>
        <v>0.000568848476130158</v>
      </c>
      <c r="V51" s="0" t="n">
        <f aca="false">((8*$F$1*$H$7)/(3.1415))*(((U51)^4-(T51)^4)-(((U51)^2-(T51)^2)^2/(LN(U51/T51))))^-1</f>
        <v>2.64895304716753E+019</v>
      </c>
      <c r="Y51" s="0" t="n">
        <f aca="false">Y50+1</f>
        <v>14</v>
      </c>
      <c r="Z51" s="0" t="n">
        <f aca="false">AA50</f>
        <v>0.000471087992290704</v>
      </c>
      <c r="AA51" s="0" t="n">
        <f aca="false">$Z$38+Y51*$H$2</f>
        <v>0.000471187992290704</v>
      </c>
      <c r="AB51" s="0" t="n">
        <f aca="false">((8*$F$1*$H$8)/(3.1415))*(((AA51)^4-(Z51)^4)-(((AA51)^2-(Z51)^2)^2/(LN(AA51/Z51))))^-1</f>
        <v>2.6474551067051E+019</v>
      </c>
      <c r="AE51" s="0" t="n">
        <f aca="false">AE50+1</f>
        <v>14</v>
      </c>
      <c r="AF51" s="0" t="n">
        <f aca="false">AG50</f>
        <v>0.000390235325380815</v>
      </c>
      <c r="AG51" s="0" t="n">
        <f aca="false">$AF$38+AE51*$H$2</f>
        <v>0.000390335325380815</v>
      </c>
      <c r="AH51" s="0" t="n">
        <f aca="false">((8*$F$1*$H$9)/(3.1415))*(((AG51)^4-(AF51)^4)-(((AG51)^2-(AF51)^2)^2/(LN(AG51/AF51))))^-1</f>
        <v>2.64603001947998E+019</v>
      </c>
      <c r="AK51" s="0" t="n">
        <f aca="false">AK50+1</f>
        <v>14</v>
      </c>
      <c r="AL51" s="0" t="n">
        <f aca="false">AM50</f>
        <v>0.000323297773062438</v>
      </c>
      <c r="AM51" s="0" t="n">
        <f aca="false">$AL$38+AK51*$H$2</f>
        <v>0.000323397773062438</v>
      </c>
      <c r="AN51" s="0" t="n">
        <f aca="false">((8*$F$1*$H$10)/(3.1415))*(((AM51)^4-(AL51)^4)-(((AM51)^2-(AL51)^2)^2/(LN(AM51/AL51))))^-1</f>
        <v>2.64407164411425E+019</v>
      </c>
      <c r="AQ51" s="0" t="n">
        <f aca="false">AQ50+1</f>
        <v>14</v>
      </c>
      <c r="AR51" s="0" t="n">
        <f aca="false">AS50</f>
        <v>0.000267880480329607</v>
      </c>
      <c r="AS51" s="0" t="n">
        <f aca="false">$AR$38+AQ51*$H$2</f>
        <v>0.000267980480329607</v>
      </c>
      <c r="AT51" s="0" t="n">
        <f aca="false">((8*$F$1*$H$11)/(3.1415))*(((AS51)^4-(AR51)^4)-(((AS51)^2-(AR51)^2)^2/(LN(AS51/AR51))))^-1</f>
        <v>2.64178956325358E+019</v>
      </c>
      <c r="AW51" s="0" t="n">
        <f aca="false">AW50+1</f>
        <v>14</v>
      </c>
      <c r="AX51" s="0" t="n">
        <f aca="false">AY50</f>
        <v>0.000222000757700531</v>
      </c>
      <c r="AY51" s="0" t="n">
        <f aca="false">$AX$38+AW51*$H$2</f>
        <v>0.000222100757700531</v>
      </c>
      <c r="AZ51" s="0" t="n">
        <f aca="false">((8*$F$1*$H$12)/(3.1415))*(((AY51)^4-(AX51)^4)-(((AY51)^2-(AX51)^2)^2/(LN(AY51/AX51))))^-1</f>
        <v>2.63902293331399E+019</v>
      </c>
      <c r="BC51" s="0" t="n">
        <f aca="false">BC50+1</f>
        <v>14</v>
      </c>
      <c r="BD51" s="0" t="n">
        <f aca="false">BE50</f>
        <v>0.000184017145641585</v>
      </c>
      <c r="BE51" s="0" t="n">
        <f aca="false">$BD$38+BC51*$H$2</f>
        <v>0.000184117145641585</v>
      </c>
      <c r="BF51" s="0" t="n">
        <f aca="false">((8*$H$13*$F$1)/(3.1415))*(((BE51)^4-(BD51)^4)-(((BE51)^2-(BD51)^2)^2/(LN(BE51/BD51))))^-1</f>
        <v>2.63569272810769E+019</v>
      </c>
      <c r="BI51" s="0" t="n">
        <f aca="false">BI50+1</f>
        <v>14</v>
      </c>
      <c r="BJ51" s="0" t="n">
        <f aca="false">BK50</f>
        <v>0.000152570687329081</v>
      </c>
      <c r="BK51" s="0" t="n">
        <f aca="false">$BJ$38+BI51*$H$2</f>
        <v>0.000152670687329081</v>
      </c>
      <c r="BL51" s="0" t="n">
        <f aca="false">((8*$F$1*$H$14)/(3.1415))*(((BK51)^4-(BJ51)^4)-(((BK51)^2-(BJ51)^2)^2/(LN(BK51/BJ51))))^-1</f>
        <v>2.631680450099E+019</v>
      </c>
      <c r="BO51" s="0" t="n">
        <f aca="false">BO50+1</f>
        <v>14</v>
      </c>
      <c r="BP51" s="0" t="n">
        <f aca="false">BQ50</f>
        <v>0.000126536308637937</v>
      </c>
      <c r="BQ51" s="0" t="n">
        <f aca="false">$BP$38+BO51*$H$2</f>
        <v>0.000126636308637937</v>
      </c>
      <c r="BR51" s="0" t="n">
        <f aca="false">((8*$H$1*$H$15)/(3.1415))*(((BQ51)^4-(BP51)^4)-(((BQ51)^2-(BP51)^2)^2/(LN(BQ51/BP51))))^-1</f>
        <v>3.36339381258275E+019</v>
      </c>
      <c r="BU51" s="0" t="n">
        <f aca="false">BU50+1</f>
        <v>14</v>
      </c>
      <c r="BV51" s="0" t="n">
        <f aca="false">BW50</f>
        <v>0.00010498256585717</v>
      </c>
      <c r="BW51" s="0" t="n">
        <f aca="false">$BV$38+BU51*$H$2</f>
        <v>0.00010508256585717</v>
      </c>
      <c r="BX51" s="0" t="n">
        <f aca="false">((8*$F$1*$H$16)/(3.1415))*(((BW51)^4-(BV51)^4)-(((BW51)^2-(BV51)^2)^2/(LN(BW51/BV51))))^-1</f>
        <v>2.62103759128794E+019</v>
      </c>
      <c r="CA51" s="0" t="n">
        <f aca="false">CA50+1</f>
        <v>14</v>
      </c>
      <c r="CB51" s="0" t="n">
        <f aca="false">CC50</f>
        <v>8.71383210080485E-005</v>
      </c>
      <c r="CC51" s="0" t="n">
        <f aca="false">$CB$38+CA51*$H$2</f>
        <v>8.72383210080485E-005</v>
      </c>
      <c r="CD51" s="0" t="n">
        <f aca="false">((8*$H$1*$H$17)/(3.1415))*(((CC51)^4-(CB51)^4)-(((CC51)^2-(CB51)^2)^2/(LN(CC51/CB51))))^-1</f>
        <v>3.34700894662873E+019</v>
      </c>
      <c r="CG51" s="0" t="n">
        <f aca="false">CG50+1</f>
        <v>14</v>
      </c>
      <c r="CH51" s="0" t="n">
        <f aca="false">CI50</f>
        <v>7.23651524927637E-005</v>
      </c>
      <c r="CI51" s="0" t="n">
        <f aca="false">$CH$38+CG51*$H$2</f>
        <v>7.24651524927637E-005</v>
      </c>
      <c r="CJ51" s="0" t="n">
        <f aca="false">((8*$H$1*$H$18)/(3.1415))*(((CI51)^4-(CH51)^4)-(((CI51)^2-(CH51)^2)^2/(LN(CI51/CH51))))^-1</f>
        <v>3.33627178764233E+019</v>
      </c>
      <c r="CM51" s="0" t="n">
        <v>14</v>
      </c>
      <c r="CN51" s="0" t="n">
        <f aca="false">CO50</f>
        <v>6.01345139969156E-005</v>
      </c>
      <c r="CO51" s="0" t="n">
        <f aca="false">$CN$38+CM51*$H$2</f>
        <v>6.02345139969156E-005</v>
      </c>
      <c r="CP51" s="0" t="n">
        <f aca="false">((8*$H$1*$H$19)/(3.1415))*(((CO51)^4-(CN51)^4)-(((CO51)^2-(CN51)^2)^2/(LN(CO51/CN51))))^-1</f>
        <v>3.32339239905564E+019</v>
      </c>
    </row>
    <row r="52" customFormat="false" ht="14.5" hidden="false" customHeight="false" outlineLevel="0" collapsed="false">
      <c r="A52" s="0" t="n">
        <f aca="false">A51+1</f>
        <v>15</v>
      </c>
      <c r="B52" s="0" t="n">
        <f aca="false">C51</f>
        <v>0.0010014</v>
      </c>
      <c r="C52" s="0" t="n">
        <f aca="false">$B$38+A52*$H$2</f>
        <v>0.0010015</v>
      </c>
      <c r="D52" s="0" t="n">
        <f aca="false">((8*$F$1*$H$4)/(3.1415))*(((C52)^4-(B52)^4)-(((C52)^2-(B52)^2)^2/(LN(C52/B52))))^-1</f>
        <v>5.96750130002104E+019</v>
      </c>
      <c r="G52" s="0" t="n">
        <f aca="false">G51+1</f>
        <v>15</v>
      </c>
      <c r="H52" s="0" t="n">
        <f aca="false">I51</f>
        <v>0.000829295416152192</v>
      </c>
      <c r="I52" s="0" t="n">
        <f aca="false">$H$38+G52*$H$2</f>
        <v>0.000829395416152192</v>
      </c>
      <c r="J52" s="0" t="n">
        <f aca="false">((8*$F$1*$H$5)/(3.1415))*(((I52)^4-(H52)^4)-(((I52)^2-(H52)^2)^2/(LN(I52/H52))))^-1</f>
        <v>2.64984726148552E+019</v>
      </c>
      <c r="M52" s="0" t="n">
        <f aca="false">M51+1</f>
        <v>15</v>
      </c>
      <c r="N52" s="0" t="n">
        <f aca="false">O51</f>
        <v>0.000686810820085811</v>
      </c>
      <c r="O52" s="0" t="n">
        <f aca="false">$N$38+M52*$H$2</f>
        <v>0.000686910820085811</v>
      </c>
      <c r="P52" s="0" t="n">
        <f aca="false">((8*$H$1*$H$6)/(3.1415))*(((O52)^4-(N52)^4)-(((O52)^2-(N52)^2)^2/(LN(O52/N52))))^-1</f>
        <v>3.39262438684124E+019</v>
      </c>
      <c r="S52" s="0" t="n">
        <f aca="false">S51+1</f>
        <v>15</v>
      </c>
      <c r="T52" s="0" t="n">
        <f aca="false">U51</f>
        <v>0.000568848476130158</v>
      </c>
      <c r="U52" s="0" t="n">
        <f aca="false">$T$38+S52*$H$2</f>
        <v>0.000568948476130158</v>
      </c>
      <c r="V52" s="0" t="n">
        <f aca="false">((8*$F$1*$H$7)/(3.1415))*(((U52)^4-(T52)^4)-(((U52)^2-(T52)^2)^2/(LN(U52/T52))))^-1</f>
        <v>2.64842242824676E+019</v>
      </c>
      <c r="Y52" s="0" t="n">
        <f aca="false">Y51+1</f>
        <v>15</v>
      </c>
      <c r="Z52" s="0" t="n">
        <f aca="false">AA51</f>
        <v>0.000471187992290704</v>
      </c>
      <c r="AA52" s="0" t="n">
        <f aca="false">$Z$38+Y52*$H$2</f>
        <v>0.000471287992290704</v>
      </c>
      <c r="AB52" s="0" t="n">
        <f aca="false">((8*$F$1*$H$8)/(3.1415))*(((AA52)^4-(Z52)^4)-(((AA52)^2-(Z52)^2)^2/(LN(AA52/Z52))))^-1</f>
        <v>2.64696384808938E+019</v>
      </c>
      <c r="AE52" s="0" t="n">
        <f aca="false">AE51+1</f>
        <v>15</v>
      </c>
      <c r="AF52" s="0" t="n">
        <f aca="false">AG51</f>
        <v>0.000390335325380815</v>
      </c>
      <c r="AG52" s="0" t="n">
        <f aca="false">$AF$38+AE52*$H$2</f>
        <v>0.000390435325380815</v>
      </c>
      <c r="AH52" s="0" t="n">
        <f aca="false">((8*$F$1*$H$9)/(3.1415))*(((AG52)^4-(AF52)^4)-(((AG52)^2-(AF52)^2)^2/(LN(AG52/AF52))))^-1</f>
        <v>2.64532333084202E+019</v>
      </c>
      <c r="AK52" s="0" t="n">
        <f aca="false">AK51+1</f>
        <v>15</v>
      </c>
      <c r="AL52" s="0" t="n">
        <f aca="false">AM51</f>
        <v>0.000323397773062438</v>
      </c>
      <c r="AM52" s="0" t="n">
        <f aca="false">$AL$38+AK52*$H$2</f>
        <v>0.000323497773062438</v>
      </c>
      <c r="AN52" s="0" t="n">
        <f aca="false">((8*$F$1*$H$10)/(3.1415))*(((AM52)^4-(AL52)^4)-(((AM52)^2-(AL52)^2)^2/(LN(AM52/AL52))))^-1</f>
        <v>2.64325690400857E+019</v>
      </c>
      <c r="AQ52" s="0" t="n">
        <f aca="false">AQ51+1</f>
        <v>15</v>
      </c>
      <c r="AR52" s="0" t="n">
        <f aca="false">AS51</f>
        <v>0.000267980480329607</v>
      </c>
      <c r="AS52" s="0" t="n">
        <f aca="false">$AR$38+AQ52*$H$2</f>
        <v>0.000268080480329607</v>
      </c>
      <c r="AT52" s="0" t="n">
        <f aca="false">((8*$F$1*$H$11)/(3.1415))*(((AS52)^4-(AR52)^4)-(((AS52)^2-(AR52)^2)^2/(LN(AS52/AR52))))^-1</f>
        <v>2.64078051564157E+019</v>
      </c>
      <c r="AW52" s="0" t="n">
        <f aca="false">AW51+1</f>
        <v>15</v>
      </c>
      <c r="AX52" s="0" t="n">
        <f aca="false">AY51</f>
        <v>0.000222100757700531</v>
      </c>
      <c r="AY52" s="0" t="n">
        <f aca="false">$AX$38+AW52*$H$2</f>
        <v>0.000222200757700531</v>
      </c>
      <c r="AZ52" s="0" t="n">
        <f aca="false">((8*$F$1*$H$12)/(3.1415))*(((AY52)^4-(AX52)^4)-(((AY52)^2-(AX52)^2)^2/(LN(AY52/AX52))))^-1</f>
        <v>2.63781832332845E+019</v>
      </c>
      <c r="BC52" s="0" t="n">
        <f aca="false">BC51+1</f>
        <v>15</v>
      </c>
      <c r="BD52" s="0" t="n">
        <f aca="false">BE51</f>
        <v>0.000184117145641585</v>
      </c>
      <c r="BE52" s="0" t="n">
        <f aca="false">$BD$38+BC52*$H$2</f>
        <v>0.000184217145641585</v>
      </c>
      <c r="BF52" s="0" t="n">
        <f aca="false">((8*$H$13*$F$1)/(3.1415))*(((BE52)^4-(BD52)^4)-(((BE52)^2-(BD52)^2)^2/(LN(BE52/BD52))))^-1</f>
        <v>2.63426208189693E+019</v>
      </c>
      <c r="BI52" s="0" t="n">
        <f aca="false">BI51+1</f>
        <v>15</v>
      </c>
      <c r="BJ52" s="0" t="n">
        <f aca="false">BK51</f>
        <v>0.000152670687329081</v>
      </c>
      <c r="BK52" s="0" t="n">
        <f aca="false">$BJ$38+BI52*$H$2</f>
        <v>0.000152770687329081</v>
      </c>
      <c r="BL52" s="0" t="n">
        <f aca="false">((8*$F$1*$H$14)/(3.1415))*(((BK52)^4-(BJ52)^4)-(((BK52)^2-(BJ52)^2)^2/(LN(BK52/BJ52))))^-1</f>
        <v>2.62995616407394E+019</v>
      </c>
      <c r="BO52" s="0" t="n">
        <f aca="false">BO51+1</f>
        <v>15</v>
      </c>
      <c r="BP52" s="0" t="n">
        <f aca="false">BQ51</f>
        <v>0.000126636308637937</v>
      </c>
      <c r="BQ52" s="0" t="n">
        <f aca="false">$BP$38+BO52*$H$2</f>
        <v>0.000126736308637937</v>
      </c>
      <c r="BR52" s="0" t="n">
        <f aca="false">((8*$H$1*$H$15)/(3.1415))*(((BQ52)^4-(BP52)^4)-(((BQ52)^2-(BP52)^2)^2/(LN(BQ52/BP52))))^-1</f>
        <v>3.36073796971166E+019</v>
      </c>
      <c r="BU52" s="0" t="n">
        <f aca="false">BU51+1</f>
        <v>15</v>
      </c>
      <c r="BV52" s="0" t="n">
        <f aca="false">BW51</f>
        <v>0.00010508256585717</v>
      </c>
      <c r="BW52" s="0" t="n">
        <f aca="false">$BV$38+BU52*$H$2</f>
        <v>0.00010518256585717</v>
      </c>
      <c r="BX52" s="0" t="n">
        <f aca="false">((8*$F$1*$H$16)/(3.1415))*(((BW52)^4-(BV52)^4)-(((BW52)^2-(BV52)^2)^2/(LN(BW52/BV52))))^-1</f>
        <v>2.61854342149001E+019</v>
      </c>
      <c r="CA52" s="0" t="n">
        <f aca="false">CA51+1</f>
        <v>15</v>
      </c>
      <c r="CB52" s="0" t="n">
        <f aca="false">CC51</f>
        <v>8.72383210080485E-005</v>
      </c>
      <c r="CC52" s="0" t="n">
        <f aca="false">$CB$38+CA52*$H$2</f>
        <v>8.73383210080485E-005</v>
      </c>
      <c r="CD52" s="0" t="n">
        <f aca="false">((8*$H$1*$H$17)/(3.1415))*(((CC52)^4-(CB52)^4)-(((CC52)^2-(CB52)^2)^2/(LN(CC52/CB52))))^-1</f>
        <v>3.34317748453182E+019</v>
      </c>
      <c r="CG52" s="0" t="n">
        <v>15</v>
      </c>
      <c r="CH52" s="0" t="n">
        <f aca="false">CI51</f>
        <v>7.24651524927637E-005</v>
      </c>
      <c r="CI52" s="0" t="n">
        <f aca="false">$CH$38+CG52*$H$2</f>
        <v>7.25651524927637E-005</v>
      </c>
      <c r="CJ52" s="0" t="n">
        <f aca="false">((8*$H$1*$H$18)/(3.1415))*(((CI52)^4-(CH52)^4)-(((CI52)^2-(CH52)^2)^2/(LN(CI52/CH52))))^-1</f>
        <v>3.33167075037321E+019</v>
      </c>
    </row>
    <row r="53" customFormat="false" ht="14.5" hidden="false" customHeight="false" outlineLevel="0" collapsed="false">
      <c r="A53" s="0" t="n">
        <f aca="false">A52+1</f>
        <v>16</v>
      </c>
      <c r="B53" s="0" t="n">
        <f aca="false">C52</f>
        <v>0.0010015</v>
      </c>
      <c r="C53" s="0" t="n">
        <f aca="false">$B$38+A53*$H$2</f>
        <v>0.0010016</v>
      </c>
      <c r="D53" s="0" t="n">
        <f aca="false">((8*$F$1*$H$4)/(3.1415))*(((C53)^4-(B53)^4)-(((C53)^2-(B53)^2)^2/(LN(C53/B53))))^-1</f>
        <v>5.9658851709457E+019</v>
      </c>
      <c r="G53" s="0" t="n">
        <f aca="false">G52+1</f>
        <v>16</v>
      </c>
      <c r="H53" s="0" t="n">
        <f aca="false">I52</f>
        <v>0.000829395416152192</v>
      </c>
      <c r="I53" s="0" t="n">
        <f aca="false">$H$38+G53*$H$2</f>
        <v>0.000829495416152192</v>
      </c>
      <c r="J53" s="0" t="n">
        <f aca="false">((8*$F$1*$H$5)/(3.1415))*(((I53)^4-(H53)^4)-(((I53)^2-(H53)^2)^2/(LN(I53/H53))))^-1</f>
        <v>2.65070566746229E+019</v>
      </c>
      <c r="M53" s="0" t="n">
        <f aca="false">M52+1</f>
        <v>16</v>
      </c>
      <c r="N53" s="0" t="n">
        <f aca="false">O52</f>
        <v>0.000686910820085811</v>
      </c>
      <c r="O53" s="0" t="n">
        <f aca="false">$N$38+M53*$H$2</f>
        <v>0.000687010820085811</v>
      </c>
      <c r="P53" s="0" t="n">
        <f aca="false">((8*$H$1*$H$6)/(3.1415))*(((O53)^4-(N53)^4)-(((O53)^2-(N53)^2)^2/(LN(O53/N53))))^-1</f>
        <v>3.3922659671099E+019</v>
      </c>
      <c r="S53" s="0" t="n">
        <f aca="false">S52+1</f>
        <v>16</v>
      </c>
      <c r="T53" s="0" t="n">
        <f aca="false">U52</f>
        <v>0.000568948476130158</v>
      </c>
      <c r="U53" s="0" t="n">
        <f aca="false">$T$38+S53*$H$2</f>
        <v>0.000569048476130158</v>
      </c>
      <c r="V53" s="0" t="n">
        <f aca="false">((8*$F$1*$H$7)/(3.1415))*(((U53)^4-(T53)^4)-(((U53)^2-(T53)^2)^2/(LN(U53/T53))))^-1</f>
        <v>2.6478748142142E+019</v>
      </c>
      <c r="Y53" s="0" t="n">
        <f aca="false">Y52+1</f>
        <v>16</v>
      </c>
      <c r="Z53" s="0" t="n">
        <f aca="false">AA52</f>
        <v>0.000471287992290704</v>
      </c>
      <c r="AA53" s="0" t="n">
        <f aca="false">$Z$38+Y53*$H$2</f>
        <v>0.000471387992290704</v>
      </c>
      <c r="AB53" s="0" t="n">
        <f aca="false">((8*$F$1*$H$8)/(3.1415))*(((AA53)^4-(Z53)^4)-(((AA53)^2-(Z53)^2)^2/(LN(AA53/Z53))))^-1</f>
        <v>2.6464042048149E+019</v>
      </c>
      <c r="AE53" s="0" t="n">
        <f aca="false">AE52+1</f>
        <v>16</v>
      </c>
      <c r="AF53" s="0" t="n">
        <f aca="false">AG52</f>
        <v>0.000390435325380815</v>
      </c>
      <c r="AG53" s="0" t="n">
        <f aca="false">$AF$38+AE53*$H$2</f>
        <v>0.000390535325380815</v>
      </c>
      <c r="AH53" s="0" t="n">
        <f aca="false">((8*$F$1*$H$9)/(3.1415))*(((AG53)^4-(AF53)^4)-(((AG53)^2-(AF53)^2)^2/(LN(AG53/AF53))))^-1</f>
        <v>2.64462497097862E+019</v>
      </c>
      <c r="AK53" s="0" t="n">
        <f aca="false">AK52+1</f>
        <v>16</v>
      </c>
      <c r="AL53" s="0" t="n">
        <f aca="false">AM52</f>
        <v>0.000323497773062438</v>
      </c>
      <c r="AM53" s="0" t="n">
        <f aca="false">$AL$38+AK53*$H$2</f>
        <v>0.000323597773062438</v>
      </c>
      <c r="AN53" s="0" t="n">
        <f aca="false">((8*$F$1*$H$10)/(3.1415))*(((AM53)^4-(AL53)^4)-(((AM53)^2-(AL53)^2)^2/(LN(AM53/AL53))))^-1</f>
        <v>2.64244856432581E+019</v>
      </c>
      <c r="AQ53" s="0" t="n">
        <f aca="false">AQ52+1</f>
        <v>16</v>
      </c>
      <c r="AR53" s="0" t="n">
        <f aca="false">AS52</f>
        <v>0.000268080480329607</v>
      </c>
      <c r="AS53" s="0" t="n">
        <f aca="false">$AR$38+AQ53*$H$2</f>
        <v>0.000268180480329607</v>
      </c>
      <c r="AT53" s="0" t="n">
        <f aca="false">((8*$F$1*$H$11)/(3.1415))*(((AS53)^4-(AR53)^4)-(((AS53)^2-(AR53)^2)^2/(LN(AS53/AR53))))^-1</f>
        <v>2.63981769943422E+019</v>
      </c>
      <c r="AW53" s="0" t="n">
        <f aca="false">AW52+1</f>
        <v>16</v>
      </c>
      <c r="AX53" s="0" t="n">
        <f aca="false">AY52</f>
        <v>0.000222200757700531</v>
      </c>
      <c r="AY53" s="0" t="n">
        <f aca="false">$AX$38+AW53*$H$2</f>
        <v>0.000222300757700531</v>
      </c>
      <c r="AZ53" s="0" t="n">
        <f aca="false">((8*$F$1*$H$12)/(3.1415))*(((AY53)^4-(AX53)^4)-(((AY53)^2-(AX53)^2)^2/(LN(AY53/AX53))))^-1</f>
        <v>2.63665188085006E+019</v>
      </c>
      <c r="BC53" s="0" t="n">
        <f aca="false">BC52+1</f>
        <v>16</v>
      </c>
      <c r="BD53" s="0" t="n">
        <f aca="false">BE52</f>
        <v>0.000184217145641585</v>
      </c>
      <c r="BE53" s="0" t="n">
        <f aca="false">$BD$38+BC53*$H$2</f>
        <v>0.000184317145641585</v>
      </c>
      <c r="BF53" s="0" t="n">
        <f aca="false">((8*$H$13*$F$1)/(3.1415))*(((BE53)^4-(BD53)^4)-(((BE53)^2-(BD53)^2)^2/(LN(BE53/BD53))))^-1</f>
        <v>2.63283050720234E+019</v>
      </c>
      <c r="BI53" s="0" t="n">
        <f aca="false">BI52+1</f>
        <v>16</v>
      </c>
      <c r="BJ53" s="0" t="n">
        <f aca="false">BK52</f>
        <v>0.000152770687329081</v>
      </c>
      <c r="BK53" s="0" t="n">
        <f aca="false">$BJ$38+BI53*$H$2</f>
        <v>0.000152870687329081</v>
      </c>
      <c r="BL53" s="0" t="n">
        <f aca="false">((8*$F$1*$H$14)/(3.1415))*(((BK53)^4-(BJ53)^4)-(((BK53)^2-(BJ53)^2)^2/(LN(BK53/BJ53))))^-1</f>
        <v>2.6282321636457E+019</v>
      </c>
      <c r="BO53" s="0" t="n">
        <f aca="false">BO52+1</f>
        <v>16</v>
      </c>
      <c r="BP53" s="0" t="n">
        <f aca="false">BQ52</f>
        <v>0.000126736308637937</v>
      </c>
      <c r="BQ53" s="0" t="n">
        <f aca="false">$BP$38+BO53*$H$2</f>
        <v>0.000126836308637937</v>
      </c>
      <c r="BR53" s="0" t="n">
        <f aca="false">((8*$H$1*$H$15)/(3.1415))*(((BQ53)^4-(BP53)^4)-(((BQ53)^2-(BP53)^2)^2/(LN(BQ53/BP53))))^-1</f>
        <v>3.35808837225741E+019</v>
      </c>
      <c r="BU53" s="0" t="n">
        <f aca="false">BU52+1</f>
        <v>16</v>
      </c>
      <c r="BV53" s="0" t="n">
        <f aca="false">BW52</f>
        <v>0.00010518256585717</v>
      </c>
      <c r="BW53" s="0" t="n">
        <f aca="false">$BV$38+BU53*$H$2</f>
        <v>0.00010528256585717</v>
      </c>
      <c r="BX53" s="0" t="n">
        <f aca="false">((8*$F$1*$H$16)/(3.1415))*(((BW53)^4-(BV53)^4)-(((BW53)^2-(BV53)^2)^2/(LN(BW53/BV53))))^-1</f>
        <v>2.6160579063081E+019</v>
      </c>
      <c r="CA53" s="0" t="n">
        <v>16</v>
      </c>
      <c r="CB53" s="0" t="n">
        <f aca="false">CC52</f>
        <v>8.73383210080485E-005</v>
      </c>
      <c r="CC53" s="0" t="n">
        <f aca="false">$CB$38+CA53*$H$2</f>
        <v>8.74383210080485E-005</v>
      </c>
      <c r="CD53" s="0" t="n">
        <f aca="false">((8*$H$1*$H$17)/(3.1415))*(((CC53)^4-(CB53)^4)-(((CC53)^2-(CB53)^2)^2/(LN(CC53/CB53))))^-1</f>
        <v>3.33934944974432E+019</v>
      </c>
    </row>
    <row r="54" customFormat="false" ht="14.5" hidden="false" customHeight="false" outlineLevel="0" collapsed="false">
      <c r="A54" s="0" t="n">
        <f aca="false">A53+1</f>
        <v>17</v>
      </c>
      <c r="B54" s="0" t="n">
        <f aca="false">C53</f>
        <v>0.0010016</v>
      </c>
      <c r="C54" s="0" t="n">
        <f aca="false">$B$38+A54*$H$2</f>
        <v>0.0010017</v>
      </c>
      <c r="D54" s="0" t="n">
        <f aca="false">((8*$F$1*$H$4)/(3.1415))*(((C54)^4-(B54)^4)-(((C54)^2-(B54)^2)^2/(LN(C54/B54))))^-1</f>
        <v>5.96363277763892E+019</v>
      </c>
      <c r="G54" s="0" t="n">
        <f aca="false">G53+1</f>
        <v>17</v>
      </c>
      <c r="H54" s="0" t="n">
        <f aca="false">I53</f>
        <v>0.000829495416152192</v>
      </c>
      <c r="I54" s="0" t="n">
        <f aca="false">$H$38+G54*$H$2</f>
        <v>0.000829595416152192</v>
      </c>
      <c r="J54" s="0" t="n">
        <f aca="false">((8*$F$1*$H$5)/(3.1415))*(((I54)^4-(H54)^4)-(((I54)^2-(H54)^2)^2/(LN(I54/H54))))^-1</f>
        <v>2.64979269204753E+019</v>
      </c>
      <c r="M54" s="0" t="n">
        <f aca="false">M53+1</f>
        <v>17</v>
      </c>
      <c r="N54" s="0" t="n">
        <f aca="false">O53</f>
        <v>0.000687010820085811</v>
      </c>
      <c r="O54" s="0" t="n">
        <f aca="false">$N$38+M54*$H$2</f>
        <v>0.000687110820085811</v>
      </c>
      <c r="P54" s="0" t="n">
        <f aca="false">((8*$H$1*$H$6)/(3.1415))*(((O54)^4-(N54)^4)-(((O54)^2-(N54)^2)^2/(LN(O54/N54))))^-1</f>
        <v>3.39161616495161E+019</v>
      </c>
      <c r="S54" s="0" t="n">
        <f aca="false">S53+1</f>
        <v>17</v>
      </c>
      <c r="T54" s="0" t="n">
        <f aca="false">U53</f>
        <v>0.000569048476130158</v>
      </c>
      <c r="U54" s="0" t="n">
        <f aca="false">$T$38+S54*$H$2</f>
        <v>0.000569148476130158</v>
      </c>
      <c r="V54" s="0" t="n">
        <f aca="false">((8*$F$1*$H$7)/(3.1415))*(((U54)^4-(T54)^4)-(((U54)^2-(T54)^2)^2/(LN(U54/T54))))^-1</f>
        <v>2.64725836869809E+019</v>
      </c>
      <c r="Y54" s="0" t="n">
        <f aca="false">Y53+1</f>
        <v>17</v>
      </c>
      <c r="Z54" s="0" t="n">
        <f aca="false">AA53</f>
        <v>0.000471387992290704</v>
      </c>
      <c r="AA54" s="0" t="n">
        <f aca="false">$Z$38+Y54*$H$2</f>
        <v>0.000471487992290704</v>
      </c>
      <c r="AB54" s="0" t="n">
        <f aca="false">((8*$F$1*$H$8)/(3.1415))*(((AA54)^4-(Z54)^4)-(((AA54)^2-(Z54)^2)^2/(LN(AA54/Z54))))^-1</f>
        <v>2.6458487671216E+019</v>
      </c>
      <c r="AE54" s="0" t="n">
        <f aca="false">AE53+1</f>
        <v>17</v>
      </c>
      <c r="AF54" s="0" t="n">
        <f aca="false">AG53</f>
        <v>0.000390535325380815</v>
      </c>
      <c r="AG54" s="0" t="n">
        <f aca="false">$AF$38+AE54*$H$2</f>
        <v>0.000390635325380815</v>
      </c>
      <c r="AH54" s="0" t="n">
        <f aca="false">((8*$F$1*$H$9)/(3.1415))*(((AG54)^4-(AF54)^4)-(((AG54)^2-(AF54)^2)^2/(LN(AG54/AF54))))^-1</f>
        <v>2.64390428029203E+019</v>
      </c>
      <c r="AK54" s="0" t="n">
        <f aca="false">AK53+1</f>
        <v>17</v>
      </c>
      <c r="AL54" s="0" t="n">
        <f aca="false">AM53</f>
        <v>0.000323597773062438</v>
      </c>
      <c r="AM54" s="0" t="n">
        <f aca="false">$AL$38+AK54*$H$2</f>
        <v>0.000323697773062438</v>
      </c>
      <c r="AN54" s="0" t="n">
        <f aca="false">((8*$F$1*$H$10)/(3.1415))*(((AM54)^4-(AL54)^4)-(((AM54)^2-(AL54)^2)^2/(LN(AM54/AL54))))^-1</f>
        <v>2.64162960827014E+019</v>
      </c>
      <c r="AQ54" s="0" t="n">
        <f aca="false">AQ53+1</f>
        <v>17</v>
      </c>
      <c r="AR54" s="0" t="n">
        <f aca="false">AS53</f>
        <v>0.000268180480329607</v>
      </c>
      <c r="AS54" s="0" t="n">
        <f aca="false">$AR$38+AQ54*$H$2</f>
        <v>0.000268280480329607</v>
      </c>
      <c r="AT54" s="0" t="n">
        <f aca="false">((8*$F$1*$H$11)/(3.1415))*(((AS54)^4-(AR54)^4)-(((AS54)^2-(AR54)^2)^2/(LN(AS54/AR54))))^-1</f>
        <v>2.63881022551223E+019</v>
      </c>
      <c r="AW54" s="0" t="n">
        <f aca="false">AW53+1</f>
        <v>17</v>
      </c>
      <c r="AX54" s="0" t="n">
        <f aca="false">AY53</f>
        <v>0.000222300757700531</v>
      </c>
      <c r="AY54" s="0" t="n">
        <f aca="false">$AX$38+AW54*$H$2</f>
        <v>0.000222400757700531</v>
      </c>
      <c r="AZ54" s="0" t="n">
        <f aca="false">((8*$F$1*$H$12)/(3.1415))*(((AY54)^4-(AX54)^4)-(((AY54)^2-(AX54)^2)^2/(LN(AY54/AX54))))^-1</f>
        <v>2.63546669838393E+019</v>
      </c>
      <c r="BC54" s="0" t="n">
        <f aca="false">BC53+1</f>
        <v>17</v>
      </c>
      <c r="BD54" s="0" t="n">
        <f aca="false">BE53</f>
        <v>0.000184317145641585</v>
      </c>
      <c r="BE54" s="0" t="n">
        <f aca="false">$BD$38+BC54*$H$2</f>
        <v>0.000184417145641585</v>
      </c>
      <c r="BF54" s="0" t="n">
        <f aca="false">((8*$H$13*$F$1)/(3.1415))*(((BE54)^4-(BD54)^4)-(((BE54)^2-(BD54)^2)^2/(LN(BE54/BD54))))^-1</f>
        <v>2.63140991742728E+019</v>
      </c>
      <c r="BI54" s="0" t="n">
        <f aca="false">BI53+1</f>
        <v>17</v>
      </c>
      <c r="BJ54" s="0" t="n">
        <f aca="false">BK53</f>
        <v>0.000152870687329081</v>
      </c>
      <c r="BK54" s="0" t="n">
        <f aca="false">$BJ$38+BI54*$H$2</f>
        <v>0.000152970687329081</v>
      </c>
      <c r="BL54" s="0" t="n">
        <f aca="false">((8*$F$1*$H$14)/(3.1415))*(((BK54)^4-(BJ54)^4)-(((BK54)^2-(BJ54)^2)^2/(LN(BK54/BJ54))))^-1</f>
        <v>2.62651797146402E+019</v>
      </c>
      <c r="BO54" s="0" t="n">
        <f aca="false">BO53+1</f>
        <v>17</v>
      </c>
      <c r="BP54" s="0" t="n">
        <f aca="false">BQ53</f>
        <v>0.000126836308637937</v>
      </c>
      <c r="BQ54" s="0" t="n">
        <f aca="false">$BP$38+BO54*$H$2</f>
        <v>0.000126936308637937</v>
      </c>
      <c r="BR54" s="0" t="n">
        <f aca="false">((8*$H$1*$H$15)/(3.1415))*(((BQ54)^4-(BP54)^4)-(((BQ54)^2-(BP54)^2)^2/(LN(BQ54/BP54))))^-1</f>
        <v>3.35544288826772E+019</v>
      </c>
      <c r="BU54" s="0" t="n">
        <v>17</v>
      </c>
      <c r="BV54" s="0" t="n">
        <f aca="false">BW53</f>
        <v>0.00010528256585717</v>
      </c>
      <c r="BW54" s="0" t="n">
        <f aca="false">$BV$38+BU54*$H$2</f>
        <v>0.00010538256585717</v>
      </c>
      <c r="BX54" s="0" t="n">
        <f aca="false">((8*$F$1*$H$16)/(3.1415))*(((BW54)^4-(BV54)^4)-(((BW54)^2-(BV54)^2)^2/(LN(BW54/BV54))))^-1</f>
        <v>2.61357162154275E+019</v>
      </c>
    </row>
    <row r="55" customFormat="false" ht="14.5" hidden="false" customHeight="false" outlineLevel="0" collapsed="false">
      <c r="A55" s="0" t="n">
        <f aca="false">A54+1</f>
        <v>18</v>
      </c>
      <c r="B55" s="0" t="n">
        <f aca="false">C54</f>
        <v>0.0010017</v>
      </c>
      <c r="C55" s="0" t="n">
        <f aca="false">$B$38+A55*$H$2</f>
        <v>0.0010018</v>
      </c>
      <c r="D55" s="0" t="n">
        <f aca="false">((8*$F$1*$H$4)/(3.1415))*(((C55)^4-(B55)^4)-(((C55)^2-(B55)^2)^2/(LN(C55/B55))))^-1</f>
        <v>5.96229839650065E+019</v>
      </c>
      <c r="G55" s="0" t="n">
        <f aca="false">G54+1</f>
        <v>18</v>
      </c>
      <c r="H55" s="0" t="n">
        <f aca="false">I54</f>
        <v>0.000829595416152192</v>
      </c>
      <c r="I55" s="0" t="n">
        <f aca="false">$H$38+G55*$H$2</f>
        <v>0.000829695416152192</v>
      </c>
      <c r="J55" s="0" t="n">
        <f aca="false">((8*$F$1*$H$5)/(3.1415))*(((I55)^4-(H55)^4)-(((I55)^2-(H55)^2)^2/(LN(I55/H55))))^-1</f>
        <v>2.6504173039165E+019</v>
      </c>
      <c r="M55" s="0" t="n">
        <f aca="false">M54+1</f>
        <v>18</v>
      </c>
      <c r="N55" s="0" t="n">
        <f aca="false">O54</f>
        <v>0.000687110820085811</v>
      </c>
      <c r="O55" s="0" t="n">
        <f aca="false">$N$38+M55*$H$2</f>
        <v>0.000687210820085811</v>
      </c>
      <c r="P55" s="0" t="n">
        <f aca="false">((8*$H$1*$H$6)/(3.1415))*(((O55)^4-(N55)^4)-(((O55)^2-(N55)^2)^2/(LN(O55/N55))))^-1</f>
        <v>3.39076006246527E+019</v>
      </c>
      <c r="S55" s="0" t="n">
        <f aca="false">S54+1</f>
        <v>18</v>
      </c>
      <c r="T55" s="0" t="n">
        <f aca="false">U54</f>
        <v>0.000569148476130158</v>
      </c>
      <c r="U55" s="0" t="n">
        <f aca="false">$T$38+S55*$H$2</f>
        <v>0.000569248476130158</v>
      </c>
      <c r="V55" s="0" t="n">
        <f aca="false">((8*$F$1*$H$7)/(3.1415))*(((U55)^4-(T55)^4)-(((U55)^2-(T55)^2)^2/(LN(U55/T55))))^-1</f>
        <v>2.64705650465988E+019</v>
      </c>
      <c r="Y55" s="0" t="n">
        <f aca="false">Y54+1</f>
        <v>18</v>
      </c>
      <c r="Z55" s="0" t="n">
        <f aca="false">AA54</f>
        <v>0.000471487992290704</v>
      </c>
      <c r="AA55" s="0" t="n">
        <f aca="false">$Z$38+Y55*$H$2</f>
        <v>0.000471587992290704</v>
      </c>
      <c r="AB55" s="0" t="n">
        <f aca="false">((8*$F$1*$H$8)/(3.1415))*(((AA55)^4-(Z55)^4)-(((AA55)^2-(Z55)^2)^2/(LN(AA55/Z55))))^-1</f>
        <v>2.64536450950151E+019</v>
      </c>
      <c r="AE55" s="0" t="n">
        <f aca="false">AE54+1</f>
        <v>18</v>
      </c>
      <c r="AF55" s="0" t="n">
        <f aca="false">AG54</f>
        <v>0.000390635325380815</v>
      </c>
      <c r="AG55" s="0" t="n">
        <f aca="false">$AF$38+AE55*$H$2</f>
        <v>0.000390735325380815</v>
      </c>
      <c r="AH55" s="0" t="n">
        <f aca="false">((8*$F$1*$H$9)/(3.1415))*(((AG55)^4-(AF55)^4)-(((AG55)^2-(AF55)^2)^2/(LN(AG55/AF55))))^-1</f>
        <v>2.64330647531421E+019</v>
      </c>
      <c r="AK55" s="0" t="n">
        <f aca="false">AK54+1</f>
        <v>18</v>
      </c>
      <c r="AL55" s="0" t="n">
        <f aca="false">AM54</f>
        <v>0.000323697773062438</v>
      </c>
      <c r="AM55" s="0" t="n">
        <f aca="false">$AL$38+AK55*$H$2</f>
        <v>0.000323797773062438</v>
      </c>
      <c r="AN55" s="0" t="n">
        <f aca="false">((8*$F$1*$H$10)/(3.1415))*(((AM55)^4-(AL55)^4)-(((AM55)^2-(AL55)^2)^2/(LN(AM55/AL55))))^-1</f>
        <v>2.64080110230419E+019</v>
      </c>
      <c r="AQ55" s="0" t="n">
        <f aca="false">AQ54+1</f>
        <v>18</v>
      </c>
      <c r="AR55" s="0" t="n">
        <f aca="false">AS54</f>
        <v>0.000268280480329607</v>
      </c>
      <c r="AS55" s="0" t="n">
        <f aca="false">$AR$38+AQ55*$H$2</f>
        <v>0.000268380480329607</v>
      </c>
      <c r="AT55" s="0" t="n">
        <f aca="false">((8*$F$1*$H$11)/(3.1415))*(((AS55)^4-(AR55)^4)-(((AS55)^2-(AR55)^2)^2/(LN(AS55/AR55))))^-1</f>
        <v>2.6378516624647E+019</v>
      </c>
      <c r="AW55" s="0" t="n">
        <f aca="false">AW54+1</f>
        <v>18</v>
      </c>
      <c r="AX55" s="0" t="n">
        <f aca="false">AY54</f>
        <v>0.000222400757700531</v>
      </c>
      <c r="AY55" s="0" t="n">
        <f aca="false">$AX$38+AW55*$H$2</f>
        <v>0.000222500757700531</v>
      </c>
      <c r="AZ55" s="0" t="n">
        <f aca="false">((8*$F$1*$H$12)/(3.1415))*(((AY55)^4-(AX55)^4)-(((AY55)^2-(AX55)^2)^2/(LN(AY55/AX55))))^-1</f>
        <v>2.63427153777724E+019</v>
      </c>
      <c r="BC55" s="0" t="n">
        <f aca="false">BC54+1</f>
        <v>18</v>
      </c>
      <c r="BD55" s="0" t="n">
        <f aca="false">BE54</f>
        <v>0.000184417145641585</v>
      </c>
      <c r="BE55" s="0" t="n">
        <f aca="false">$BD$38+BC55*$H$2</f>
        <v>0.000184517145641585</v>
      </c>
      <c r="BF55" s="0" t="n">
        <f aca="false">((8*$H$13*$F$1)/(3.1415))*(((BE55)^4-(BD55)^4)-(((BE55)^2-(BD55)^2)^2/(LN(BE55/BD55))))^-1</f>
        <v>2.6299699159629E+019</v>
      </c>
      <c r="BI55" s="0" t="n">
        <f aca="false">BI54+1</f>
        <v>18</v>
      </c>
      <c r="BJ55" s="0" t="n">
        <f aca="false">BK54</f>
        <v>0.000152970687329081</v>
      </c>
      <c r="BK55" s="0" t="n">
        <f aca="false">$BJ$38+BI55*$H$2</f>
        <v>0.000153070687329081</v>
      </c>
      <c r="BL55" s="0" t="n">
        <f aca="false">((8*$F$1*$H$14)/(3.1415))*(((BK55)^4-(BJ55)^4)-(((BK55)^2-(BJ55)^2)^2/(LN(BK55/BJ55))))^-1</f>
        <v>2.62480002033513E+019</v>
      </c>
      <c r="BO55" s="0" t="n">
        <v>18</v>
      </c>
      <c r="BP55" s="0" t="n">
        <f aca="false">BQ54</f>
        <v>0.000126936308637937</v>
      </c>
      <c r="BQ55" s="0" t="n">
        <f aca="false">$BP$38+BO55*$H$2</f>
        <v>0.000127036308637937</v>
      </c>
      <c r="BR55" s="0" t="n">
        <f aca="false">((8*$H$1*$H$15)/(3.1415))*(((BQ55)^4-(BP55)^4)-(((BQ55)^2-(BP55)^2)^2/(LN(BQ55/BP55))))^-1</f>
        <v>3.35280021721683E+019</v>
      </c>
    </row>
    <row r="56" customFormat="false" ht="14.5" hidden="false" customHeight="false" outlineLevel="0" collapsed="false">
      <c r="A56" s="0" t="n">
        <f aca="false">A55+1</f>
        <v>19</v>
      </c>
      <c r="B56" s="0" t="n">
        <f aca="false">C55</f>
        <v>0.0010018</v>
      </c>
      <c r="C56" s="0" t="n">
        <f aca="false">$B$38+A56*$H$2</f>
        <v>0.0010019</v>
      </c>
      <c r="D56" s="0" t="n">
        <f aca="false">((8*$F$1*$H$4)/(3.1415))*(((C56)^4-(B56)^4)-(((C56)^2-(B56)^2)^2/(LN(C56/B56))))^-1</f>
        <v>5.96261372578058E+019</v>
      </c>
      <c r="G56" s="0" t="n">
        <f aca="false">G55+1</f>
        <v>19</v>
      </c>
      <c r="H56" s="0" t="n">
        <f aca="false">I55</f>
        <v>0.000829695416152192</v>
      </c>
      <c r="I56" s="0" t="n">
        <f aca="false">$H$38+G56*$H$2</f>
        <v>0.000829795416152192</v>
      </c>
      <c r="J56" s="0" t="n">
        <f aca="false">((8*$F$1*$H$5)/(3.1415))*(((I56)^4-(H56)^4)-(((I56)^2-(H56)^2)^2/(LN(I56/H56))))^-1</f>
        <v>2.64950499944755E+019</v>
      </c>
      <c r="M56" s="0" t="n">
        <f aca="false">M55+1</f>
        <v>19</v>
      </c>
      <c r="N56" s="0" t="n">
        <f aca="false">O55</f>
        <v>0.000687210820085811</v>
      </c>
      <c r="O56" s="0" t="n">
        <f aca="false">$N$38+M56*$H$2</f>
        <v>0.000687310820085811</v>
      </c>
      <c r="P56" s="0" t="n">
        <f aca="false">((8*$H$1*$H$6)/(3.1415))*(((O56)^4-(N56)^4)-(((O56)^2-(N56)^2)^2/(LN(O56/N56))))^-1</f>
        <v>3.39053894401301E+019</v>
      </c>
      <c r="S56" s="0" t="n">
        <f aca="false">S55+1</f>
        <v>19</v>
      </c>
      <c r="T56" s="0" t="n">
        <f aca="false">U55</f>
        <v>0.000569248476130158</v>
      </c>
      <c r="U56" s="0" t="n">
        <f aca="false">$T$38+S56*$H$2</f>
        <v>0.000569348476130158</v>
      </c>
      <c r="V56" s="0" t="n">
        <f aca="false">((8*$F$1*$H$7)/(3.1415))*(((U56)^4-(T56)^4)-(((U56)^2-(T56)^2)^2/(LN(U56/T56))))^-1</f>
        <v>2.64662562042875E+019</v>
      </c>
      <c r="Y56" s="0" t="n">
        <f aca="false">Y55+1</f>
        <v>19</v>
      </c>
      <c r="Z56" s="0" t="n">
        <f aca="false">AA55</f>
        <v>0.000471587992290704</v>
      </c>
      <c r="AA56" s="0" t="n">
        <f aca="false">$Z$38+Y56*$H$2</f>
        <v>0.000471687992290704</v>
      </c>
      <c r="AB56" s="0" t="n">
        <f aca="false">((8*$F$1*$H$8)/(3.1415))*(((AA56)^4-(Z56)^4)-(((AA56)^2-(Z56)^2)^2/(LN(AA56/Z56))))^-1</f>
        <v>2.64476305898445E+019</v>
      </c>
      <c r="AE56" s="0" t="n">
        <f aca="false">AE55+1</f>
        <v>19</v>
      </c>
      <c r="AF56" s="0" t="n">
        <f aca="false">AG55</f>
        <v>0.000390735325380815</v>
      </c>
      <c r="AG56" s="0" t="n">
        <f aca="false">$AF$38+AE56*$H$2</f>
        <v>0.000390835325380815</v>
      </c>
      <c r="AH56" s="0" t="n">
        <f aca="false">((8*$F$1*$H$9)/(3.1415))*(((AG56)^4-(AF56)^4)-(((AG56)^2-(AF56)^2)^2/(LN(AG56/AF56))))^-1</f>
        <v>2.64260005275284E+019</v>
      </c>
      <c r="AK56" s="0" t="n">
        <f aca="false">AK55+1</f>
        <v>19</v>
      </c>
      <c r="AL56" s="0" t="n">
        <f aca="false">AM55</f>
        <v>0.000323797773062438</v>
      </c>
      <c r="AM56" s="0" t="n">
        <f aca="false">$AL$38+AK56*$H$2</f>
        <v>0.000323897773062438</v>
      </c>
      <c r="AN56" s="0" t="n">
        <f aca="false">((8*$F$1*$H$10)/(3.1415))*(((AM56)^4-(AL56)^4)-(((AM56)^2-(AL56)^2)^2/(LN(AM56/AL56))))^-1</f>
        <v>2.64001443221007E+019</v>
      </c>
      <c r="AQ56" s="0" t="n">
        <f aca="false">AQ55+1</f>
        <v>19</v>
      </c>
      <c r="AR56" s="0" t="n">
        <f aca="false">AS55</f>
        <v>0.000268380480329607</v>
      </c>
      <c r="AS56" s="0" t="n">
        <f aca="false">$AR$38+AQ56*$H$2</f>
        <v>0.000268480480329607</v>
      </c>
      <c r="AT56" s="0" t="n">
        <f aca="false">((8*$F$1*$H$11)/(3.1415))*(((AS56)^4-(AR56)^4)-(((AS56)^2-(AR56)^2)^2/(LN(AS56/AR56))))^-1</f>
        <v>2.63687112661499E+019</v>
      </c>
      <c r="AW56" s="0" t="n">
        <f aca="false">AW55+1</f>
        <v>19</v>
      </c>
      <c r="AX56" s="0" t="n">
        <f aca="false">AY55</f>
        <v>0.000222500757700531</v>
      </c>
      <c r="AY56" s="0" t="n">
        <f aca="false">$AX$38+AW56*$H$2</f>
        <v>0.000222600757700531</v>
      </c>
      <c r="AZ56" s="0" t="n">
        <f aca="false">((8*$F$1*$H$12)/(3.1415))*(((AY56)^4-(AX56)^4)-(((AY56)^2-(AX56)^2)^2/(LN(AY56/AX56))))^-1</f>
        <v>2.63309394205126E+019</v>
      </c>
      <c r="BC56" s="0" t="n">
        <f aca="false">BC55+1</f>
        <v>19</v>
      </c>
      <c r="BD56" s="0" t="n">
        <f aca="false">BE55</f>
        <v>0.000184517145641585</v>
      </c>
      <c r="BE56" s="0" t="n">
        <f aca="false">$BD$38+BC56*$H$2</f>
        <v>0.000184617145641585</v>
      </c>
      <c r="BF56" s="0" t="n">
        <f aca="false">((8*$H$13*$F$1)/(3.1415))*(((BE56)^4-(BD56)^4)-(((BE56)^2-(BD56)^2)^2/(LN(BE56/BD56))))^-1</f>
        <v>2.62855990277624E+019</v>
      </c>
      <c r="BI56" s="0" t="n">
        <v>19</v>
      </c>
      <c r="BJ56" s="0" t="n">
        <f aca="false">BK55</f>
        <v>0.000153070687329081</v>
      </c>
      <c r="BK56" s="0" t="n">
        <f aca="false">$BJ$38+BI56*$H$2</f>
        <v>0.000153170687329081</v>
      </c>
      <c r="BL56" s="0" t="n">
        <f aca="false">((8*$F$1*$H$14)/(3.1415))*(((BK56)^4-(BJ56)^4)-(((BK56)^2-(BJ56)^2)^2/(LN(BK56/BJ56))))^-1</f>
        <v>2.62308098447434E+019</v>
      </c>
    </row>
    <row r="57" customFormat="false" ht="14.5" hidden="false" customHeight="false" outlineLevel="0" collapsed="false">
      <c r="A57" s="0" t="n">
        <f aca="false">A56+1</f>
        <v>20</v>
      </c>
      <c r="B57" s="0" t="n">
        <f aca="false">C56</f>
        <v>0.0010019</v>
      </c>
      <c r="C57" s="0" t="n">
        <f aca="false">$B$38+A57*$H$2</f>
        <v>0.001002</v>
      </c>
      <c r="D57" s="0" t="n">
        <f aca="false">((8*$F$1*$H$4)/(3.1415))*(((C57)^4-(B57)^4)-(((C57)^2-(B57)^2)^2/(LN(C57/B57))))^-1</f>
        <v>5.9650659820702E+019</v>
      </c>
      <c r="G57" s="0" t="n">
        <f aca="false">G56+1</f>
        <v>20</v>
      </c>
      <c r="H57" s="0" t="n">
        <f aca="false">I56</f>
        <v>0.000829795416152192</v>
      </c>
      <c r="I57" s="0" t="n">
        <f aca="false">$H$38+G57*$H$2</f>
        <v>0.000829895416152192</v>
      </c>
      <c r="J57" s="0" t="n">
        <f aca="false">((8*$F$1*$H$5)/(3.1415))*(((I57)^4-(H57)^4)-(((I57)^2-(H57)^2)^2/(LN(I57/H57))))^-1</f>
        <v>2.64914901320591E+019</v>
      </c>
      <c r="M57" s="0" t="n">
        <f aca="false">M56+1</f>
        <v>20</v>
      </c>
      <c r="N57" s="0" t="n">
        <f aca="false">O56</f>
        <v>0.000687310820085811</v>
      </c>
      <c r="O57" s="0" t="n">
        <f aca="false">$N$38+M57*$H$2</f>
        <v>0.000687410820085811</v>
      </c>
      <c r="P57" s="0" t="n">
        <f aca="false">((8*$H$1*$H$6)/(3.1415))*(((O57)^4-(N57)^4)-(((O57)^2-(N57)^2)^2/(LN(O57/N57))))^-1</f>
        <v>3.39003879729221E+019</v>
      </c>
      <c r="S57" s="0" t="n">
        <f aca="false">S56+1</f>
        <v>20</v>
      </c>
      <c r="T57" s="0" t="n">
        <f aca="false">U56</f>
        <v>0.000569348476130158</v>
      </c>
      <c r="U57" s="0" t="n">
        <f aca="false">$T$38+S57*$H$2</f>
        <v>0.000569448476130158</v>
      </c>
      <c r="V57" s="0" t="n">
        <f aca="false">((8*$F$1*$H$7)/(3.1415))*(((U57)^4-(T57)^4)-(((U57)^2-(T57)^2)^2/(LN(U57/T57))))^-1</f>
        <v>2.6458920559499E+019</v>
      </c>
      <c r="Y57" s="0" t="n">
        <f aca="false">Y56+1</f>
        <v>20</v>
      </c>
      <c r="Z57" s="0" t="n">
        <f aca="false">AA56</f>
        <v>0.000471687992290704</v>
      </c>
      <c r="AA57" s="0" t="n">
        <f aca="false">$Z$38+Y57*$H$2</f>
        <v>0.000471787992290704</v>
      </c>
      <c r="AB57" s="0" t="n">
        <f aca="false">((8*$F$1*$H$8)/(3.1415))*(((AA57)^4-(Z57)^4)-(((AA57)^2-(Z57)^2)^2/(LN(AA57/Z57))))^-1</f>
        <v>2.64416872163516E+019</v>
      </c>
      <c r="AE57" s="0" t="n">
        <f aca="false">AE56+1</f>
        <v>20</v>
      </c>
      <c r="AF57" s="0" t="n">
        <f aca="false">AG56</f>
        <v>0.000390835325380815</v>
      </c>
      <c r="AG57" s="0" t="n">
        <f aca="false">$AF$38+AE57*$H$2</f>
        <v>0.000390935325380815</v>
      </c>
      <c r="AH57" s="0" t="n">
        <f aca="false">((8*$F$1*$H$9)/(3.1415))*(((AG57)^4-(AF57)^4)-(((AG57)^2-(AF57)^2)^2/(LN(AG57/AF57))))^-1</f>
        <v>2.64197596885018E+019</v>
      </c>
      <c r="AK57" s="0" t="n">
        <f aca="false">AK56+1</f>
        <v>20</v>
      </c>
      <c r="AL57" s="0" t="n">
        <f aca="false">AM56</f>
        <v>0.000323897773062438</v>
      </c>
      <c r="AM57" s="0" t="n">
        <f aca="false">$AL$38+AK57*$H$2</f>
        <v>0.000323997773062438</v>
      </c>
      <c r="AN57" s="0" t="n">
        <f aca="false">((8*$F$1*$H$10)/(3.1415))*(((AM57)^4-(AL57)^4)-(((AM57)^2-(AL57)^2)^2/(LN(AM57/AL57))))^-1</f>
        <v>2.63919879157325E+019</v>
      </c>
      <c r="AQ57" s="0" t="n">
        <f aca="false">AQ56+1</f>
        <v>20</v>
      </c>
      <c r="AR57" s="0" t="n">
        <f aca="false">AS56</f>
        <v>0.000268480480329607</v>
      </c>
      <c r="AS57" s="0" t="n">
        <f aca="false">$AR$38+AQ57*$H$2</f>
        <v>0.000268580480329607</v>
      </c>
      <c r="AT57" s="0" t="n">
        <f aca="false">((8*$F$1*$H$11)/(3.1415))*(((AS57)^4-(AR57)^4)-(((AS57)^2-(AR57)^2)^2/(LN(AS57/AR57))))^-1</f>
        <v>2.63589574322636E+019</v>
      </c>
      <c r="AW57" s="0" t="n">
        <f aca="false">AW56+1</f>
        <v>20</v>
      </c>
      <c r="AX57" s="0" t="n">
        <f aca="false">AY56</f>
        <v>0.000222600757700531</v>
      </c>
      <c r="AY57" s="0" t="n">
        <f aca="false">$AX$38+AW57*$H$2</f>
        <v>0.000222700757700531</v>
      </c>
      <c r="AZ57" s="0" t="n">
        <f aca="false">((8*$F$1*$H$12)/(3.1415))*(((AY57)^4-(AX57)^4)-(((AY57)^2-(AX57)^2)^2/(LN(AY57/AX57))))^-1</f>
        <v>2.63190518015467E+019</v>
      </c>
      <c r="BC57" s="0" t="n">
        <v>20</v>
      </c>
      <c r="BD57" s="0" t="n">
        <f aca="false">BE56</f>
        <v>0.000184617145641585</v>
      </c>
      <c r="BE57" s="0" t="n">
        <f aca="false">$BD$38+BC57*$H$2</f>
        <v>0.000184717145641585</v>
      </c>
      <c r="BF57" s="0" t="n">
        <f aca="false">((8*$H$13*$F$1)/(3.1415))*(((BE57)^4-(BD57)^4)-(((BE57)^2-(BD57)^2)^2/(LN(BE57/BD57))))^-1</f>
        <v>2.62712448112392E+019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51"/>
  <sheetViews>
    <sheetView showFormulas="false" showGridLines="true" showRowColHeaders="true" showZeros="true" rightToLeft="false" tabSelected="false" showOutlineSymbols="true" defaultGridColor="true" view="normal" topLeftCell="W20" colorId="64" zoomScale="110" zoomScaleNormal="110" zoomScalePageLayoutView="100" workbookViewId="0">
      <selection pane="topLeft" activeCell="Z47" activeCellId="0" sqref="Z47"/>
    </sheetView>
  </sheetViews>
  <sheetFormatPr defaultRowHeight="14.5" zeroHeight="false" outlineLevelRow="0" outlineLevelCol="0"/>
  <cols>
    <col collapsed="false" customWidth="true" hidden="false" outlineLevel="0" max="1" min="1" style="32" width="11.83"/>
    <col collapsed="false" customWidth="true" hidden="false" outlineLevel="0" max="2" min="2" style="32" width="11.54"/>
    <col collapsed="false" customWidth="true" hidden="false" outlineLevel="0" max="3" min="3" style="32" width="11.99"/>
    <col collapsed="false" customWidth="true" hidden="false" outlineLevel="0" max="4" min="4" style="32" width="8.82"/>
    <col collapsed="false" customWidth="true" hidden="false" outlineLevel="0" max="5" min="5" style="32" width="24.36"/>
    <col collapsed="false" customWidth="true" hidden="false" outlineLevel="0" max="6" min="6" style="32" width="14.09"/>
    <col collapsed="false" customWidth="true" hidden="false" outlineLevel="0" max="7" min="7" style="32" width="15.18"/>
    <col collapsed="false" customWidth="true" hidden="false" outlineLevel="0" max="8" min="8" style="32" width="13.82"/>
    <col collapsed="false" customWidth="true" hidden="false" outlineLevel="0" max="9" min="9" style="32" width="11.91"/>
    <col collapsed="false" customWidth="true" hidden="false" outlineLevel="0" max="10" min="10" style="32" width="10.18"/>
    <col collapsed="false" customWidth="true" hidden="false" outlineLevel="0" max="11" min="11" style="32" width="9.36"/>
    <col collapsed="false" customWidth="true" hidden="false" outlineLevel="0" max="12" min="12" style="32" width="11.83"/>
    <col collapsed="false" customWidth="true" hidden="false" outlineLevel="0" max="13" min="13" style="32" width="11.18"/>
    <col collapsed="false" customWidth="true" hidden="false" outlineLevel="0" max="14" min="14" style="32" width="12.44"/>
    <col collapsed="false" customWidth="true" hidden="false" outlineLevel="0" max="15" min="15" style="32" width="13.82"/>
    <col collapsed="false" customWidth="true" hidden="false" outlineLevel="0" max="16" min="16" style="32" width="6.36"/>
    <col collapsed="false" customWidth="true" hidden="false" outlineLevel="0" max="17" min="17" style="32" width="14.09"/>
    <col collapsed="false" customWidth="true" hidden="false" outlineLevel="0" max="18" min="18" style="32" width="8.18"/>
    <col collapsed="false" customWidth="true" hidden="false" outlineLevel="0" max="19" min="19" style="32" width="11.99"/>
    <col collapsed="false" customWidth="true" hidden="false" outlineLevel="0" max="21" min="20" style="32" width="8.82"/>
    <col collapsed="false" customWidth="true" hidden="false" outlineLevel="0" max="22" min="22" style="32" width="15.18"/>
    <col collapsed="false" customWidth="true" hidden="false" outlineLevel="0" max="23" min="23" style="32" width="8.82"/>
    <col collapsed="false" customWidth="true" hidden="false" outlineLevel="0" max="26" min="24" style="32" width="10.18"/>
    <col collapsed="false" customWidth="true" hidden="false" outlineLevel="0" max="27" min="27" style="32" width="8.82"/>
    <col collapsed="false" customWidth="true" hidden="false" outlineLevel="0" max="30" min="28" style="32" width="12.44"/>
    <col collapsed="false" customWidth="true" hidden="false" outlineLevel="0" max="48" min="31" style="32" width="8.82"/>
    <col collapsed="false" customWidth="true" hidden="false" outlineLevel="0" max="49" min="49" style="32" width="10.46"/>
    <col collapsed="false" customWidth="true" hidden="false" outlineLevel="0" max="50" min="50" style="32" width="11.38"/>
    <col collapsed="false" customWidth="true" hidden="false" outlineLevel="0" max="1025" min="51" style="32" width="8.82"/>
  </cols>
  <sheetData>
    <row r="1" customFormat="false" ht="14.5" hidden="false" customHeight="false" outlineLevel="0" collapsed="false">
      <c r="W1" s="32" t="s">
        <v>156</v>
      </c>
      <c r="Z1" s="32" t="s">
        <v>55</v>
      </c>
      <c r="AQ1" s="32" t="s">
        <v>54</v>
      </c>
      <c r="AW1" s="32" t="s">
        <v>56</v>
      </c>
      <c r="AX1" s="32" t="s">
        <v>157</v>
      </c>
    </row>
    <row r="2" customFormat="false" ht="15" hidden="false" customHeight="false" outlineLevel="0" collapsed="false">
      <c r="AC2" s="32" t="s">
        <v>45</v>
      </c>
      <c r="AQ2" s="32" t="s">
        <v>48</v>
      </c>
      <c r="AR2" s="32" t="s">
        <v>45</v>
      </c>
      <c r="AV2" s="32" t="s">
        <v>77</v>
      </c>
      <c r="AW2" s="32" t="n">
        <f aca="false">0.5*'PCA2-Para'!L25*9.81*1000</f>
        <v>57069703265.2069</v>
      </c>
      <c r="AX2" s="32" t="n">
        <f aca="false">'PCA2-Para'!N9</f>
        <v>143923594.976772</v>
      </c>
    </row>
    <row r="3" customFormat="false" ht="13.75" hidden="false" customHeight="true" outlineLevel="0" collapsed="false">
      <c r="A3" s="33" t="s">
        <v>58</v>
      </c>
      <c r="B3" s="33" t="s">
        <v>59</v>
      </c>
      <c r="C3" s="33" t="s">
        <v>60</v>
      </c>
      <c r="D3" s="33" t="s">
        <v>61</v>
      </c>
      <c r="E3" s="34" t="s">
        <v>62</v>
      </c>
      <c r="F3" s="34" t="s">
        <v>63</v>
      </c>
      <c r="G3" s="35" t="s">
        <v>64</v>
      </c>
      <c r="H3" s="36" t="s">
        <v>65</v>
      </c>
      <c r="I3" s="37" t="s">
        <v>66</v>
      </c>
      <c r="J3" s="32" t="s">
        <v>158</v>
      </c>
      <c r="N3" s="32" t="s">
        <v>159</v>
      </c>
      <c r="O3" s="32" t="s">
        <v>160</v>
      </c>
      <c r="P3" s="38"/>
      <c r="Q3" s="39" t="s">
        <v>148</v>
      </c>
      <c r="R3" s="40"/>
      <c r="V3" s="38" t="s">
        <v>74</v>
      </c>
      <c r="W3" s="39" t="s">
        <v>43</v>
      </c>
      <c r="X3" s="40" t="s">
        <v>48</v>
      </c>
      <c r="Y3" s="38" t="s">
        <v>74</v>
      </c>
      <c r="Z3" s="39" t="s">
        <v>43</v>
      </c>
      <c r="AA3" s="40" t="s">
        <v>48</v>
      </c>
      <c r="AC3" s="32" t="s">
        <v>75</v>
      </c>
      <c r="AD3" s="32" t="s">
        <v>76</v>
      </c>
      <c r="AQ3" s="49" t="n">
        <v>0.405664011349769</v>
      </c>
      <c r="AR3" s="50" t="n">
        <v>6E-007</v>
      </c>
      <c r="AV3" s="32" t="s">
        <v>7</v>
      </c>
      <c r="AW3" s="32" t="n">
        <f aca="false">0.5*'MCA-Para'!L26*9.81*1000</f>
        <v>14899627384.2587</v>
      </c>
      <c r="AX3" s="32" t="n">
        <f aca="false">'MCA-Para'!N10</f>
        <v>33108946.480972</v>
      </c>
    </row>
    <row r="4" customFormat="false" ht="14.5" hidden="false" customHeight="false" outlineLevel="0" collapsed="false">
      <c r="A4" s="33" t="s">
        <v>78</v>
      </c>
      <c r="B4" s="41" t="n">
        <v>125</v>
      </c>
      <c r="C4" s="41" t="n">
        <v>2.5</v>
      </c>
      <c r="D4" s="41" t="n">
        <v>24</v>
      </c>
      <c r="E4" s="41" t="n">
        <f aca="false">(D4-1)/10000</f>
        <v>0.0023</v>
      </c>
      <c r="F4" s="41" t="n">
        <f aca="false">B4/1000</f>
        <v>0.125</v>
      </c>
      <c r="G4" s="42" t="n">
        <f aca="false">(C4*0.5)/1000</f>
        <v>0.00125</v>
      </c>
      <c r="H4" s="43" t="n">
        <f aca="false">E4/1000</f>
        <v>2.3E-006</v>
      </c>
      <c r="I4" s="43"/>
      <c r="J4" s="32" t="n">
        <v>384.387164420233</v>
      </c>
      <c r="N4" s="32" t="n">
        <f aca="false">(160*$B$16)/($B$17*9.81*3.1415*G4^3)</f>
        <v>2365.77740072681</v>
      </c>
      <c r="O4" s="32" t="n">
        <f aca="false">N4*J4</f>
        <v>909374.46671485</v>
      </c>
      <c r="P4" s="44"/>
      <c r="Q4" s="45" t="n">
        <f aca="false">(8*$B$19*F4)/(3.1415*$B$20*9.81*G4^4)</f>
        <v>15560.0596375565</v>
      </c>
      <c r="R4" s="46"/>
      <c r="V4" s="47" t="n">
        <v>1E-014</v>
      </c>
      <c r="W4" s="48" t="n">
        <f aca="false">$J$20*V4</f>
        <v>1.60387092196799</v>
      </c>
      <c r="X4" s="49" t="n">
        <f aca="false">W4*0.00750061683</f>
        <v>0.0120300212304607</v>
      </c>
      <c r="Y4" s="47" t="n">
        <v>1E-014</v>
      </c>
      <c r="Z4" s="48" t="n">
        <f aca="false">$R$18*Y4</f>
        <v>1.7805137918351E-006</v>
      </c>
      <c r="AA4" s="49" t="n">
        <f aca="false">Z4*0.00750061683</f>
        <v>1.33549517130855E-008</v>
      </c>
      <c r="AC4" s="50" t="n">
        <f aca="false">V4*60000000</f>
        <v>6E-007</v>
      </c>
      <c r="AD4" s="50" t="n">
        <f aca="false">Y4*60000000</f>
        <v>6E-007</v>
      </c>
      <c r="AQ4" s="49" t="n">
        <v>4.05664011349769</v>
      </c>
      <c r="AR4" s="50" t="n">
        <v>6E-006</v>
      </c>
      <c r="AV4" s="32" t="s">
        <v>80</v>
      </c>
      <c r="AW4" s="32" t="n">
        <f aca="false">0.5*'ACA2-Para'!L25*1000*9.81</f>
        <v>57069616821.1798</v>
      </c>
      <c r="AX4" s="32" t="n">
        <f aca="false">'ACA2-Para'!N10</f>
        <v>122018133.053984</v>
      </c>
    </row>
    <row r="5" customFormat="false" ht="14.5" hidden="false" customHeight="false" outlineLevel="0" collapsed="false">
      <c r="A5" s="33" t="s">
        <v>79</v>
      </c>
      <c r="B5" s="41" t="n">
        <v>142</v>
      </c>
      <c r="C5" s="41" t="n">
        <v>3.6</v>
      </c>
      <c r="D5" s="41" t="n">
        <v>24</v>
      </c>
      <c r="E5" s="41" t="n">
        <f aca="false">(D5-1)/10000</f>
        <v>0.0023</v>
      </c>
      <c r="F5" s="41" t="n">
        <f aca="false">B5/1000</f>
        <v>0.142</v>
      </c>
      <c r="G5" s="42" t="n">
        <f aca="false">(C5*0.5)/1000</f>
        <v>0.0018</v>
      </c>
      <c r="H5" s="43" t="n">
        <f aca="false">E5/1000</f>
        <v>2.3E-006</v>
      </c>
      <c r="I5" s="43"/>
      <c r="J5" s="32" t="n">
        <v>384.387164420233</v>
      </c>
      <c r="N5" s="32" t="n">
        <f aca="false">(160*$B$16)/($B$17*9.81*3.1415*G5^3)</f>
        <v>792.294064779588</v>
      </c>
      <c r="O5" s="32" t="n">
        <f aca="false">N5*J5</f>
        <v>304547.668947607</v>
      </c>
      <c r="P5" s="44"/>
      <c r="Q5" s="45" t="n">
        <f aca="false">(8*$B$19*F5)/(3.1415*$B$20*9.81*G5^4)</f>
        <v>4110.92563071897</v>
      </c>
      <c r="R5" s="46"/>
      <c r="V5" s="47" t="n">
        <f aca="false">V4*10</f>
        <v>1E-013</v>
      </c>
      <c r="W5" s="48" t="n">
        <f aca="false">$J$20*V5</f>
        <v>16.0387092196799</v>
      </c>
      <c r="X5" s="49" t="n">
        <f aca="false">W5*0.00750061683</f>
        <v>0.120300212304607</v>
      </c>
      <c r="Y5" s="47" t="n">
        <f aca="false">Y4*10</f>
        <v>1E-013</v>
      </c>
      <c r="Z5" s="48" t="n">
        <f aca="false">$R$18*Y5</f>
        <v>1.7805137918351E-005</v>
      </c>
      <c r="AA5" s="49" t="n">
        <f aca="false">Z5*0.00750061683</f>
        <v>1.33549517130855E-007</v>
      </c>
      <c r="AC5" s="50" t="n">
        <f aca="false">V5*60000000</f>
        <v>6E-006</v>
      </c>
      <c r="AD5" s="50" t="n">
        <f aca="false">Y5*60000000</f>
        <v>6E-006</v>
      </c>
      <c r="AQ5" s="49" t="n">
        <v>14.1982403972419</v>
      </c>
      <c r="AR5" s="50" t="n">
        <v>2.1E-005</v>
      </c>
    </row>
    <row r="6" customFormat="false" ht="14.5" hidden="false" customHeight="false" outlineLevel="0" collapsed="false">
      <c r="A6" s="33" t="s">
        <v>81</v>
      </c>
      <c r="B6" s="41" t="n">
        <v>28</v>
      </c>
      <c r="C6" s="41" t="n">
        <v>3.3</v>
      </c>
      <c r="D6" s="41" t="n">
        <v>24</v>
      </c>
      <c r="E6" s="41" t="n">
        <f aca="false">(D6-1)/10000</f>
        <v>0.0023</v>
      </c>
      <c r="F6" s="41" t="n">
        <f aca="false">B6/1000</f>
        <v>0.028</v>
      </c>
      <c r="G6" s="42" t="n">
        <f aca="false">(C6*0.5)/1000</f>
        <v>0.00165</v>
      </c>
      <c r="H6" s="43" t="n">
        <f aca="false">E6/1000</f>
        <v>2.3E-006</v>
      </c>
      <c r="I6" s="43"/>
      <c r="J6" s="32" t="n">
        <v>384.387164420233</v>
      </c>
      <c r="N6" s="32" t="n">
        <f aca="false">(160*$B$16)/($B$17*9.81*3.1415*G6^3)</f>
        <v>1028.61318102113</v>
      </c>
      <c r="O6" s="32" t="n">
        <f aca="false">N6*J6</f>
        <v>395385.70393799</v>
      </c>
      <c r="P6" s="44"/>
      <c r="Q6" s="45" t="n">
        <f aca="false">(8*$B$19*F6)/(3.1415*$B$20*9.81*G6^4)</f>
        <v>1148.05726375213</v>
      </c>
      <c r="R6" s="46"/>
      <c r="V6" s="47" t="n">
        <v>3.5E-013</v>
      </c>
      <c r="W6" s="48" t="n">
        <f aca="false">$J$20*V6</f>
        <v>56.1354822688796</v>
      </c>
      <c r="X6" s="49" t="n">
        <f aca="false">W6*0.00750061683</f>
        <v>0.421050743066125</v>
      </c>
      <c r="Y6" s="47" t="n">
        <f aca="false">Y5*10</f>
        <v>1E-012</v>
      </c>
      <c r="Z6" s="48" t="n">
        <f aca="false">$R$18*Y6</f>
        <v>0.00017805137918351</v>
      </c>
      <c r="AA6" s="49" t="n">
        <f aca="false">Z6*0.00750061683</f>
        <v>1.33549517130854E-006</v>
      </c>
      <c r="AC6" s="50" t="n">
        <f aca="false">V6*60000000</f>
        <v>2.1E-005</v>
      </c>
      <c r="AD6" s="50" t="n">
        <f aca="false">Y6*60000000</f>
        <v>6E-005</v>
      </c>
      <c r="AQ6" s="49" t="n">
        <v>40.5664011349769</v>
      </c>
      <c r="AR6" s="50" t="n">
        <v>6E-005</v>
      </c>
    </row>
    <row r="7" customFormat="false" ht="14.5" hidden="false" customHeight="false" outlineLevel="0" collapsed="false">
      <c r="A7" s="33" t="s">
        <v>82</v>
      </c>
      <c r="B7" s="41" t="n">
        <v>13</v>
      </c>
      <c r="C7" s="41" t="n">
        <v>2</v>
      </c>
      <c r="D7" s="41" t="n">
        <v>24</v>
      </c>
      <c r="E7" s="41" t="n">
        <f aca="false">(D7-1)/10000</f>
        <v>0.0023</v>
      </c>
      <c r="F7" s="41" t="n">
        <f aca="false">B7/1000</f>
        <v>0.013</v>
      </c>
      <c r="G7" s="42" t="n">
        <f aca="false">(C7*0.5)/1000</f>
        <v>0.001</v>
      </c>
      <c r="H7" s="43" t="n">
        <f aca="false">E7/1000</f>
        <v>2.3E-006</v>
      </c>
      <c r="I7" s="43"/>
      <c r="J7" s="32" t="n">
        <v>384.387164420233</v>
      </c>
      <c r="N7" s="32" t="n">
        <f aca="false">(160*$B$16)/($B$17*9.81*3.1415*G7^3)</f>
        <v>4620.65898579456</v>
      </c>
      <c r="O7" s="32" t="n">
        <f aca="false">N7*J7</f>
        <v>1776122.00530244</v>
      </c>
      <c r="P7" s="44"/>
      <c r="Q7" s="45" t="n">
        <f aca="false">(8*$B$19*F7)/(3.1415*$B$20*9.81*G7^4)</f>
        <v>3950.79639234832</v>
      </c>
      <c r="R7" s="46"/>
      <c r="V7" s="47" t="n">
        <f aca="false">V5*10</f>
        <v>1E-012</v>
      </c>
      <c r="W7" s="48" t="n">
        <f aca="false">$J$20*V7</f>
        <v>160.387092196799</v>
      </c>
      <c r="X7" s="49" t="n">
        <f aca="false">W7*0.00750061683</f>
        <v>1.20300212304607</v>
      </c>
      <c r="Y7" s="47" t="n">
        <f aca="false">Y6*10</f>
        <v>1E-011</v>
      </c>
      <c r="Z7" s="48" t="n">
        <f aca="false">$R$18*Y7</f>
        <v>0.0017805137918351</v>
      </c>
      <c r="AA7" s="49" t="n">
        <f aca="false">Z7*0.00750061683</f>
        <v>1.33549517130854E-005</v>
      </c>
      <c r="AC7" s="50" t="n">
        <f aca="false">V7*60000000</f>
        <v>6E-005</v>
      </c>
      <c r="AD7" s="50" t="n">
        <f aca="false">Y7*60000000</f>
        <v>0.0006</v>
      </c>
      <c r="AQ7" s="49" t="n">
        <v>405.664011349769</v>
      </c>
      <c r="AR7" s="50" t="n">
        <v>0.0006</v>
      </c>
      <c r="AV7" s="32" t="s">
        <v>85</v>
      </c>
      <c r="AW7" s="32" t="n">
        <f aca="false">J20</f>
        <v>160387092196799</v>
      </c>
    </row>
    <row r="8" customFormat="false" ht="14.5" hidden="false" customHeight="false" outlineLevel="0" collapsed="false">
      <c r="A8" s="68" t="s">
        <v>77</v>
      </c>
      <c r="B8" s="41" t="n">
        <v>60</v>
      </c>
      <c r="C8" s="41" t="n">
        <v>2</v>
      </c>
      <c r="D8" s="41" t="n">
        <f aca="false">I8+1</f>
        <v>23</v>
      </c>
      <c r="E8" s="41" t="n">
        <f aca="false">(D8-1)/10000</f>
        <v>0.0022</v>
      </c>
      <c r="F8" s="41" t="n">
        <f aca="false">B8/1000</f>
        <v>0.06</v>
      </c>
      <c r="G8" s="42" t="n">
        <f aca="false">(C8*0.5)/1000</f>
        <v>0.001</v>
      </c>
      <c r="H8" s="43" t="n">
        <f aca="false">I8/10000000</f>
        <v>2.2E-006</v>
      </c>
      <c r="I8" s="43" t="n">
        <f aca="false">ROUNDUP((LN(G13/G8)*3)/LN(0.5),0)</f>
        <v>22</v>
      </c>
      <c r="P8" s="44"/>
      <c r="Q8" s="45"/>
      <c r="R8" s="46"/>
      <c r="V8" s="47" t="n">
        <f aca="false">V7*10</f>
        <v>1E-011</v>
      </c>
      <c r="W8" s="48" t="n">
        <f aca="false">$J$20*V8</f>
        <v>1603.87092196799</v>
      </c>
      <c r="X8" s="49" t="n">
        <f aca="false">W8*0.00750061683</f>
        <v>12.0300212304607</v>
      </c>
      <c r="Y8" s="47" t="n">
        <f aca="false">Y7*10</f>
        <v>1E-010</v>
      </c>
      <c r="Z8" s="48" t="n">
        <f aca="false">$R$18*Y8</f>
        <v>0.017805137918351</v>
      </c>
      <c r="AA8" s="49" t="n">
        <f aca="false">Z8*0.00750061683</f>
        <v>0.000133549517130854</v>
      </c>
      <c r="AC8" s="50" t="n">
        <f aca="false">V8*60000000</f>
        <v>0.0006</v>
      </c>
      <c r="AD8" s="50" t="n">
        <f aca="false">Y8*60000000</f>
        <v>0.006</v>
      </c>
      <c r="AQ8" s="49" t="n">
        <v>4056.64011349769</v>
      </c>
      <c r="AR8" s="50" t="n">
        <v>0.006</v>
      </c>
    </row>
    <row r="9" customFormat="false" ht="14.5" hidden="false" customHeight="false" outlineLevel="0" collapsed="false">
      <c r="A9" s="68" t="s">
        <v>7</v>
      </c>
      <c r="B9" s="41" t="n">
        <v>51</v>
      </c>
      <c r="C9" s="41" t="n">
        <v>3</v>
      </c>
      <c r="D9" s="41" t="n">
        <f aca="false">I9+1</f>
        <v>24</v>
      </c>
      <c r="E9" s="41" t="n">
        <f aca="false">(D9-1)/10000</f>
        <v>0.0023</v>
      </c>
      <c r="F9" s="41" t="n">
        <f aca="false">B9/1000</f>
        <v>0.051</v>
      </c>
      <c r="G9" s="42" t="n">
        <f aca="false">(C9*0.5)/1000</f>
        <v>0.0015</v>
      </c>
      <c r="H9" s="43" t="n">
        <f aca="false">I9/10000000</f>
        <v>2.3E-006</v>
      </c>
      <c r="I9" s="43" t="n">
        <f aca="false">ROUNDUP((LN(G13/G9)*3)/LN(0.5),0)</f>
        <v>23</v>
      </c>
      <c r="P9" s="44"/>
      <c r="Q9" s="45"/>
      <c r="R9" s="46"/>
      <c r="V9" s="47" t="n">
        <f aca="false">V8*10</f>
        <v>1E-010</v>
      </c>
      <c r="W9" s="48" t="n">
        <f aca="false">$J$20*V9</f>
        <v>16038.7092196799</v>
      </c>
      <c r="X9" s="49" t="n">
        <f aca="false">W9*0.00750061683</f>
        <v>120.300212304607</v>
      </c>
      <c r="Y9" s="47" t="n">
        <f aca="false">Y8*10</f>
        <v>1E-009</v>
      </c>
      <c r="Z9" s="48" t="n">
        <f aca="false">$R$18*Y9</f>
        <v>0.17805137918351</v>
      </c>
      <c r="AA9" s="49" t="n">
        <f aca="false">Z9*0.00750061683</f>
        <v>0.00133549517130854</v>
      </c>
      <c r="AC9" s="50" t="n">
        <f aca="false">V9*60000000</f>
        <v>0.006</v>
      </c>
      <c r="AD9" s="50" t="n">
        <f aca="false">Y9*60000000</f>
        <v>0.06</v>
      </c>
      <c r="AQ9" s="49" t="n">
        <v>40566.4011349769</v>
      </c>
      <c r="AR9" s="50" t="n">
        <v>0.06</v>
      </c>
    </row>
    <row r="10" customFormat="false" ht="14.5" hidden="false" customHeight="false" outlineLevel="0" collapsed="false">
      <c r="A10" s="41" t="s">
        <v>84</v>
      </c>
      <c r="B10" s="41" t="n">
        <v>20</v>
      </c>
      <c r="C10" s="41" t="n">
        <v>2</v>
      </c>
      <c r="D10" s="41" t="n">
        <v>24</v>
      </c>
      <c r="E10" s="41" t="n">
        <f aca="false">(D10-1)/10000</f>
        <v>0.0023</v>
      </c>
      <c r="F10" s="41" t="n">
        <f aca="false">B10/1000</f>
        <v>0.02</v>
      </c>
      <c r="G10" s="42" t="n">
        <f aca="false">(C10*0.5)/1000</f>
        <v>0.001</v>
      </c>
      <c r="H10" s="43" t="n">
        <f aca="false">E10/1000</f>
        <v>2.3E-006</v>
      </c>
      <c r="I10" s="43"/>
      <c r="P10" s="44" t="s">
        <v>78</v>
      </c>
      <c r="Q10" s="45" t="n">
        <f aca="false">Q4/2</f>
        <v>7780.02981877823</v>
      </c>
      <c r="R10" s="46"/>
      <c r="V10" s="47" t="n">
        <f aca="false">V9*10</f>
        <v>1E-009</v>
      </c>
      <c r="W10" s="48" t="n">
        <f aca="false">$J$20*V10</f>
        <v>160387.092196799</v>
      </c>
      <c r="X10" s="49" t="n">
        <f aca="false">W10*0.00750061683</f>
        <v>1203.00212304607</v>
      </c>
      <c r="Y10" s="47" t="n">
        <f aca="false">Y9*10</f>
        <v>1E-008</v>
      </c>
      <c r="Z10" s="48" t="n">
        <f aca="false">$R$18*Y10</f>
        <v>1.7805137918351</v>
      </c>
      <c r="AA10" s="49" t="n">
        <f aca="false">Z10*0.00750061683</f>
        <v>0.0133549517130854</v>
      </c>
      <c r="AC10" s="50" t="n">
        <f aca="false">V10*60000000</f>
        <v>0.06</v>
      </c>
      <c r="AD10" s="50" t="n">
        <f aca="false">Y10*60000000</f>
        <v>0.6</v>
      </c>
      <c r="AQ10" s="49" t="n">
        <v>405664.011349769</v>
      </c>
      <c r="AR10" s="50" t="n">
        <v>0.6</v>
      </c>
    </row>
    <row r="11" customFormat="false" ht="14.5" hidden="false" customHeight="false" outlineLevel="0" collapsed="false">
      <c r="A11" s="68" t="s">
        <v>80</v>
      </c>
      <c r="B11" s="41" t="n">
        <v>45</v>
      </c>
      <c r="C11" s="41" t="n">
        <v>2</v>
      </c>
      <c r="D11" s="41" t="n">
        <f aca="false">I11+1</f>
        <v>23</v>
      </c>
      <c r="E11" s="41" t="n">
        <f aca="false">(D11-1)/10000</f>
        <v>0.0022</v>
      </c>
      <c r="F11" s="41" t="n">
        <f aca="false">B11/1000</f>
        <v>0.045</v>
      </c>
      <c r="G11" s="42" t="n">
        <f aca="false">(C11*0.5)/1000</f>
        <v>0.001</v>
      </c>
      <c r="H11" s="43" t="n">
        <f aca="false">I11/10000000</f>
        <v>2.2E-006</v>
      </c>
      <c r="I11" s="43" t="n">
        <f aca="false">ROUNDUP((LN(G13/G11)*3)/LN(0.5),0)</f>
        <v>22</v>
      </c>
      <c r="P11" s="44" t="s">
        <v>82</v>
      </c>
      <c r="Q11" s="45" t="n">
        <f aca="false">Q7/2</f>
        <v>1975.39819617416</v>
      </c>
      <c r="R11" s="46"/>
      <c r="V11" s="47" t="n">
        <f aca="false">V10*10</f>
        <v>1E-008</v>
      </c>
      <c r="W11" s="48" t="n">
        <f aca="false">$J$20*V11</f>
        <v>1603870.92196799</v>
      </c>
      <c r="X11" s="49" t="n">
        <f aca="false">W11*0.00750061683</f>
        <v>12030.0212304607</v>
      </c>
      <c r="Y11" s="47" t="n">
        <f aca="false">Y10*10</f>
        <v>1E-007</v>
      </c>
      <c r="Z11" s="48" t="n">
        <f aca="false">$R$18*Y11</f>
        <v>17.805137918351</v>
      </c>
      <c r="AA11" s="49" t="n">
        <f aca="false">Z11*0.00750061683</f>
        <v>0.133549517130854</v>
      </c>
      <c r="AC11" s="50" t="n">
        <f aca="false">V11*60000000</f>
        <v>0.6</v>
      </c>
      <c r="AD11" s="50" t="n">
        <f aca="false">Y11*60000000</f>
        <v>6</v>
      </c>
      <c r="AQ11" s="49" t="n">
        <v>4056640.11349769</v>
      </c>
      <c r="AR11" s="50" t="n">
        <v>6</v>
      </c>
    </row>
    <row r="12" customFormat="false" ht="14.5" hidden="false" customHeight="false" outlineLevel="0" collapsed="false">
      <c r="A12" s="41" t="s">
        <v>33</v>
      </c>
      <c r="B12" s="41" t="n">
        <v>1.5</v>
      </c>
      <c r="C12" s="41" t="n">
        <v>0.1</v>
      </c>
      <c r="D12" s="41" t="n">
        <v>3</v>
      </c>
      <c r="E12" s="41" t="n">
        <f aca="false">(D12-1)/10000</f>
        <v>0.0002</v>
      </c>
      <c r="F12" s="41" t="n">
        <f aca="false">B12/1000</f>
        <v>0.0015</v>
      </c>
      <c r="G12" s="42" t="n">
        <f aca="false">(C12*0.5)/1000</f>
        <v>5E-005</v>
      </c>
      <c r="H12" s="43" t="n">
        <f aca="false">E12/1000</f>
        <v>2E-007</v>
      </c>
      <c r="I12" s="43"/>
      <c r="P12" s="44" t="s">
        <v>86</v>
      </c>
      <c r="Q12" s="45" t="n">
        <f aca="false">Q11+Q10+Q6</f>
        <v>10903.4852787045</v>
      </c>
      <c r="R12" s="46"/>
      <c r="V12" s="47" t="n">
        <f aca="false">V11*10</f>
        <v>1E-007</v>
      </c>
      <c r="W12" s="48" t="n">
        <f aca="false">$J$20*V12</f>
        <v>16038709.2196799</v>
      </c>
      <c r="X12" s="49" t="n">
        <f aca="false">W12*0.00750061683</f>
        <v>120300.212304607</v>
      </c>
      <c r="Y12" s="47" t="n">
        <f aca="false">Y11*10</f>
        <v>1E-006</v>
      </c>
      <c r="Z12" s="48" t="n">
        <f aca="false">$R$18*Y12</f>
        <v>178.05137918351</v>
      </c>
      <c r="AA12" s="49" t="n">
        <f aca="false">Z12*0.00750061683</f>
        <v>1.33549517130854</v>
      </c>
      <c r="AC12" s="50" t="n">
        <f aca="false">V12*60000000</f>
        <v>6</v>
      </c>
      <c r="AD12" s="50" t="n">
        <f aca="false">Y12*60000000</f>
        <v>60</v>
      </c>
      <c r="AQ12" s="49" t="n">
        <v>40566401.1349769</v>
      </c>
      <c r="AR12" s="50" t="n">
        <v>60</v>
      </c>
    </row>
    <row r="13" customFormat="false" ht="15" hidden="false" customHeight="false" outlineLevel="0" collapsed="false">
      <c r="A13" s="41" t="s">
        <v>56</v>
      </c>
      <c r="B13" s="41"/>
      <c r="C13" s="41" t="n">
        <v>0.015</v>
      </c>
      <c r="D13" s="41" t="n">
        <v>2</v>
      </c>
      <c r="E13" s="41" t="n">
        <f aca="false">(D13-1)/10000</f>
        <v>0.0001</v>
      </c>
      <c r="F13" s="41"/>
      <c r="G13" s="42" t="n">
        <f aca="false">(C13*0.5)/1000</f>
        <v>7.5E-006</v>
      </c>
      <c r="H13" s="51" t="n">
        <f aca="false">E13/1000</f>
        <v>1E-007</v>
      </c>
      <c r="I13" s="51"/>
      <c r="P13" s="44" t="s">
        <v>87</v>
      </c>
      <c r="Q13" s="45" t="n">
        <f aca="false">Q5/2</f>
        <v>2055.46281535949</v>
      </c>
      <c r="R13" s="46"/>
      <c r="V13" s="47" t="n">
        <f aca="false">V12*10</f>
        <v>1E-006</v>
      </c>
      <c r="W13" s="48" t="n">
        <f aca="false">$J$20*V13</f>
        <v>160387092.196799</v>
      </c>
      <c r="X13" s="49" t="n">
        <f aca="false">W13*0.00750061683</f>
        <v>1203002.12304607</v>
      </c>
      <c r="Y13" s="47" t="n">
        <v>6E-005</v>
      </c>
      <c r="Z13" s="48" t="n">
        <f aca="false">$R$18*Y13</f>
        <v>10683.0827510106</v>
      </c>
      <c r="AA13" s="49" t="n">
        <f aca="false">Z13*0.00750061683</f>
        <v>80.1297102785127</v>
      </c>
      <c r="AC13" s="50" t="n">
        <f aca="false">V13*60000000</f>
        <v>60</v>
      </c>
      <c r="AD13" s="50" t="n">
        <f aca="false">Y13*60000000</f>
        <v>3600</v>
      </c>
      <c r="AQ13" s="49" t="n">
        <v>405664011.349769</v>
      </c>
      <c r="AR13" s="50" t="n">
        <v>600</v>
      </c>
    </row>
    <row r="14" customFormat="false" ht="15" hidden="false" customHeight="false" outlineLevel="0" collapsed="false">
      <c r="P14" s="44" t="s">
        <v>88</v>
      </c>
      <c r="Q14" s="45" t="n">
        <f aca="false">((1/Q13)+(1/Q12))^-1</f>
        <v>1729.43887000077</v>
      </c>
      <c r="R14" s="46" t="n">
        <f aca="false">Q14*1025*9.8</f>
        <v>17372213.4491577</v>
      </c>
      <c r="S14" s="32" t="s">
        <v>89</v>
      </c>
      <c r="V14" s="47" t="n">
        <f aca="false">V13*10</f>
        <v>1E-005</v>
      </c>
      <c r="W14" s="48" t="n">
        <f aca="false">$J$20*V14</f>
        <v>1603870921.96799</v>
      </c>
      <c r="X14" s="49" t="n">
        <f aca="false">W14*0.00750061683</f>
        <v>12030021.2304607</v>
      </c>
      <c r="Y14" s="47" t="n">
        <f aca="false">Y12*10</f>
        <v>1E-005</v>
      </c>
      <c r="Z14" s="48" t="n">
        <f aca="false">$R$18*Y14</f>
        <v>1780.5137918351</v>
      </c>
      <c r="AA14" s="49" t="n">
        <f aca="false">Z14*0.00750061683</f>
        <v>13.3549517130854</v>
      </c>
      <c r="AC14" s="50" t="n">
        <f aca="false">V14*60000000</f>
        <v>600</v>
      </c>
      <c r="AD14" s="50" t="n">
        <f aca="false">Y14*60000000</f>
        <v>600</v>
      </c>
      <c r="AQ14" s="55" t="n">
        <v>4056640113.49769</v>
      </c>
      <c r="AR14" s="50" t="n">
        <v>6000</v>
      </c>
    </row>
    <row r="15" customFormat="false" ht="15" hidden="false" customHeight="false" outlineLevel="0" collapsed="false">
      <c r="F15" s="52" t="s">
        <v>90</v>
      </c>
      <c r="P15" s="44"/>
      <c r="Q15" s="45"/>
      <c r="R15" s="46"/>
      <c r="V15" s="53" t="n">
        <f aca="false">V14*10</f>
        <v>0.0001</v>
      </c>
      <c r="W15" s="48" t="n">
        <f aca="false">$J$20*V15</f>
        <v>16038709219.6799</v>
      </c>
      <c r="X15" s="55" t="n">
        <f aca="false">W15*0.00750061683</f>
        <v>120300212.304607</v>
      </c>
      <c r="Y15" s="53" t="n">
        <f aca="false">Y14*10</f>
        <v>0.0001</v>
      </c>
      <c r="Z15" s="54" t="n">
        <f aca="false">$R$18*Y15</f>
        <v>17805.137918351</v>
      </c>
      <c r="AA15" s="55" t="n">
        <f aca="false">Z15*0.00750061683</f>
        <v>133.549517130855</v>
      </c>
      <c r="AC15" s="50" t="n">
        <f aca="false">V15*60000000</f>
        <v>6000</v>
      </c>
      <c r="AD15" s="50" t="n">
        <f aca="false">Y15*60000000</f>
        <v>6000</v>
      </c>
      <c r="AQ15" s="55" t="n">
        <v>40566401134.9769</v>
      </c>
      <c r="AR15" s="50" t="n">
        <v>60000</v>
      </c>
    </row>
    <row r="16" customFormat="false" ht="15" hidden="false" customHeight="false" outlineLevel="0" collapsed="false">
      <c r="A16" s="56" t="s">
        <v>91</v>
      </c>
      <c r="B16" s="32" t="n">
        <f aca="false">8.9/10000</f>
        <v>0.00089</v>
      </c>
      <c r="F16" s="57" t="s">
        <v>93</v>
      </c>
      <c r="G16" s="40" t="n">
        <f aca="false">O6</f>
        <v>395385.70393799</v>
      </c>
      <c r="I16" s="58" t="s">
        <v>94</v>
      </c>
      <c r="J16" s="59" t="e">
        <f aca="false">((2/'PCA2-Para'!N4)+(2/'MCA-Para'!N4)+(2/'ACA2-Para'!N4))^-1</f>
        <v>#DIV/0!</v>
      </c>
      <c r="L16" s="58" t="s">
        <v>95</v>
      </c>
      <c r="M16" s="59" t="e">
        <f aca="false">J16+G23</f>
        <v>#DIV/0!</v>
      </c>
      <c r="P16" s="44" t="s">
        <v>96</v>
      </c>
      <c r="Q16" s="45" t="n">
        <f aca="false">((2/'PCA2-Peri'!T4)+(2/'MCA-Peri'!T4)+(2/'ACA2-Peri'!T4))^-1</f>
        <v>15995.9348665358</v>
      </c>
      <c r="R16" s="46" t="n">
        <f aca="false">Q16*1025*9.8</f>
        <v>160679165.734352</v>
      </c>
      <c r="S16" s="32" t="s">
        <v>89</v>
      </c>
      <c r="V16" s="53" t="n">
        <f aca="false">V15*10</f>
        <v>0.001</v>
      </c>
      <c r="W16" s="48" t="n">
        <f aca="false">$J$20*V16</f>
        <v>160387092196.799</v>
      </c>
      <c r="X16" s="55" t="n">
        <f aca="false">W16*0.00750061683</f>
        <v>1203002123.04607</v>
      </c>
      <c r="Y16" s="53" t="n">
        <f aca="false">Y15*10</f>
        <v>0.001</v>
      </c>
      <c r="Z16" s="54" t="n">
        <f aca="false">$R$18*Y16</f>
        <v>178051.37918351</v>
      </c>
      <c r="AA16" s="55" t="n">
        <f aca="false">Z16*0.00750061683</f>
        <v>1335.49517130854</v>
      </c>
      <c r="AC16" s="50" t="n">
        <f aca="false">V16*60000000</f>
        <v>60000</v>
      </c>
      <c r="AD16" s="50" t="n">
        <f aca="false">Y16*60000000</f>
        <v>60000</v>
      </c>
    </row>
    <row r="17" customFormat="false" ht="14.5" hidden="false" customHeight="false" outlineLevel="0" collapsed="false">
      <c r="A17" s="56" t="s">
        <v>97</v>
      </c>
      <c r="B17" s="32" t="n">
        <v>1000</v>
      </c>
      <c r="F17" s="44" t="s">
        <v>98</v>
      </c>
      <c r="G17" s="46" t="n">
        <f aca="false">O7/2</f>
        <v>888061.002651221</v>
      </c>
      <c r="J17" s="32" t="e">
        <f aca="false">J16*1000*9.81</f>
        <v>#DIV/0!</v>
      </c>
      <c r="K17" s="32" t="s">
        <v>89</v>
      </c>
      <c r="M17" s="32" t="e">
        <f aca="false">M16*1000*9.81</f>
        <v>#DIV/0!</v>
      </c>
      <c r="N17" s="32" t="s">
        <v>89</v>
      </c>
      <c r="P17" s="44"/>
      <c r="Q17" s="45"/>
      <c r="R17" s="46"/>
    </row>
    <row r="18" customFormat="false" ht="15" hidden="false" customHeight="false" outlineLevel="0" collapsed="false">
      <c r="F18" s="44" t="s">
        <v>99</v>
      </c>
      <c r="G18" s="46" t="n">
        <f aca="false">O4/2</f>
        <v>454687.233357425</v>
      </c>
      <c r="P18" s="60" t="s">
        <v>100</v>
      </c>
      <c r="Q18" s="62" t="n">
        <f aca="false">Q16+Q14</f>
        <v>17725.3737365366</v>
      </c>
      <c r="R18" s="61" t="n">
        <f aca="false">Q18*1025*9.8</f>
        <v>178051379.18351</v>
      </c>
      <c r="S18" s="32" t="s">
        <v>89</v>
      </c>
    </row>
    <row r="19" customFormat="false" ht="14.5" hidden="false" customHeight="false" outlineLevel="0" collapsed="false">
      <c r="A19" s="32" t="s">
        <v>101</v>
      </c>
      <c r="B19" s="32" t="n">
        <f aca="false">1.2/1000</f>
        <v>0.0012</v>
      </c>
      <c r="F19" s="44" t="s">
        <v>86</v>
      </c>
      <c r="G19" s="46" t="n">
        <f aca="false">SUM(G16:G18)</f>
        <v>1738133.93994664</v>
      </c>
      <c r="J19" s="63" t="n">
        <f aca="false">((1/'PCA2-Para'!N6)+(1/'MCA-Para'!N6)+(1/'ACA2-Para'!N6))^-1</f>
        <v>16349346809.0519</v>
      </c>
      <c r="P19" s="44" t="s">
        <v>76</v>
      </c>
      <c r="Q19" s="32" t="n">
        <f aca="false">P27/R18</f>
        <v>5.24180157592645E-005</v>
      </c>
      <c r="R19" s="32" t="s">
        <v>102</v>
      </c>
    </row>
    <row r="20" customFormat="false" ht="14.5" hidden="false" customHeight="false" outlineLevel="0" collapsed="false">
      <c r="A20" s="32" t="s">
        <v>103</v>
      </c>
      <c r="B20" s="32" t="n">
        <v>1025</v>
      </c>
      <c r="F20" s="44"/>
      <c r="G20" s="46"/>
      <c r="J20" s="32" t="n">
        <f aca="false">J19*1000*9.81</f>
        <v>160387092196799</v>
      </c>
      <c r="K20" s="32" t="s">
        <v>89</v>
      </c>
      <c r="Q20" s="32" t="n">
        <f aca="false">Q19*6*10000000</f>
        <v>3145.08094555587</v>
      </c>
      <c r="R20" s="32" t="s">
        <v>45</v>
      </c>
    </row>
    <row r="21" customFormat="false" ht="14.5" hidden="false" customHeight="false" outlineLevel="0" collapsed="false">
      <c r="F21" s="44" t="s">
        <v>104</v>
      </c>
      <c r="G21" s="46" t="n">
        <f aca="false">O5/2</f>
        <v>152273.834473803</v>
      </c>
    </row>
    <row r="22" customFormat="false" ht="14.5" hidden="false" customHeight="false" outlineLevel="0" collapsed="false">
      <c r="F22" s="44"/>
      <c r="G22" s="46"/>
    </row>
    <row r="23" customFormat="false" ht="15" hidden="false" customHeight="false" outlineLevel="0" collapsed="false">
      <c r="F23" s="60" t="s">
        <v>88</v>
      </c>
      <c r="G23" s="61" t="n">
        <f aca="false">((1/G21)+(1/G19))^-1</f>
        <v>140008.057227694</v>
      </c>
      <c r="H23" s="32" t="n">
        <f aca="false">(G23*1000*9.81)</f>
        <v>1373479041.40367</v>
      </c>
      <c r="I23" s="32" t="s">
        <v>89</v>
      </c>
    </row>
    <row r="24" customFormat="false" ht="14.5" hidden="false" customHeight="false" outlineLevel="0" collapsed="false">
      <c r="W24" s="32" t="s">
        <v>106</v>
      </c>
      <c r="X24" s="32" t="s">
        <v>106</v>
      </c>
      <c r="Y24" s="32" t="s">
        <v>106</v>
      </c>
      <c r="AB24" s="32" t="s">
        <v>107</v>
      </c>
      <c r="AP24" s="32" t="s">
        <v>107</v>
      </c>
    </row>
    <row r="25" customFormat="false" ht="15" hidden="false" customHeight="false" outlineLevel="0" collapsed="false">
      <c r="V25" s="32" t="s">
        <v>109</v>
      </c>
      <c r="W25" s="32" t="s">
        <v>77</v>
      </c>
      <c r="X25" s="32" t="s">
        <v>7</v>
      </c>
      <c r="Y25" s="32" t="s">
        <v>15</v>
      </c>
      <c r="AB25" s="32" t="s">
        <v>133</v>
      </c>
      <c r="AC25" s="32" t="s">
        <v>134</v>
      </c>
      <c r="AD25" s="32" t="s">
        <v>135</v>
      </c>
      <c r="AP25" s="32" t="s">
        <v>161</v>
      </c>
      <c r="AQ25" s="32" t="s">
        <v>162</v>
      </c>
      <c r="AR25" s="32" t="s">
        <v>163</v>
      </c>
    </row>
    <row r="26" customFormat="false" ht="14.5" hidden="false" customHeight="false" outlineLevel="0" collapsed="false">
      <c r="F26" s="38"/>
      <c r="G26" s="39" t="s">
        <v>48</v>
      </c>
      <c r="H26" s="39" t="s">
        <v>111</v>
      </c>
      <c r="I26" s="40" t="s">
        <v>112</v>
      </c>
      <c r="K26" s="32" t="s">
        <v>113</v>
      </c>
      <c r="L26" s="32" t="n">
        <v>45000</v>
      </c>
      <c r="M26" s="32" t="s">
        <v>114</v>
      </c>
      <c r="N26" s="32" t="n">
        <f aca="false">(L26*2.8)/10000000000</f>
        <v>1.26E-005</v>
      </c>
      <c r="O26" s="32" t="s">
        <v>40</v>
      </c>
      <c r="V26" s="32" t="n">
        <v>0</v>
      </c>
      <c r="W26" s="32" t="n">
        <f aca="false">('PCA2-Para'!J25/2^'PCA2-Para'!B25)*(1000*9.81)</f>
        <v>114139406530.414</v>
      </c>
      <c r="X26" s="32" t="n">
        <f aca="false">('MCA-Para'!J26/2^'MCA-Para'!B26)*(1000*9.81)</f>
        <v>29799254768.5173</v>
      </c>
      <c r="Y26" s="32" t="n">
        <f aca="false">('ACA2-Para'!J25/2^'ACA2-Para'!B25)*(1000*9.81)</f>
        <v>114139233642.36</v>
      </c>
      <c r="AB26" s="32" t="n">
        <f aca="false">W26</f>
        <v>114139406530.414</v>
      </c>
      <c r="AC26" s="32" t="n">
        <f aca="false">X26</f>
        <v>29799254768.5173</v>
      </c>
      <c r="AD26" s="32" t="n">
        <f aca="false">Y26</f>
        <v>114139233642.36</v>
      </c>
      <c r="AP26" s="32" t="n">
        <v>16107660990338</v>
      </c>
      <c r="AQ26" s="32" t="n">
        <v>8062042590219.8</v>
      </c>
      <c r="AR26" s="32" t="n">
        <v>16107660990338</v>
      </c>
    </row>
    <row r="27" customFormat="false" ht="14.5" hidden="false" customHeight="false" outlineLevel="0" collapsed="false">
      <c r="F27" s="44" t="s">
        <v>115</v>
      </c>
      <c r="G27" s="45" t="n">
        <v>15</v>
      </c>
      <c r="H27" s="45" t="n">
        <f aca="false">G27*13.6</f>
        <v>204</v>
      </c>
      <c r="I27" s="46" t="n">
        <f aca="false">H27/1000</f>
        <v>0.204</v>
      </c>
      <c r="K27" s="32" t="s">
        <v>116</v>
      </c>
      <c r="L27" s="32" t="n">
        <v>70</v>
      </c>
      <c r="M27" s="32" t="s">
        <v>48</v>
      </c>
      <c r="N27" s="32" t="n">
        <f aca="false">L27*13.6/1000</f>
        <v>0.952</v>
      </c>
      <c r="O27" s="32" t="s">
        <v>112</v>
      </c>
      <c r="P27" s="32" t="n">
        <f aca="false">L27*133.33</f>
        <v>9333.1</v>
      </c>
      <c r="Q27" s="32" t="s">
        <v>43</v>
      </c>
      <c r="V27" s="32" t="n">
        <v>1</v>
      </c>
      <c r="W27" s="32" t="n">
        <f aca="false">('PCA2-Para'!J24/2^'PCA2-Para'!B24)*(1000*9.81)</f>
        <v>129536464604.168</v>
      </c>
      <c r="X27" s="32" t="n">
        <f aca="false">('MCA-Para'!J25/2^'MCA-Para'!B25)*(1000*9.81)</f>
        <v>33819083416.4189</v>
      </c>
      <c r="Y27" s="32" t="n">
        <f aca="false">('ACA2-Para'!J24/2^'ACA2-Para'!B24)*(1000*9.81)</f>
        <v>129536268394.042</v>
      </c>
      <c r="AB27" s="32" t="n">
        <f aca="false">W27+W26</f>
        <v>243675871134.582</v>
      </c>
      <c r="AC27" s="32" t="n">
        <f aca="false">AC26+X27</f>
        <v>63618338184.9362</v>
      </c>
      <c r="AD27" s="32" t="n">
        <f aca="false">AD26+Y27</f>
        <v>243675502036.402</v>
      </c>
      <c r="AP27" s="32" t="n">
        <v>20119573601679.5</v>
      </c>
      <c r="AQ27" s="32" t="n">
        <v>10071237009080.6</v>
      </c>
      <c r="AR27" s="32" t="n">
        <v>20119573601679.5</v>
      </c>
    </row>
    <row r="28" customFormat="false" ht="14.5" hidden="false" customHeight="false" outlineLevel="0" collapsed="false">
      <c r="F28" s="44" t="s">
        <v>117</v>
      </c>
      <c r="G28" s="45" t="n">
        <v>1</v>
      </c>
      <c r="H28" s="45" t="n">
        <f aca="false">G28*13.6</f>
        <v>13.6</v>
      </c>
      <c r="I28" s="46" t="n">
        <f aca="false">H28/1000</f>
        <v>0.0136</v>
      </c>
      <c r="K28" s="32" t="s">
        <v>118</v>
      </c>
      <c r="L28" s="32" t="n">
        <f aca="false">N27/N26</f>
        <v>75555.5555555556</v>
      </c>
      <c r="V28" s="32" t="n">
        <f aca="false">V27+1</f>
        <v>2</v>
      </c>
      <c r="W28" s="32" t="n">
        <f aca="false">('PCA2-Para'!J23/2^'PCA2-Para'!B23)*(1000*9.81)</f>
        <v>147010538885.847</v>
      </c>
      <c r="X28" s="32" t="n">
        <f aca="false">('MCA-Para'!J24/2^'MCA-Para'!B24)*(1000*9.81)</f>
        <v>38381174697.5313</v>
      </c>
      <c r="Y28" s="32" t="n">
        <f aca="false">('ACA2-Para'!J23/2^'ACA2-Para'!B23)*(1000*9.81)</f>
        <v>147010316207.573</v>
      </c>
      <c r="AB28" s="32" t="n">
        <f aca="false">AB27+W28</f>
        <v>390686410020.429</v>
      </c>
      <c r="AC28" s="32" t="n">
        <f aca="false">AC27+X28</f>
        <v>101999512882.468</v>
      </c>
      <c r="AD28" s="32" t="n">
        <f aca="false">AD27+Y28</f>
        <v>390685818243.975</v>
      </c>
      <c r="AP28" s="32" t="n">
        <v>22492449298727.8</v>
      </c>
      <c r="AQ28" s="32" t="n">
        <v>11259951856885.5</v>
      </c>
      <c r="AR28" s="32" t="n">
        <v>22492449298727.8</v>
      </c>
    </row>
    <row r="29" customFormat="false" ht="14.5" hidden="false" customHeight="false" outlineLevel="0" collapsed="false">
      <c r="F29" s="44" t="s">
        <v>119</v>
      </c>
      <c r="G29" s="45"/>
      <c r="H29" s="45"/>
      <c r="I29" s="46" t="n">
        <f aca="false">I27-I28</f>
        <v>0.1904</v>
      </c>
      <c r="V29" s="32" t="n">
        <f aca="false">V28+1</f>
        <v>3</v>
      </c>
      <c r="W29" s="32" t="n">
        <f aca="false">('PCA2-Para'!J22/2^'PCA2-Para'!B22)*(1000*9.81)</f>
        <v>166841812531.694</v>
      </c>
      <c r="X29" s="32" t="n">
        <f aca="false">('MCA-Para'!J23/2^'MCA-Para'!B23)*(1000*9.81)</f>
        <v>43558678188.399</v>
      </c>
      <c r="Y29" s="32" t="n">
        <f aca="false">('ACA2-Para'!J22/2^'ACA2-Para'!B22)*(1000*9.81)</f>
        <v>166841559814.8</v>
      </c>
      <c r="AB29" s="32" t="n">
        <f aca="false">AB28+W29</f>
        <v>557528222552.123</v>
      </c>
      <c r="AC29" s="32" t="n">
        <f aca="false">AC28+X29</f>
        <v>145558191070.867</v>
      </c>
      <c r="AD29" s="32" t="n">
        <f aca="false">AD28+Y29</f>
        <v>557527378058.774</v>
      </c>
      <c r="AP29" s="32" t="n">
        <v>24493167739834.3</v>
      </c>
      <c r="AQ29" s="32" t="n">
        <v>12262341800730.5</v>
      </c>
      <c r="AR29" s="32" t="n">
        <v>24493167739834.3</v>
      </c>
    </row>
    <row r="30" customFormat="false" ht="14.5" hidden="false" customHeight="false" outlineLevel="0" collapsed="false">
      <c r="F30" s="44"/>
      <c r="G30" s="45"/>
      <c r="H30" s="45"/>
      <c r="I30" s="46"/>
      <c r="V30" s="32" t="n">
        <f aca="false">V29+1</f>
        <v>4</v>
      </c>
      <c r="W30" s="32" t="n">
        <f aca="false">('PCA2-Para'!J21/2^'PCA2-Para'!B21)*(1000*9.81)</f>
        <v>189348264551.807</v>
      </c>
      <c r="X30" s="32" t="n">
        <f aca="false">('MCA-Para'!J22/2^'MCA-Para'!B22)*(1000*9.81)</f>
        <v>49434611120.502</v>
      </c>
      <c r="Y30" s="32" t="n">
        <f aca="false">('ACA2-Para'!J21/2^'ACA2-Para'!B21)*(1000*9.81)</f>
        <v>189347977744.174</v>
      </c>
      <c r="AB30" s="32" t="n">
        <f aca="false">AB29+W30</f>
        <v>746876487103.93</v>
      </c>
      <c r="AC30" s="32" t="n">
        <f aca="false">AC29+X30</f>
        <v>194992802191.369</v>
      </c>
      <c r="AD30" s="32" t="n">
        <f aca="false">AD29+Y30</f>
        <v>746875355802.948</v>
      </c>
      <c r="AP30" s="32" t="n">
        <v>26542107667461</v>
      </c>
      <c r="AQ30" s="32" t="n">
        <v>13288875204912.3</v>
      </c>
      <c r="AR30" s="32" t="n">
        <v>26542107667461</v>
      </c>
    </row>
    <row r="31" customFormat="false" ht="14.5" hidden="false" customHeight="false" outlineLevel="0" collapsed="false">
      <c r="F31" s="44"/>
      <c r="G31" s="45"/>
      <c r="H31" s="45"/>
      <c r="I31" s="46"/>
      <c r="K31" s="32" t="s">
        <v>122</v>
      </c>
      <c r="N31" s="32" t="n">
        <v>1</v>
      </c>
      <c r="O31" s="32" t="s">
        <v>45</v>
      </c>
      <c r="V31" s="32" t="n">
        <f aca="false">V30+1</f>
        <v>5</v>
      </c>
      <c r="W31" s="32" t="n">
        <f aca="false">('PCA2-Para'!J20/2^'PCA2-Para'!B20)*(1000*9.81)</f>
        <v>214890768355.626</v>
      </c>
      <c r="X31" s="32" t="n">
        <f aca="false">('MCA-Para'!J21/2^'MCA-Para'!B21)*(1000*9.81)</f>
        <v>56103189496.8316</v>
      </c>
      <c r="Y31" s="32" t="n">
        <f aca="false">('ACA2-Para'!J20/2^'ACA2-Para'!B20)*(1000*9.81)</f>
        <v>214890442858.517</v>
      </c>
      <c r="AB31" s="32" t="n">
        <f aca="false">AB30+W31</f>
        <v>961767255459.555</v>
      </c>
      <c r="AC31" s="32" t="n">
        <f aca="false">AC30+X31</f>
        <v>251095991688.2</v>
      </c>
      <c r="AD31" s="32" t="n">
        <f aca="false">AD30+Y31</f>
        <v>961765798661.465</v>
      </c>
      <c r="AP31" s="32" t="n">
        <v>28914983364509.4</v>
      </c>
      <c r="AQ31" s="32" t="n">
        <v>14477590052717.2</v>
      </c>
      <c r="AR31" s="32" t="n">
        <v>28914983364509.4</v>
      </c>
    </row>
    <row r="32" customFormat="false" ht="15" hidden="false" customHeight="false" outlineLevel="0" collapsed="false">
      <c r="F32" s="60" t="s">
        <v>123</v>
      </c>
      <c r="G32" s="62" t="e">
        <f aca="false">I29/M16</f>
        <v>#DIV/0!</v>
      </c>
      <c r="H32" s="62" t="e">
        <f aca="false">G32*3.6*1000000000</f>
        <v>#DIV/0!</v>
      </c>
      <c r="I32" s="61" t="s">
        <v>114</v>
      </c>
      <c r="K32" s="32" t="s">
        <v>124</v>
      </c>
      <c r="N32" s="50" t="n">
        <v>1E-010</v>
      </c>
      <c r="O32" s="32" t="s">
        <v>45</v>
      </c>
      <c r="P32" s="32" t="s">
        <v>102</v>
      </c>
      <c r="Q32" s="50" t="n">
        <f aca="false">N32*0.00000001666</f>
        <v>1.666E-018</v>
      </c>
      <c r="V32" s="32" t="n">
        <f aca="false">V31+1</f>
        <v>6</v>
      </c>
      <c r="W32" s="32" t="n">
        <f aca="false">('PCA2-Para'!J19/2^'PCA2-Para'!B19)*(1000*9.81)</f>
        <v>243878878075.677</v>
      </c>
      <c r="X32" s="32" t="n">
        <f aca="false">('MCA-Para'!J20/2^'MCA-Para'!B20)*(1000*9.81)</f>
        <v>63671338772.0372</v>
      </c>
      <c r="Y32" s="32" t="n">
        <f aca="false">('ACA2-Para'!J19/2^'ACA2-Para'!B19)*(1000*9.81)</f>
        <v>243878508670</v>
      </c>
      <c r="AB32" s="32" t="n">
        <f aca="false">AB31+W32</f>
        <v>1205646133535.23</v>
      </c>
      <c r="AC32" s="32" t="n">
        <f aca="false">AC31+X32</f>
        <v>314767330460.237</v>
      </c>
      <c r="AD32" s="32" t="n">
        <f aca="false">AD31+Y32</f>
        <v>1205644307331.47</v>
      </c>
      <c r="AP32" s="32" t="n">
        <v>31906211386237.1</v>
      </c>
      <c r="AQ32" s="32" t="n">
        <v>15975863677314.4</v>
      </c>
      <c r="AR32" s="32" t="n">
        <v>31906211386237.1</v>
      </c>
    </row>
    <row r="33" customFormat="false" ht="14.5" hidden="false" customHeight="false" outlineLevel="0" collapsed="false">
      <c r="H33" s="32" t="e">
        <f aca="false">H32/60</f>
        <v>#DIV/0!</v>
      </c>
      <c r="I33" s="32" t="s">
        <v>45</v>
      </c>
      <c r="K33" s="32" t="s">
        <v>126</v>
      </c>
      <c r="N33" s="32" t="n">
        <v>0.3</v>
      </c>
      <c r="O33" s="32" t="s">
        <v>45</v>
      </c>
      <c r="V33" s="32" t="n">
        <f aca="false">V32+1</f>
        <v>7</v>
      </c>
      <c r="W33" s="32" t="n">
        <f aca="false">('PCA2-Para'!J18/2^'PCA2-Para'!B18)*(1000*9.81)</f>
        <v>276777395448.751</v>
      </c>
      <c r="X33" s="32" t="n">
        <f aca="false">('MCA-Para'!J19/2^'MCA-Para'!B19)*(1000*9.81)</f>
        <v>72260408318.7192</v>
      </c>
      <c r="Y33" s="32" t="n">
        <f aca="false">('ACA2-Para'!J18/2^'ACA2-Para'!B18)*(1000*9.81)</f>
        <v>276776976211.375</v>
      </c>
      <c r="AB33" s="32" t="n">
        <f aca="false">AB32+W33</f>
        <v>1482423528983.98</v>
      </c>
      <c r="AC33" s="32" t="n">
        <f aca="false">AC32+X33</f>
        <v>387027738778.957</v>
      </c>
      <c r="AD33" s="32" t="n">
        <f aca="false">AD32+Y33</f>
        <v>1482421283542.84</v>
      </c>
      <c r="AP33" s="32" t="n">
        <v>35918123997578.6</v>
      </c>
      <c r="AQ33" s="32" t="n">
        <v>17985058096175.2</v>
      </c>
      <c r="AR33" s="32" t="n">
        <v>35918123997578.6</v>
      </c>
    </row>
    <row r="34" customFormat="false" ht="14.5" hidden="false" customHeight="false" outlineLevel="0" collapsed="false">
      <c r="K34" s="32" t="s">
        <v>127</v>
      </c>
      <c r="N34" s="32" t="n">
        <v>0.13</v>
      </c>
      <c r="O34" s="32" t="s">
        <v>45</v>
      </c>
      <c r="P34" s="32" t="s">
        <v>102</v>
      </c>
      <c r="Q34" s="32" t="n">
        <f aca="false">N34*0.00000001666</f>
        <v>2.1658E-009</v>
      </c>
      <c r="V34" s="32" t="n">
        <f aca="false">V33+1</f>
        <v>8</v>
      </c>
      <c r="W34" s="32" t="n">
        <f aca="false">('PCA2-Para'!J17/2^'PCA2-Para'!B17)*(1000*9.81)</f>
        <v>314113822549.336</v>
      </c>
      <c r="X34" s="32" t="n">
        <f aca="false">('MCA-Para'!J18/2^'MCA-Para'!B18)*(1000*9.81)</f>
        <v>82008117170.0004</v>
      </c>
      <c r="Y34" s="32" t="n">
        <f aca="false">('ACA2-Para'!J17/2^'ACA2-Para'!B17)*(1000*9.81)</f>
        <v>314113346758.115</v>
      </c>
      <c r="AB34" s="32" t="n">
        <f aca="false">AB33+W34</f>
        <v>1796537351533.32</v>
      </c>
      <c r="AC34" s="32" t="n">
        <f aca="false">AC33+X34</f>
        <v>469035855948.957</v>
      </c>
      <c r="AD34" s="32" t="n">
        <f aca="false">AD33+Y34</f>
        <v>1796534630300.96</v>
      </c>
      <c r="AP34" s="32" t="n">
        <v>41559596373671</v>
      </c>
      <c r="AQ34" s="32" t="n">
        <v>20809863211143.8</v>
      </c>
      <c r="AR34" s="32" t="n">
        <v>41559596373671</v>
      </c>
    </row>
    <row r="35" customFormat="false" ht="14.5" hidden="false" customHeight="false" outlineLevel="0" collapsed="false">
      <c r="V35" s="32" t="n">
        <f aca="false">V34+1</f>
        <v>9</v>
      </c>
      <c r="W35" s="32" t="n">
        <f aca="false">('PCA2-Para'!J16/2^'PCA2-Para'!B16)*(1000*9.81)</f>
        <v>356486819874.08</v>
      </c>
      <c r="X35" s="32" t="n">
        <f aca="false">('MCA-Para'!J17/2^'MCA-Para'!B17)*(1000*9.81)</f>
        <v>93070762236.8404</v>
      </c>
      <c r="Y35" s="32" t="n">
        <f aca="false">('ACA2-Para'!J16/2^'ACA2-Para'!B16)*(1000*9.81)</f>
        <v>356486279900.073</v>
      </c>
      <c r="AB35" s="32" t="n">
        <f aca="false">AB34+W35</f>
        <v>2153024171407.4</v>
      </c>
      <c r="AC35" s="32" t="n">
        <f aca="false">AC34+X35</f>
        <v>562106618185.797</v>
      </c>
      <c r="AD35" s="32" t="n">
        <f aca="false">AD34+Y35</f>
        <v>2153020910201.03</v>
      </c>
      <c r="AP35" s="32" t="n">
        <v>49793615752710.3</v>
      </c>
      <c r="AQ35" s="32" t="n">
        <v>24932114287650.3</v>
      </c>
      <c r="AR35" s="32" t="n">
        <v>49793615752710.3</v>
      </c>
    </row>
    <row r="36" customFormat="false" ht="14.5" hidden="false" customHeight="false" outlineLevel="0" collapsed="false">
      <c r="K36" s="32" t="s">
        <v>129</v>
      </c>
      <c r="L36" s="32" t="s">
        <v>106</v>
      </c>
      <c r="M36" s="32" t="n">
        <f aca="false">1866.513115/Q34</f>
        <v>861812316465.048</v>
      </c>
      <c r="V36" s="32" t="n">
        <f aca="false">V35+1</f>
        <v>10</v>
      </c>
      <c r="W36" s="32" t="n">
        <f aca="false">('PCA2-Para'!J15/2^'PCA2-Para'!B15)*(1000*9.81)</f>
        <v>404575805396.065</v>
      </c>
      <c r="X36" s="32" t="n">
        <f aca="false">('MCA-Para'!J16/2^'MCA-Para'!B16)*(1000*9.81)</f>
        <v>105625724407.135</v>
      </c>
      <c r="Y36" s="32" t="n">
        <f aca="false">('ACA2-Para'!J15/2^'ACA2-Para'!B15)*(1000*9.81)</f>
        <v>404575192581.211</v>
      </c>
      <c r="AB36" s="32" t="n">
        <f aca="false">AB35+W36</f>
        <v>2557599976803.47</v>
      </c>
      <c r="AC36" s="32" t="n">
        <f aca="false">AC35+X36</f>
        <v>667732342592.932</v>
      </c>
      <c r="AD36" s="32" t="n">
        <f aca="false">AD35+Y36</f>
        <v>2557596102782.24</v>
      </c>
      <c r="AP36" s="32" t="n">
        <v>62178785815947.3</v>
      </c>
      <c r="AQ36" s="32" t="n">
        <v>31131587445263.9</v>
      </c>
      <c r="AR36" s="32" t="n">
        <v>62178785815947.3</v>
      </c>
    </row>
    <row r="37" customFormat="false" ht="14.5" hidden="false" customHeight="false" outlineLevel="0" collapsed="false">
      <c r="M37" s="32" t="n">
        <f aca="false">M36/(1000*9.81)</f>
        <v>87850389.0382311</v>
      </c>
      <c r="O37" s="32" t="n">
        <f aca="false">Q34*J20</f>
        <v>347366.364279827</v>
      </c>
      <c r="P37" s="32" t="s">
        <v>43</v>
      </c>
      <c r="Q37" s="50"/>
      <c r="V37" s="32" t="n">
        <f aca="false">V36+1</f>
        <v>11</v>
      </c>
      <c r="W37" s="32" t="n">
        <f aca="false">('PCA2-Para'!J14/2^'PCA2-Para'!B14)*(1000*9.81)</f>
        <v>459151848502.258</v>
      </c>
      <c r="X37" s="32" t="n">
        <f aca="false">('MCA-Para'!J15/2^'MCA-Para'!B15)*(1000*9.81)</f>
        <v>119874312709.945</v>
      </c>
      <c r="Y37" s="32" t="n">
        <f aca="false">('ACA2-Para'!J14/2^'ACA2-Para'!B14)*(1000*9.81)</f>
        <v>459151153020.547</v>
      </c>
      <c r="AB37" s="32" t="n">
        <f aca="false">AB36+W37</f>
        <v>3016751825305.72</v>
      </c>
      <c r="AC37" s="32" t="n">
        <f aca="false">AC36+X37</f>
        <v>787606655302.877</v>
      </c>
      <c r="AD37" s="32" t="n">
        <f aca="false">AD36+Y37</f>
        <v>3016747255802.79</v>
      </c>
      <c r="AP37" s="32" t="n">
        <v>81276039146084.4</v>
      </c>
      <c r="AQ37" s="32" t="n">
        <v>40689416623898.6</v>
      </c>
      <c r="AR37" s="32" t="n">
        <v>81276039146084.4</v>
      </c>
    </row>
    <row r="38" customFormat="false" ht="14.5" hidden="false" customHeight="false" outlineLevel="0" collapsed="false">
      <c r="O38" s="32" t="n">
        <f aca="false">O37*0.0075006157584566</f>
        <v>2605.46162587504</v>
      </c>
      <c r="P38" s="32" t="s">
        <v>48</v>
      </c>
      <c r="V38" s="32" t="n">
        <f aca="false">V37+1</f>
        <v>12</v>
      </c>
      <c r="W38" s="32" t="n">
        <f aca="false">('PCA2-Para'!J13/2^'PCA2-Para'!B13)*(1000*9.81)</f>
        <v>521090033489.902</v>
      </c>
      <c r="X38" s="32" t="n">
        <f aca="false">('MCA-Para'!J14/2^'MCA-Para'!B14)*(1000*9.81)</f>
        <v>136044992148.817</v>
      </c>
      <c r="Y38" s="32" t="n">
        <f aca="false">('ACA2-Para'!J13/2^'ACA2-Para'!B13)*(1000*9.81)</f>
        <v>521089244189.829</v>
      </c>
      <c r="AB38" s="32" t="n">
        <f aca="false">AB37+W38</f>
        <v>3537841858795.63</v>
      </c>
      <c r="AC38" s="32" t="n">
        <f aca="false">AC37+X38</f>
        <v>923651647451.695</v>
      </c>
      <c r="AD38" s="32" t="n">
        <f aca="false">AD37+Y38</f>
        <v>3537836499992.61</v>
      </c>
      <c r="AP38" s="32" t="n">
        <v>111342403502154</v>
      </c>
      <c r="AQ38" s="32" t="n">
        <v>55735063987679.9</v>
      </c>
      <c r="AR38" s="32" t="n">
        <v>111342403502154</v>
      </c>
    </row>
    <row r="39" customFormat="false" ht="14.5" hidden="false" customHeight="false" outlineLevel="0" collapsed="false">
      <c r="V39" s="32" t="n">
        <f aca="false">V38+1</f>
        <v>13</v>
      </c>
      <c r="W39" s="32" t="n">
        <f aca="false">('PCA2-Para'!J12/2^'PCA2-Para'!B12)*(1000*9.81)</f>
        <v>591383490860.916</v>
      </c>
      <c r="X39" s="32" t="n">
        <f aca="false">('MCA-Para'!J13/2^'MCA-Para'!B13)*(1000*9.81)</f>
        <v>154397046959.971</v>
      </c>
      <c r="Y39" s="32" t="n">
        <f aca="false">('ACA2-Para'!J12/2^'ACA2-Para'!B12)*(1000*9.81)</f>
        <v>591382595086.668</v>
      </c>
      <c r="AB39" s="32" t="n">
        <f aca="false">AB38+W39</f>
        <v>4129225349656.54</v>
      </c>
      <c r="AC39" s="32" t="n">
        <f aca="false">AC38+X39</f>
        <v>1078048694411.67</v>
      </c>
      <c r="AD39" s="32" t="n">
        <f aca="false">AD38+Y39</f>
        <v>4129219095079.28</v>
      </c>
      <c r="AP39" s="32" t="n">
        <v>159524257558660</v>
      </c>
      <c r="AQ39" s="32" t="n">
        <v>79843074550035</v>
      </c>
      <c r="AR39" s="32" t="n">
        <v>159524257558660</v>
      </c>
    </row>
    <row r="40" customFormat="false" ht="14.5" hidden="false" customHeight="false" outlineLevel="0" collapsed="false">
      <c r="V40" s="32" t="n">
        <f aca="false">V39+1</f>
        <v>14</v>
      </c>
      <c r="W40" s="32" t="n">
        <f aca="false">('PCA2-Para'!J11/2^'PCA2-Para'!B11)*(1000*9.81)</f>
        <v>671159321395.121</v>
      </c>
      <c r="X40" s="32" t="n">
        <f aca="false">('MCA-Para'!J12/2^'MCA-Para'!B12)*(1000*9.81)</f>
        <v>175224738032.864</v>
      </c>
      <c r="Y40" s="32" t="n">
        <f aca="false">('ACA2-Para'!J11/2^'ACA2-Para'!B11)*(1000*9.81)</f>
        <v>671158304783.657</v>
      </c>
      <c r="AB40" s="32" t="n">
        <f aca="false">AB39+W40</f>
        <v>4800384671051.66</v>
      </c>
      <c r="AC40" s="32" t="n">
        <f aca="false">AC39+X40</f>
        <v>1253273432444.53</v>
      </c>
      <c r="AD40" s="32" t="n">
        <f aca="false">AD39+Y40</f>
        <v>4800377399862.94</v>
      </c>
      <c r="AP40" s="32" t="n">
        <v>237923451129198</v>
      </c>
      <c r="AQ40" s="32" t="n">
        <v>119066321442163</v>
      </c>
      <c r="AR40" s="32" t="n">
        <v>237923451129198</v>
      </c>
    </row>
    <row r="41" customFormat="false" ht="14.5" hidden="false" customHeight="false" outlineLevel="0" collapsed="false">
      <c r="V41" s="32" t="n">
        <f aca="false">V40+1</f>
        <v>15</v>
      </c>
      <c r="W41" s="32" t="n">
        <f aca="false">('PCA2-Para'!J10/2^'PCA2-Para'!B10)*(1000*9.81)</f>
        <v>761696668332.425</v>
      </c>
      <c r="X41" s="32" t="n">
        <f aca="false">('MCA-Para'!J11/2^'MCA-Para'!B11)*(1000*9.81)</f>
        <v>198862021154.11</v>
      </c>
      <c r="Y41" s="32" t="n">
        <f aca="false">('ACA2-Para'!J10/2^'ACA2-Para'!B10)*(1000*9.81)</f>
        <v>761695514583.173</v>
      </c>
      <c r="AB41" s="32" t="n">
        <f aca="false">AB40+W41</f>
        <v>5562081339384.09</v>
      </c>
      <c r="AC41" s="32" t="n">
        <f aca="false">AC40+X41</f>
        <v>1452135453598.64</v>
      </c>
      <c r="AD41" s="32" t="n">
        <f aca="false">AD40+Y41</f>
        <v>5562072914446.11</v>
      </c>
      <c r="AP41" s="32" t="n">
        <v>367196040574721</v>
      </c>
      <c r="AQ41" s="32" t="n">
        <v>183735645051077</v>
      </c>
      <c r="AR41" s="32" t="n">
        <v>367196040574721</v>
      </c>
    </row>
    <row r="42" customFormat="false" ht="14.5" hidden="false" customHeight="false" outlineLevel="0" collapsed="false">
      <c r="V42" s="32" t="n">
        <f aca="false">V41+1</f>
        <v>16</v>
      </c>
      <c r="W42" s="32" t="n">
        <f aca="false">('PCA2-Para'!J9/2^'PCA2-Para'!B9)*(1000*9.81)</f>
        <v>864447227437.306</v>
      </c>
      <c r="X42" s="32" t="n">
        <f aca="false">('MCA-Para'!J10/2^'MCA-Para'!B10)*(1000*9.81)</f>
        <v>225687901728.126</v>
      </c>
      <c r="Y42" s="32" t="n">
        <f aca="false">('ACA2-Para'!J9/2^'ACA2-Para'!B9)*(1000*9.81)</f>
        <v>864445918050.796</v>
      </c>
      <c r="AB42" s="32" t="n">
        <f aca="false">AB41+W42</f>
        <v>6426528566821.39</v>
      </c>
      <c r="AC42" s="32" t="n">
        <f aca="false">AC41+X42</f>
        <v>1677823355326.77</v>
      </c>
      <c r="AD42" s="32" t="n">
        <f aca="false">AD41+Y42</f>
        <v>6426518832496.91</v>
      </c>
      <c r="AP42" s="32" t="n">
        <v>582854667438303</v>
      </c>
      <c r="AQ42" s="32" t="n">
        <v>291611441812551</v>
      </c>
      <c r="AR42" s="32" t="n">
        <v>582854667438303</v>
      </c>
    </row>
    <row r="43" customFormat="false" ht="14.5" hidden="false" customHeight="false" outlineLevel="0" collapsed="false">
      <c r="V43" s="32" t="n">
        <f aca="false">V42+1</f>
        <v>17</v>
      </c>
      <c r="W43" s="32" t="n">
        <f aca="false">('PCA2-Para'!J8/2^'PCA2-Para'!B8)*(1000*9.81)</f>
        <v>981058523808.479</v>
      </c>
      <c r="X43" s="32" t="n">
        <f aca="false">('MCA-Para'!J9/2^'MCA-Para'!B9)*(1000*9.81)</f>
        <v>256132511833.276</v>
      </c>
      <c r="Y43" s="32" t="n">
        <f aca="false">('ACA2-Para'!J8/2^'ACA2-Para'!B8)*(1000*9.81)</f>
        <v>981057037789.719</v>
      </c>
      <c r="AB43" s="32" t="n">
        <f aca="false">AB42+W43</f>
        <v>7407587090629.87</v>
      </c>
      <c r="AC43" s="32" t="n">
        <f aca="false">AC42+X43</f>
        <v>1933955867160.04</v>
      </c>
      <c r="AD43" s="32" t="n">
        <f aca="false">AD42+Y43</f>
        <v>7407575870286.63</v>
      </c>
      <c r="AP43" s="32" t="n">
        <v>946361635242897</v>
      </c>
      <c r="AQ43" s="32" t="n">
        <v>473430789928712</v>
      </c>
      <c r="AR43" s="32" t="n">
        <v>946361635242897</v>
      </c>
    </row>
    <row r="44" customFormat="false" ht="14.5" hidden="false" customHeight="false" outlineLevel="0" collapsed="false">
      <c r="V44" s="32" t="n">
        <f aca="false">V43+1</f>
        <v>18</v>
      </c>
      <c r="W44" s="32" t="n">
        <f aca="false">('PCA2-Para'!J7/2^'PCA2-Para'!B7)*(1000*9.81)</f>
        <v>1113400328659.25</v>
      </c>
      <c r="X44" s="32" t="n">
        <f aca="false">('MCA-Para'!J8/2^'MCA-Para'!B8)*(1000*9.81)</f>
        <v>290684007054.364</v>
      </c>
      <c r="Y44" s="32" t="n">
        <f aca="false">('ACA2-Para'!J7/2^'ACA2-Para'!B7)*(1000*9.81)</f>
        <v>1113398642181.09</v>
      </c>
      <c r="AB44" s="32" t="n">
        <f aca="false">AB43+W44</f>
        <v>8520987419289.12</v>
      </c>
      <c r="AC44" s="32" t="n">
        <f aca="false">AC43+X44</f>
        <v>2224639874214.41</v>
      </c>
      <c r="AD44" s="32" t="n">
        <f aca="false">AD43+Y44</f>
        <v>8520974512467.72</v>
      </c>
      <c r="AP44" s="32" t="n">
        <v>1564746592815670</v>
      </c>
      <c r="AQ44" s="32" t="n">
        <v>782717165464664</v>
      </c>
      <c r="AR44" s="32" t="n">
        <v>1564746592815670</v>
      </c>
    </row>
    <row r="45" customFormat="false" ht="14.5" hidden="false" customHeight="false" outlineLevel="0" collapsed="false">
      <c r="V45" s="32" t="n">
        <f aca="false">V44+1</f>
        <v>19</v>
      </c>
      <c r="W45" s="32" t="n">
        <f aca="false">('PCA2-Para'!J6/2^'PCA2-Para'!B6)*(1000*9.81)</f>
        <v>1263594639641.02</v>
      </c>
      <c r="X45" s="32" t="n">
        <f aca="false">('MCA-Para'!J7/2^'MCA-Para'!B7)*(1000*9.81)</f>
        <v>329896393676.814</v>
      </c>
      <c r="Y45" s="32" t="n">
        <f aca="false">('ACA2-Para'!J6/2^'ACA2-Para'!B6)*(1000*9.81)</f>
        <v>1263592725662.09</v>
      </c>
      <c r="AB45" s="32" t="n">
        <f aca="false">AB44+W45</f>
        <v>9784582058930.14</v>
      </c>
      <c r="AC45" s="32" t="n">
        <f aca="false">AC44+X45</f>
        <v>2554536267891.22</v>
      </c>
      <c r="AD45" s="32" t="n">
        <f aca="false">AD44+Y45</f>
        <v>9784567238129.81</v>
      </c>
      <c r="AP45" s="32" t="n">
        <v>2625453233289440</v>
      </c>
      <c r="AQ45" s="32" t="n">
        <v>1313205068246110</v>
      </c>
      <c r="AR45" s="32" t="n">
        <v>2625453233289440</v>
      </c>
    </row>
    <row r="46" customFormat="false" ht="14.5" hidden="false" customHeight="false" outlineLevel="0" collapsed="false">
      <c r="V46" s="32" t="n">
        <f aca="false">V45+1</f>
        <v>20</v>
      </c>
      <c r="W46" s="32" t="n">
        <f aca="false">('PCA2-Para'!J5/2^'PCA2-Para'!B5)*(1000*9.81)</f>
        <v>1434049705421.06</v>
      </c>
      <c r="X46" s="32" t="n">
        <f aca="false">('MCA-Para'!J6/2^'MCA-Para'!B6)*(1000*9.81)</f>
        <v>374398411745.486</v>
      </c>
      <c r="Y46" s="32" t="n">
        <f aca="false">('ACA2-Para'!J5/2^'ACA2-Para'!B5)*(1000*9.81)</f>
        <v>1434047533252.21</v>
      </c>
      <c r="AB46" s="32" t="n">
        <f aca="false">AB45+W46</f>
        <v>11218631764351.2</v>
      </c>
      <c r="AC46" s="32" t="n">
        <f aca="false">AC45+X46</f>
        <v>2928934679636.71</v>
      </c>
      <c r="AD46" s="32" t="n">
        <f aca="false">AD45+Y46</f>
        <v>11218614771382</v>
      </c>
      <c r="AP46" s="32" t="n">
        <v>4458493883288380</v>
      </c>
      <c r="AQ46" s="32" t="n">
        <v>2229919292242010</v>
      </c>
      <c r="AR46" s="32" t="n">
        <v>4458493883288380</v>
      </c>
    </row>
    <row r="47" customFormat="false" ht="14.5" hidden="false" customHeight="false" outlineLevel="0" collapsed="false">
      <c r="V47" s="32" t="n">
        <f aca="false">V46+1</f>
        <v>21</v>
      </c>
      <c r="W47" s="32" t="n">
        <f aca="false">('PCA2-Para'!J4/2^'PCA2-Para'!B4)*(1000*9.81)</f>
        <v>1627498640072.17</v>
      </c>
      <c r="X47" s="32" t="n">
        <f aca="false">('MCA-Para'!J5/2^'MCA-Para'!B5)*(1000*9.81)</f>
        <v>424903616421.055</v>
      </c>
      <c r="Y47" s="32" t="n">
        <f aca="false">('ACA2-Para'!J4/2^'ACA2-Para'!B4)*(1000*9.81)</f>
        <v>1627496174884.36</v>
      </c>
      <c r="AB47" s="32" t="n">
        <f aca="false">AB46+W47</f>
        <v>12846130404423.4</v>
      </c>
      <c r="AC47" s="32" t="n">
        <f aca="false">AC46+X47</f>
        <v>3353838296057.76</v>
      </c>
      <c r="AD47" s="32" t="n">
        <f aca="false">AD46+Y47</f>
        <v>12846110946266.4</v>
      </c>
      <c r="AP47" s="32" t="n">
        <v>14026245859339300</v>
      </c>
      <c r="AQ47" s="32" t="n">
        <v>3824825140148500</v>
      </c>
      <c r="AR47" s="32" t="n">
        <v>11634307865326600</v>
      </c>
    </row>
    <row r="48" customFormat="false" ht="14.5" hidden="false" customHeight="false" outlineLevel="0" collapsed="false">
      <c r="V48" s="32" t="n">
        <f aca="false">V47+1</f>
        <v>22</v>
      </c>
      <c r="X48" s="32" t="n">
        <f aca="false">('MCA-Para'!J4/2^'MCA-Para'!B4)*(1000*9.81)</f>
        <v>482221819280.642</v>
      </c>
      <c r="AC48" s="32" t="n">
        <f aca="false">AC47+X48</f>
        <v>3836060115338.4</v>
      </c>
      <c r="AQ48" s="32" t="n">
        <v>8571251582903230</v>
      </c>
    </row>
    <row r="51" customFormat="false" ht="14.5" hidden="false" customHeight="false" outlineLevel="0" collapsed="false">
      <c r="AB51" s="32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2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L32" activeCellId="0" sqref="L32"/>
    </sheetView>
  </sheetViews>
  <sheetFormatPr defaultRowHeight="14.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18"/>
    <col collapsed="false" customWidth="true" hidden="false" outlineLevel="0" max="5" min="5" style="0" width="13.02"/>
    <col collapsed="false" customWidth="true" hidden="false" outlineLevel="0" max="6" min="6" style="0" width="12.64"/>
    <col collapsed="false" customWidth="true" hidden="false" outlineLevel="0" max="7" min="7" style="0" width="12.44"/>
    <col collapsed="false" customWidth="true" hidden="false" outlineLevel="0" max="8" min="8" style="0" width="11.83"/>
    <col collapsed="false" customWidth="true" hidden="false" outlineLevel="0" max="9" min="9" style="0" width="12.18"/>
    <col collapsed="false" customWidth="true" hidden="false" outlineLevel="0" max="10" min="10" style="0" width="10.91"/>
    <col collapsed="false" customWidth="true" hidden="false" outlineLevel="0" max="11" min="11" style="0" width="8.67"/>
    <col collapsed="false" customWidth="true" hidden="false" outlineLevel="0" max="12" min="12" style="0" width="10.54"/>
    <col collapsed="false" customWidth="true" hidden="false" outlineLevel="0" max="13" min="13" style="0" width="12.44"/>
    <col collapsed="false" customWidth="true" hidden="false" outlineLevel="0" max="14" min="14" style="0" width="9.46"/>
    <col collapsed="false" customWidth="true" hidden="false" outlineLevel="0" max="16" min="15" style="0" width="8.67"/>
    <col collapsed="false" customWidth="true" hidden="false" outlineLevel="0" max="17" min="17" style="0" width="10.09"/>
    <col collapsed="false" customWidth="true" hidden="false" outlineLevel="0" max="18" min="18" style="0" width="9.82"/>
    <col collapsed="false" customWidth="true" hidden="false" outlineLevel="0" max="19" min="19" style="0" width="8.67"/>
    <col collapsed="false" customWidth="true" hidden="false" outlineLevel="0" max="20" min="20" style="0" width="6.09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B1" s="0" t="s">
        <v>139</v>
      </c>
      <c r="C1" s="0" t="n">
        <v>0.001</v>
      </c>
      <c r="E1" s="38" t="s">
        <v>140</v>
      </c>
      <c r="F1" s="66" t="n">
        <f aca="false">F2*7*10^-7</f>
        <v>0.0006951</v>
      </c>
      <c r="G1" s="0" t="s">
        <v>101</v>
      </c>
      <c r="H1" s="0" t="n">
        <f aca="false">1.2/1000</f>
        <v>0.0012</v>
      </c>
      <c r="J1" s="0" t="s">
        <v>164</v>
      </c>
      <c r="K1" s="0" t="n">
        <v>1.26</v>
      </c>
      <c r="M1" s="0" t="s">
        <v>165</v>
      </c>
      <c r="N1" s="0" t="n">
        <f aca="false">2*(0.5^(16/3.67))*C1</f>
        <v>9.74176488991768E-005</v>
      </c>
    </row>
    <row r="2" customFormat="false" ht="15" hidden="false" customHeight="false" outlineLevel="0" collapsed="false">
      <c r="B2" s="0" t="s">
        <v>142</v>
      </c>
      <c r="C2" s="0" t="n">
        <f aca="false">'Final-Peri'!I8</f>
        <v>29</v>
      </c>
      <c r="E2" s="60" t="s">
        <v>143</v>
      </c>
      <c r="F2" s="67" t="n">
        <v>993</v>
      </c>
      <c r="J2" s="0" t="s">
        <v>166</v>
      </c>
      <c r="K2" s="0" t="n">
        <v>0.665190105237739</v>
      </c>
      <c r="L2" s="0" t="s">
        <v>167</v>
      </c>
      <c r="M2" s="0" t="n">
        <f aca="false">SQRT(K1+1)</f>
        <v>1.50332963783729</v>
      </c>
      <c r="N2" s="0" t="s">
        <v>166</v>
      </c>
      <c r="O2" s="0" t="n">
        <f aca="false">1/M2</f>
        <v>0.665190105237739</v>
      </c>
    </row>
    <row r="3" customFormat="false" ht="14.5" hidden="false" customHeight="false" outlineLevel="0" collapsed="false">
      <c r="B3" s="0" t="s">
        <v>144</v>
      </c>
      <c r="C3" s="0" t="s">
        <v>158</v>
      </c>
      <c r="D3" s="0" t="s">
        <v>168</v>
      </c>
      <c r="E3" s="0" t="s">
        <v>159</v>
      </c>
      <c r="J3" s="0" t="s">
        <v>129</v>
      </c>
      <c r="L3" s="0" t="s">
        <v>85</v>
      </c>
    </row>
    <row r="4" customFormat="false" ht="14.5" hidden="false" customHeight="false" outlineLevel="0" collapsed="false">
      <c r="B4" s="0" t="n">
        <v>0</v>
      </c>
      <c r="C4" s="0" t="n">
        <f aca="false">(($K$2^(-4)-1)-(($K$2^(-2)-1)^2/(LN(($K$2^(-1))))))^-1</f>
        <v>4.68620647593691</v>
      </c>
      <c r="D4" s="0" t="n">
        <f aca="false">2*C1</f>
        <v>0.002</v>
      </c>
      <c r="E4" s="0" t="n">
        <f aca="false">(160*$F$1)/(3.1415*(0.5)^(0.817438692098092*B4)*$C$1^3)</f>
        <v>35402196.4029922</v>
      </c>
      <c r="J4" s="0" t="n">
        <f aca="false">C4*E4</f>
        <v>165902002.046092</v>
      </c>
      <c r="L4" s="0" t="n">
        <f aca="false">J4/(2^B4)</f>
        <v>165902002.046092</v>
      </c>
    </row>
    <row r="5" customFormat="false" ht="14.5" hidden="false" customHeight="false" outlineLevel="0" collapsed="false">
      <c r="B5" s="0" t="n">
        <v>1</v>
      </c>
      <c r="C5" s="0" t="n">
        <f aca="false">(($K$2^(-4)-1)-(($K$2^(-2)-1)^2/(LN(($K$2^(-1))))))^-1</f>
        <v>4.68620647593691</v>
      </c>
      <c r="D5" s="0" t="n">
        <f aca="false">(0.5^(B5/3.67))*$D$4</f>
        <v>0.00165579083230438</v>
      </c>
      <c r="E5" s="0" t="n">
        <f aca="false">(160*$F$1)/(3.1415*(0.5)^(0.817438692098092*B5)*$C$1^3)</f>
        <v>62388389.2409499</v>
      </c>
      <c r="J5" s="0" t="n">
        <f aca="false">C5*E5</f>
        <v>292364873.684212</v>
      </c>
      <c r="L5" s="0" t="n">
        <f aca="false">J5/(2^B5)</f>
        <v>146182436.842106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(($K$2^(-4)-1)-(($K$2^(-2)-1)^2/(LN(($K$2^(-1))))))^-1</f>
        <v>4.68620647593691</v>
      </c>
      <c r="D6" s="0" t="n">
        <f aca="false">(0.5^(B6/3.67))*$D$4</f>
        <v>0.00137082164017162</v>
      </c>
      <c r="E6" s="0" t="n">
        <f aca="false">(160*$F$1)/(3.1415*(0.5)^(0.817438692098092*B6)*$C$1^3)</f>
        <v>109945469.704001</v>
      </c>
      <c r="J6" s="0" t="n">
        <f aca="false">C6*E6</f>
        <v>515227172.126816</v>
      </c>
      <c r="L6" s="0" t="n">
        <f aca="false">J6/(2^B6)</f>
        <v>128806793.031704</v>
      </c>
      <c r="N6" s="69" t="n">
        <f aca="false">(SUM(L20:L32))</f>
        <v>98086207474.0548</v>
      </c>
      <c r="O6" s="0" t="s">
        <v>169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(($K$2^(-4)-1)-(($K$2^(-2)-1)^2/(LN(($K$2^(-1))))))^-1</f>
        <v>4.68620647593691</v>
      </c>
      <c r="D7" s="0" t="n">
        <f aca="false">(0.5^(B7/3.67))*$D$4</f>
        <v>0.00113489695226032</v>
      </c>
      <c r="E7" s="0" t="n">
        <f aca="false">(160*$F$1)/(3.1415*(0.5)^(0.817438692098092*B7)*$C$1^3)</f>
        <v>193754101.612536</v>
      </c>
      <c r="J7" s="0" t="n">
        <f aca="false">C7*E7</f>
        <v>907971725.716003</v>
      </c>
      <c r="L7" s="0" t="n">
        <f aca="false">J7/(2^B7)</f>
        <v>113496465.7145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(($K$2^(-4)-1)-(($K$2^(-2)-1)^2/(LN(($K$2^(-1))))))^-1</f>
        <v>4.68620647593691</v>
      </c>
      <c r="D8" s="0" t="n">
        <f aca="false">(0.5^(B8/3.67))*$D$4</f>
        <v>0.000939575984581409</v>
      </c>
      <c r="E8" s="0" t="n">
        <f aca="false">(160*$F$1)/(3.1415*(0.5)^(0.817438692098092*B8)*$C$1^3)</f>
        <v>341447919.525461</v>
      </c>
      <c r="J8" s="0" t="n">
        <f aca="false">C8*E8</f>
        <v>1600095451.6754</v>
      </c>
      <c r="L8" s="0" t="n">
        <f aca="false">J8/(2^B8)</f>
        <v>100005965.729712</v>
      </c>
      <c r="N8" s="0" t="s">
        <v>170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(($K$2^(-4)-1)-(($K$2^(-2)-1)^2/(LN(($K$2^(-1))))))^-1</f>
        <v>4.68620647593691</v>
      </c>
      <c r="D9" s="0" t="n">
        <f aca="false">(0.5^(B9/3.67))*$D$4</f>
        <v>0.000777870650761631</v>
      </c>
      <c r="E9" s="0" t="n">
        <f aca="false">(160*$F$1)/(3.1415*(0.5)^(0.817438692098092*B9)*$C$1^3)</f>
        <v>601724973.964229</v>
      </c>
      <c r="J9" s="0" t="n">
        <f aca="false">C9*E9</f>
        <v>2819807469.72414</v>
      </c>
      <c r="L9" s="0" t="n">
        <f aca="false">J9/(2^B9)</f>
        <v>88118983.4288793</v>
      </c>
      <c r="N9" s="0" t="n">
        <f aca="false">(SUM(L20:L31))</f>
        <v>143923594.976772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(($K$2^(-4)-1)-(($K$2^(-2)-1)^2/(LN(($K$2^(-1))))))^-1</f>
        <v>4.68620647593691</v>
      </c>
      <c r="D10" s="0" t="n">
        <f aca="false">(0.5^(B10/3.67))*$D$4</f>
        <v>0.000643995546124877</v>
      </c>
      <c r="E10" s="0" t="n">
        <f aca="false">(160*$F$1)/(3.1415*(0.5)^(0.817438692098092*B10)*$C$1^3)</f>
        <v>1060404599.31768</v>
      </c>
      <c r="J10" s="0" t="n">
        <f aca="false">C10*E10</f>
        <v>4969274900.4358</v>
      </c>
      <c r="L10" s="0" t="n">
        <f aca="false">J10/(2^B10)</f>
        <v>77644920.3193094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(($K$2^(-4)-1)-(($K$2^(-2)-1)^2/(LN(($K$2^(-1))))))^-1</f>
        <v>4.68620647593691</v>
      </c>
      <c r="D11" s="0" t="n">
        <f aca="false">(0.5^(B11/3.67))*$D$4</f>
        <v>0.000533160960659213</v>
      </c>
      <c r="E11" s="0" t="n">
        <f aca="false">(160*$F$1)/(3.1415*(0.5)^(0.817438692098092*B11)*$C$1^3)</f>
        <v>1868724023.27934</v>
      </c>
      <c r="J11" s="0" t="n">
        <f aca="false">C11*E11</f>
        <v>8757226619.63053</v>
      </c>
      <c r="L11" s="0" t="n">
        <f aca="false">J11/(2^B11)</f>
        <v>68415832.9658636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(($K$2^(-4)-1)-(($K$2^(-2)-1)^2/(LN(($K$2^(-1))))))^-1</f>
        <v>4.68620647593691</v>
      </c>
      <c r="D12" s="0" t="n">
        <f aca="false">(0.5^(B12/3.67))*$D$4</f>
        <v>0.000441401515401062</v>
      </c>
      <c r="E12" s="0" t="n">
        <f aca="false">(160*$F$1)/(3.1415*(0.5)^(0.817438692098092*B12)*$C$1^3)</f>
        <v>3293204761.1151</v>
      </c>
      <c r="J12" s="0" t="n">
        <f aca="false">C12*E12</f>
        <v>15432637478.1238</v>
      </c>
      <c r="L12" s="0" t="n">
        <f aca="false">J12/(2^B12)</f>
        <v>60283740.1489212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(($K$2^(-4)-1)-(($K$2^(-2)-1)^2/(LN(($K$2^(-1))))))^-1</f>
        <v>4.68620647593691</v>
      </c>
      <c r="D13" s="0" t="n">
        <f aca="false">(0.5^(B13/3.67))*$D$4</f>
        <v>0.00036543429128317</v>
      </c>
      <c r="E13" s="0" t="n">
        <f aca="false">(160*$F$1)/(3.1415*(0.5)^(0.817438692098092*B13)*$C$1^3)</f>
        <v>5803530892.48533</v>
      </c>
      <c r="J13" s="0" t="n">
        <f aca="false">C13*E13</f>
        <v>27196544051.6647</v>
      </c>
      <c r="L13" s="0" t="n">
        <f aca="false">J13/(2^B13)</f>
        <v>53118250.1009075</v>
      </c>
      <c r="M13" s="0" t="s">
        <v>171</v>
      </c>
      <c r="N13" s="0" t="n">
        <v>288594413530.659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(($K$2^(-4)-1)-(($K$2^(-2)-1)^2/(LN(($K$2^(-1))))))^-1</f>
        <v>4.68620647593691</v>
      </c>
      <c r="D14" s="0" t="n">
        <f aca="false">(0.5^(B14/3.67))*$D$4</f>
        <v>0.000302541374658161</v>
      </c>
      <c r="E14" s="0" t="n">
        <f aca="false">(160*$F$1)/(3.1415*(0.5)^(0.817438692098092*B14)*$C$1^3)</f>
        <v>10227414710.9598</v>
      </c>
      <c r="J14" s="0" t="n">
        <f aca="false">C14*E14</f>
        <v>47927777050.5925</v>
      </c>
      <c r="L14" s="0" t="n">
        <f aca="false">J14/(2^B14)</f>
        <v>46804469.7759692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(($K$2^(-4)-1)-(($K$2^(-2)-1)^2/(LN(($K$2^(-1))))))^-1</f>
        <v>4.68620647593691</v>
      </c>
      <c r="D15" s="0" t="n">
        <f aca="false">(0.5^(B15/3.67))*$D$4</f>
        <v>0.000250472617275875</v>
      </c>
      <c r="E15" s="0" t="n">
        <f aca="false">(160*$F$1)/(3.1415*(0.5)^(0.817438692098092*B15)*$C$1^3)</f>
        <v>18023512514.6656</v>
      </c>
      <c r="J15" s="0" t="n">
        <f aca="false">C15*E15</f>
        <v>84461901065.356</v>
      </c>
      <c r="L15" s="0" t="n">
        <f aca="false">J15/(2^B15)</f>
        <v>41241162.6295684</v>
      </c>
      <c r="M15" s="0" t="s">
        <v>172</v>
      </c>
      <c r="N15" s="0" t="n">
        <f aca="false">((N6-N13)/N13)*100</f>
        <v>-66.0124372214729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(($K$2^(-4)-1)-(($K$2^(-2)-1)^2/(LN(($K$2^(-1))))))^-1</f>
        <v>4.68620647593691</v>
      </c>
      <c r="D16" s="0" t="n">
        <f aca="false">(0.5^(B16/3.67))*$D$4</f>
        <v>0.000207365131714339</v>
      </c>
      <c r="E16" s="0" t="n">
        <f aca="false">(160*$F$1)/(3.1415*(0.5)^(0.817438692098092*B16)*$C$1^3)</f>
        <v>31762377154.6291</v>
      </c>
      <c r="J16" s="0" t="n">
        <f aca="false">C16*E16</f>
        <v>148845057513.174</v>
      </c>
      <c r="L16" s="0" t="n">
        <f aca="false">J16/(2^B16)</f>
        <v>36339125.3694271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(($K$2^(-4)-1)-(($K$2^(-2)-1)^2/(LN(($K$2^(-1))))))^-1</f>
        <v>4.68620647593691</v>
      </c>
      <c r="D17" s="0" t="n">
        <f aca="false">(0.5^(B17/3.67))*$D$4</f>
        <v>0.000171676642016097</v>
      </c>
      <c r="E17" s="0" t="n">
        <f aca="false">(160*$F$1)/(3.1415*(0.5)^(0.817438692098092*B17)*$C$1^3)</f>
        <v>55974028463.7642</v>
      </c>
      <c r="J17" s="0" t="n">
        <f aca="false">C17*E17</f>
        <v>262305854671.169</v>
      </c>
      <c r="L17" s="0" t="n">
        <f aca="false">J17/(2^B17)</f>
        <v>32019757.6502892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(($K$2^(-4)-1)-(($K$2^(-2)-1)^2/(LN(($K$2^(-1))))))^-1</f>
        <v>4.68620647593691</v>
      </c>
      <c r="D18" s="0" t="n">
        <f aca="false">(0.5^(B18/3.67))*$D$4</f>
        <v>0.000142130304985527</v>
      </c>
      <c r="E18" s="0" t="n">
        <f aca="false">(160*$F$1)/(3.1415*(0.5)^(0.817438692098092*B18)*$C$1^3)</f>
        <v>98641605041.3804</v>
      </c>
      <c r="J18" s="0" t="n">
        <f aca="false">C18*E18</f>
        <v>462254928341.728</v>
      </c>
      <c r="L18" s="0" t="n">
        <f aca="false">J18/(2^B18)</f>
        <v>28213801.7786699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(($K$2^(-4)-1)-(($K$2^(-2)-1)^2/(LN(($K$2^(-1))))))^-1</f>
        <v>4.68620647593691</v>
      </c>
      <c r="D19" s="0" t="n">
        <f aca="false">(0.5^(B19/3.67))*$D$4</f>
        <v>0.000117669027993831</v>
      </c>
      <c r="E19" s="0" t="n">
        <f aca="false">(160*$F$1)/(3.1415*(0.5)^(0.817438692098092*B19)*$C$1^3)</f>
        <v>173833588758.734</v>
      </c>
      <c r="J19" s="0" t="n">
        <f aca="false">C19*E19</f>
        <v>814620089376.534</v>
      </c>
      <c r="L19" s="0" t="n">
        <f aca="false">J19/(2^B19)</f>
        <v>24860232.2197429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(($K$2^(-4)-1)-(($K$2^(-2)-1)^2/(LN(($K$2^(-1))))))^-1</f>
        <v>4.68620647593691</v>
      </c>
      <c r="D20" s="0" t="n">
        <f aca="false">(0.5^(B20/3.67))*$D$4</f>
        <v>9.74176488991768E-005</v>
      </c>
      <c r="E20" s="0" t="n">
        <f aca="false">(160*$F$1)/(3.1415*(0.5)^(0.817438692098092*B20)*$C$1^3)</f>
        <v>306342506978.31</v>
      </c>
      <c r="J20" s="0" t="n">
        <f aca="false">C20*E20</f>
        <v>1435584240056.5</v>
      </c>
      <c r="L20" s="0" t="n">
        <f aca="false">J20/(2^B20)</f>
        <v>21905277.1004716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(($K$2^(-4)-1)-(($K$2^(-2)-1)^2/(LN(($K$2^(-1))))))^-1</f>
        <v>4.68620647593691</v>
      </c>
      <c r="D21" s="0" t="n">
        <f aca="false">(0.5^(B21/3.67))*$D$4</f>
        <v>8.06516249759521E-005</v>
      </c>
      <c r="E21" s="0" t="n">
        <f aca="false">(160*$F$1)/(3.1415*(0.5)^(0.817438692098092*B21)*$C$1^3)</f>
        <v>539859599355.136</v>
      </c>
      <c r="J21" s="0" t="n">
        <f aca="false">C21*E21</f>
        <v>2529893550594.75</v>
      </c>
      <c r="L21" s="0" t="n">
        <f aca="false">J21/(2^B21)</f>
        <v>19301556.0195522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(($K$2^(-4)-1)-(($K$2^(-2)-1)^2/(LN(($K$2^(-1))))))^-1</f>
        <v>4.68620647593691</v>
      </c>
      <c r="D22" s="0" t="n">
        <f aca="false">(0.5^(B22/3.67))*$D$4</f>
        <v>6.67711106228164E-005</v>
      </c>
      <c r="E22" s="0" t="n">
        <f aca="false">(160*$F$1)/(3.1415*(0.5)^(0.817438692098092*B22)*$C$1^3)</f>
        <v>951380824981.379</v>
      </c>
      <c r="J22" s="0" t="n">
        <f aca="false">C22*E22</f>
        <v>4458366983109.94</v>
      </c>
      <c r="L22" s="0" t="n">
        <f aca="false">J22/(2^B22)</f>
        <v>17007320.3396223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(($K$2^(-4)-1)-(($K$2^(-2)-1)^2/(LN(($K$2^(-1))))))^-1</f>
        <v>4.68620647593691</v>
      </c>
      <c r="D23" s="0" t="n">
        <f aca="false">(0.5^(B23/3.67))*$D$4</f>
        <v>5.52794964160206E-005</v>
      </c>
      <c r="E23" s="0" t="n">
        <f aca="false">(160*$F$1)/(3.1415*(0.5)^(0.817438692098092*B23)*$C$1^3)</f>
        <v>1676594201943.29</v>
      </c>
      <c r="J23" s="0" t="n">
        <f aca="false">C23*E23</f>
        <v>7856866606664.92</v>
      </c>
      <c r="L23" s="0" t="n">
        <f aca="false">J23/(2^B23)</f>
        <v>14985783.7804125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(($K$2^(-4)-1)-(($K$2^(-2)-1)^2/(LN(($K$2^(-1))))))^-1</f>
        <v>4.68620647593691</v>
      </c>
      <c r="D24" s="0" t="n">
        <f aca="false">(0.5^(B24/3.67))*$D$4</f>
        <v>4.5765641690025E-005</v>
      </c>
      <c r="E24" s="0" t="n">
        <f aca="false">(160*$F$1)/(3.1415*(0.5)^(0.817438692098092*B24)*$C$1^3)</f>
        <v>2954619269360.28</v>
      </c>
      <c r="J24" s="0" t="n">
        <f aca="false">C24*E24</f>
        <v>13845955954004.1</v>
      </c>
      <c r="L24" s="0" t="n">
        <f aca="false">J24/(2^B24)</f>
        <v>13204532.5794259</v>
      </c>
    </row>
    <row r="25" customFormat="false" ht="14.5" hidden="false" customHeight="false" outlineLevel="0" collapsed="false">
      <c r="B25" s="0" t="n">
        <v>21</v>
      </c>
      <c r="C25" s="0" t="n">
        <f aca="false">(($K$2^(-4)-1)-(($K$2^(-2)-1)^2/(LN(($K$2^(-1))))))^-1</f>
        <v>4.68620647593691</v>
      </c>
      <c r="D25" s="0" t="n">
        <f aca="false">(0.5^(B25/3.67))*$D$4</f>
        <v>3.78891649724354E-005</v>
      </c>
      <c r="E25" s="0" t="n">
        <f aca="false">(160*$F$1)/(3.1415*(0.5)^(0.817438692098092*B25)*$C$1^3)</f>
        <v>5206850302092.57</v>
      </c>
      <c r="J25" s="0" t="n">
        <f aca="false">C25*E25</f>
        <v>24400375604900.2</v>
      </c>
      <c r="L25" s="0" t="n">
        <f aca="false">J25/(2^B25)</f>
        <v>11635005.7625295</v>
      </c>
    </row>
    <row r="26" customFormat="false" ht="14.5" hidden="false" customHeight="false" outlineLevel="0" collapsed="false">
      <c r="B26" s="0" t="n">
        <v>22</v>
      </c>
      <c r="C26" s="0" t="n">
        <f aca="false">(($K$2^(-4)-1)-(($K$2^(-2)-1)^2/(LN(($K$2^(-1))))))^-1</f>
        <v>4.68620647593691</v>
      </c>
      <c r="D26" s="0" t="n">
        <f aca="false">(0.5^(B26/3.67))*$D$4</f>
        <v>3.13682660025135E-005</v>
      </c>
      <c r="E26" s="0" t="n">
        <f aca="false">(160*$F$1)/(3.1415*(0.5)^(0.817438692098092*B26)*$C$1^3)</f>
        <v>9175899700360.18</v>
      </c>
      <c r="J26" s="0" t="n">
        <f aca="false">C26*E26</f>
        <v>43000160598375.4</v>
      </c>
      <c r="L26" s="0" t="n">
        <f aca="false">J26/(2^B26)</f>
        <v>10252037.1910037</v>
      </c>
    </row>
    <row r="27" customFormat="false" ht="14.5" hidden="false" customHeight="false" outlineLevel="0" collapsed="false">
      <c r="B27" s="0" t="n">
        <v>23</v>
      </c>
      <c r="C27" s="0" t="n">
        <f aca="false">(($K$2^(-4)-1)-(($K$2^(-2)-1)^2/(LN(($K$2^(-1))))))^-1</f>
        <v>4.68620647593691</v>
      </c>
      <c r="D27" s="0" t="n">
        <f aca="false">(0.5^(B27/3.67))*$D$4</f>
        <v>2.59696436361235E-005</v>
      </c>
      <c r="E27" s="0" t="n">
        <f aca="false">(160*$F$1)/(3.1415*(0.5)^(0.817438692098092*B27)*$C$1^3)</f>
        <v>16170454387219.9</v>
      </c>
      <c r="J27" s="0" t="n">
        <f aca="false">C27*E27</f>
        <v>75778088068232.5</v>
      </c>
      <c r="L27" s="0" t="n">
        <f aca="false">J27/(2^B27)</f>
        <v>9033452.04213054</v>
      </c>
    </row>
    <row r="28" customFormat="false" ht="14.5" hidden="false" customHeight="false" outlineLevel="0" collapsed="false">
      <c r="B28" s="0" t="n">
        <v>24</v>
      </c>
      <c r="C28" s="0" t="n">
        <f aca="false">(($K$2^(-4)-1)-(($K$2^(-2)-1)^2/(LN(($K$2^(-1))))))^-1</f>
        <v>4.68620647593691</v>
      </c>
      <c r="D28" s="0" t="n">
        <f aca="false">(0.5^(B28/3.67))*$D$4</f>
        <v>2.15001489254526E-005</v>
      </c>
      <c r="E28" s="0" t="n">
        <f aca="false">(160*$F$1)/(3.1415*(0.5)^(0.817438692098092*B28)*$C$1^3)</f>
        <v>28496780002826</v>
      </c>
      <c r="J28" s="0" t="n">
        <f aca="false">C28*E28</f>
        <v>133541794992593</v>
      </c>
      <c r="L28" s="0" t="n">
        <f aca="false">J28/(2^B28)</f>
        <v>7959711.25320152</v>
      </c>
    </row>
    <row r="29" customFormat="false" ht="14.5" hidden="false" customHeight="false" outlineLevel="0" collapsed="false">
      <c r="B29" s="0" t="n">
        <v>25</v>
      </c>
      <c r="C29" s="0" t="n">
        <f aca="false">(($K$2^(-4)-1)-(($K$2^(-2)-1)^2/(LN(($K$2^(-1))))))^-1</f>
        <v>4.68620647593691</v>
      </c>
      <c r="D29" s="0" t="n">
        <f aca="false">(0.5^(B29/3.67))*$D$4</f>
        <v>1.77998747419717E-005</v>
      </c>
      <c r="E29" s="0" t="n">
        <f aca="false">(160*$F$1)/(3.1415*(0.5)^(0.817438692098092*B29)*$C$1^3)</f>
        <v>50219149758170.3</v>
      </c>
      <c r="J29" s="0" t="n">
        <f aca="false">C29*E29</f>
        <v>235337304812783</v>
      </c>
      <c r="L29" s="0" t="n">
        <f aca="false">J29/(2^B29)</f>
        <v>7013598.22788189</v>
      </c>
    </row>
    <row r="30" customFormat="false" ht="14.5" hidden="false" customHeight="false" outlineLevel="0" collapsed="false">
      <c r="B30" s="0" t="n">
        <v>26</v>
      </c>
      <c r="C30" s="0" t="n">
        <f aca="false">(($K$2^(-4)-1)-(($K$2^(-2)-1)^2/(LN(($K$2^(-1))))))^-1</f>
        <v>4.68620647593691</v>
      </c>
      <c r="D30" s="0" t="n">
        <f aca="false">(0.5^(B30/3.67))*$D$4</f>
        <v>1.47364347069616E-005</v>
      </c>
      <c r="E30" s="0" t="n">
        <f aca="false">(160*$F$1)/(3.1415*(0.5)^(0.817438692098092*B30)*$C$1^3)</f>
        <v>88499928840502.1</v>
      </c>
      <c r="J30" s="0" t="n">
        <f aca="false">C30*E30</f>
        <v>414728939652317</v>
      </c>
      <c r="L30" s="0" t="n">
        <f aca="false">J30/(2^B30)</f>
        <v>6179942.78151269</v>
      </c>
    </row>
    <row r="31" customFormat="false" ht="14.5" hidden="false" customHeight="false" outlineLevel="0" collapsed="false">
      <c r="B31" s="0" t="n">
        <v>27</v>
      </c>
      <c r="C31" s="0" t="n">
        <f aca="false">(($K$2^(-4)-1)-(($K$2^(-2)-1)^2/(LN(($K$2^(-1))))))^-1</f>
        <v>4.68620647593691</v>
      </c>
      <c r="D31" s="0" t="n">
        <f aca="false">(0.5^(B31/3.67))*$D$4</f>
        <v>1.22002267443195E-005</v>
      </c>
      <c r="E31" s="0" t="n">
        <f aca="false">(160*$F$1)/(3.1415*(0.5)^(0.817438692098092*B31)*$C$1^3)</f>
        <v>155961171037143</v>
      </c>
      <c r="J31" s="0" t="n">
        <f aca="false">C31*E31</f>
        <v>730866249708966</v>
      </c>
      <c r="L31" s="0" t="n">
        <f aca="false">J31/(2^B31)</f>
        <v>5445377.89902811</v>
      </c>
    </row>
    <row r="32" customFormat="false" ht="14.5" hidden="false" customHeight="false" outlineLevel="0" collapsed="false">
      <c r="B32" s="0" t="n">
        <v>28</v>
      </c>
      <c r="D32" s="0" t="n">
        <f aca="false">'PCA2-Peri'!J1</f>
        <v>12.2002267443195</v>
      </c>
      <c r="L32" s="0" t="n">
        <f aca="false">'PCA2-Peri'!FQ38</f>
        <v>97942283879.0781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34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L34" activeCellId="0" sqref="L34"/>
    </sheetView>
  </sheetViews>
  <sheetFormatPr defaultRowHeight="14.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83"/>
    <col collapsed="false" customWidth="true" hidden="false" outlineLevel="0" max="5" min="5" style="0" width="11.11"/>
    <col collapsed="false" customWidth="true" hidden="false" outlineLevel="0" max="6" min="6" style="0" width="11.64"/>
    <col collapsed="false" customWidth="true" hidden="false" outlineLevel="0" max="8" min="7" style="0" width="8.67"/>
    <col collapsed="false" customWidth="true" hidden="false" outlineLevel="0" max="9" min="9" style="0" width="12.83"/>
    <col collapsed="false" customWidth="true" hidden="false" outlineLevel="0" max="10" min="10" style="0" width="11.83"/>
    <col collapsed="false" customWidth="true" hidden="false" outlineLevel="0" max="11" min="11" style="0" width="8.67"/>
    <col collapsed="false" customWidth="true" hidden="false" outlineLevel="0" max="12" min="12" style="0" width="8.18"/>
    <col collapsed="false" customWidth="true" hidden="false" outlineLevel="0" max="13" min="13" style="0" width="11.99"/>
    <col collapsed="false" customWidth="true" hidden="false" outlineLevel="0" max="14" min="14" style="0" width="9.18"/>
    <col collapsed="false" customWidth="true" hidden="false" outlineLevel="0" max="16" min="15" style="0" width="8.67"/>
    <col collapsed="false" customWidth="true" hidden="false" outlineLevel="0" max="17" min="17" style="0" width="10"/>
    <col collapsed="false" customWidth="true" hidden="false" outlineLevel="0" max="19" min="18" style="0" width="8.67"/>
    <col collapsed="false" customWidth="true" hidden="false" outlineLevel="0" max="20" min="20" style="0" width="8"/>
    <col collapsed="false" customWidth="true" hidden="false" outlineLevel="0" max="1025" min="21" style="0" width="8.67"/>
  </cols>
  <sheetData>
    <row r="1" customFormat="false" ht="14.5" hidden="false" customHeight="false" outlineLevel="0" collapsed="false">
      <c r="B1" s="0" t="s">
        <v>139</v>
      </c>
      <c r="C1" s="0" t="n">
        <v>0.0015</v>
      </c>
      <c r="E1" s="38" t="s">
        <v>140</v>
      </c>
      <c r="F1" s="66" t="n">
        <f aca="false">F2*7*10^-7</f>
        <v>0.0006951</v>
      </c>
      <c r="G1" s="0" t="s">
        <v>101</v>
      </c>
      <c r="H1" s="0" t="n">
        <f aca="false">1.2/1000</f>
        <v>0.0012</v>
      </c>
      <c r="J1" s="0" t="s">
        <v>164</v>
      </c>
      <c r="K1" s="0" t="n">
        <v>1.26</v>
      </c>
      <c r="M1" s="0" t="s">
        <v>165</v>
      </c>
      <c r="N1" s="0" t="n">
        <f aca="false">2*(0.5^(18/3.67))*C1</f>
        <v>0.000100156665934225</v>
      </c>
    </row>
    <row r="2" customFormat="false" ht="15" hidden="false" customHeight="false" outlineLevel="0" collapsed="false">
      <c r="B2" s="0" t="s">
        <v>142</v>
      </c>
      <c r="C2" s="0" t="n">
        <f aca="false">'Final-Peri'!I9</f>
        <v>31</v>
      </c>
      <c r="E2" s="60" t="s">
        <v>143</v>
      </c>
      <c r="F2" s="67" t="n">
        <v>993</v>
      </c>
      <c r="J2" s="0" t="s">
        <v>166</v>
      </c>
      <c r="K2" s="0" t="n">
        <v>0.665190105237739</v>
      </c>
    </row>
    <row r="3" customFormat="false" ht="14.5" hidden="false" customHeight="false" outlineLevel="0" collapsed="false">
      <c r="B3" s="0" t="s">
        <v>144</v>
      </c>
      <c r="C3" s="0" t="s">
        <v>158</v>
      </c>
      <c r="E3" s="0" t="s">
        <v>159</v>
      </c>
      <c r="J3" s="0" t="s">
        <v>129</v>
      </c>
      <c r="L3" s="0" t="s">
        <v>85</v>
      </c>
      <c r="T3" s="0" t="s">
        <v>68</v>
      </c>
    </row>
    <row r="4" customFormat="false" ht="14.5" hidden="false" customHeight="false" outlineLevel="0" collapsed="false">
      <c r="B4" s="0" t="n">
        <v>0</v>
      </c>
      <c r="C4" s="0" t="n">
        <f aca="false">(($K$2^(-4)-1)-(($K$2^(-2)-1)^2/(LN(($K$2^(-1))))))^-1</f>
        <v>4.68620647593691</v>
      </c>
      <c r="D4" s="0" t="n">
        <f aca="false">C1*2</f>
        <v>0.003</v>
      </c>
      <c r="E4" s="0" t="n">
        <f aca="false">(160*$F$1)/(3.1415*(0.5)^(0.817438692098092*B4)*$C$1^3)</f>
        <v>10489539.6749607</v>
      </c>
      <c r="J4" s="0" t="n">
        <f aca="false">E4*C4</f>
        <v>49156148.7543978</v>
      </c>
      <c r="L4" s="0" t="n">
        <f aca="false">J4/(2^B4)</f>
        <v>49156148.7543978</v>
      </c>
      <c r="T4" s="0" t="n">
        <f aca="false">SUM(R4:R26)</f>
        <v>0</v>
      </c>
    </row>
    <row r="5" customFormat="false" ht="14.5" hidden="false" customHeight="false" outlineLevel="0" collapsed="false">
      <c r="B5" s="0" t="n">
        <v>1</v>
      </c>
      <c r="C5" s="0" t="n">
        <f aca="false">(($K$2^(-4)-1)-(($K$2^(-2)-1)^2/(LN(($K$2^(-1))))))^-1</f>
        <v>4.68620647593691</v>
      </c>
      <c r="D5" s="0" t="n">
        <f aca="false">(0.5^(B5/3.67))*$D$4</f>
        <v>0.00248368624845658</v>
      </c>
      <c r="E5" s="0" t="n">
        <f aca="false">(160*$F$1)/(3.1415*(0.5)^(0.817438692098092*B5)*$C$1^3)</f>
        <v>18485448.6639852</v>
      </c>
      <c r="J5" s="0" t="n">
        <f aca="false">E5*C5</f>
        <v>86626629.2397666</v>
      </c>
      <c r="L5" s="0" t="n">
        <f aca="false">J5/(2^B5)</f>
        <v>43313314.6198833</v>
      </c>
    </row>
    <row r="6" customFormat="false" ht="14.5" hidden="false" customHeight="false" outlineLevel="0" collapsed="false">
      <c r="B6" s="0" t="n">
        <f aca="false">B5+1</f>
        <v>2</v>
      </c>
      <c r="C6" s="0" t="n">
        <f aca="false">(($K$2^(-4)-1)-(($K$2^(-2)-1)^2/(LN(($K$2^(-1))))))^-1</f>
        <v>4.68620647593691</v>
      </c>
      <c r="D6" s="0" t="n">
        <f aca="false">(0.5^(B6/3.67))*$D$4</f>
        <v>0.00205623246025743</v>
      </c>
      <c r="E6" s="0" t="n">
        <f aca="false">(160*$F$1)/(3.1415*(0.5)^(0.817438692098092*B6)*$C$1^3)</f>
        <v>32576435.4678522</v>
      </c>
      <c r="J6" s="0" t="n">
        <f aca="false">E6*C6</f>
        <v>152659902.85239</v>
      </c>
      <c r="L6" s="0" t="n">
        <f aca="false">J6/(2^B6)</f>
        <v>38164975.7130975</v>
      </c>
      <c r="N6" s="69" t="n">
        <f aca="false">(SUM(L22:L34))</f>
        <v>24525254586.0966</v>
      </c>
    </row>
    <row r="7" customFormat="false" ht="14.5" hidden="false" customHeight="false" outlineLevel="0" collapsed="false">
      <c r="B7" s="0" t="n">
        <f aca="false">B6+1</f>
        <v>3</v>
      </c>
      <c r="C7" s="0" t="n">
        <f aca="false">(($K$2^(-4)-1)-(($K$2^(-2)-1)^2/(LN(($K$2^(-1))))))^-1</f>
        <v>4.68620647593691</v>
      </c>
      <c r="D7" s="0" t="n">
        <f aca="false">(0.5^(B7/3.67))*$D$4</f>
        <v>0.00170234542839047</v>
      </c>
      <c r="E7" s="0" t="n">
        <f aca="false">(160*$F$1)/(3.1415*(0.5)^(0.817438692098092*B7)*$C$1^3)</f>
        <v>57408622.7000106</v>
      </c>
      <c r="J7" s="0" t="n">
        <f aca="false">E7*C7</f>
        <v>269028659.471408</v>
      </c>
      <c r="L7" s="0" t="n">
        <f aca="false">J7/(2^B7)</f>
        <v>33628582.433926</v>
      </c>
    </row>
    <row r="8" customFormat="false" ht="14.5" hidden="false" customHeight="false" outlineLevel="0" collapsed="false">
      <c r="B8" s="0" t="n">
        <f aca="false">B7+1</f>
        <v>4</v>
      </c>
      <c r="C8" s="0" t="n">
        <f aca="false">(($K$2^(-4)-1)-(($K$2^(-2)-1)^2/(LN(($K$2^(-1))))))^-1</f>
        <v>4.68620647593691</v>
      </c>
      <c r="D8" s="0" t="n">
        <f aca="false">(0.5^(B8/3.67))*$D$4</f>
        <v>0.00140936397687211</v>
      </c>
      <c r="E8" s="0" t="n">
        <f aca="false">(160*$F$1)/(3.1415*(0.5)^(0.817438692098092*B8)*$C$1^3)</f>
        <v>101169753.93347</v>
      </c>
      <c r="J8" s="0" t="n">
        <f aca="false">E8*C8</f>
        <v>474102356.05197</v>
      </c>
      <c r="L8" s="0" t="n">
        <f aca="false">J8/(2^B8)</f>
        <v>29631397.2532481</v>
      </c>
    </row>
    <row r="9" customFormat="false" ht="14.5" hidden="false" customHeight="false" outlineLevel="0" collapsed="false">
      <c r="B9" s="0" t="n">
        <f aca="false">B8+1</f>
        <v>5</v>
      </c>
      <c r="C9" s="0" t="n">
        <f aca="false">(($K$2^(-4)-1)-(($K$2^(-2)-1)^2/(LN(($K$2^(-1))))))^-1</f>
        <v>4.68620647593691</v>
      </c>
      <c r="D9" s="0" t="n">
        <f aca="false">(0.5^(B9/3.67))*$D$4</f>
        <v>0.00116680597614245</v>
      </c>
      <c r="E9" s="0" t="n">
        <f aca="false">(160*$F$1)/(3.1415*(0.5)^(0.817438692098092*B9)*$C$1^3)</f>
        <v>178288881.174586</v>
      </c>
      <c r="J9" s="0" t="n">
        <f aca="false">E9*C9</f>
        <v>835498509.547893</v>
      </c>
      <c r="L9" s="0" t="n">
        <f aca="false">J9/(2^B9)</f>
        <v>26109328.4233716</v>
      </c>
      <c r="N9" s="0" t="s">
        <v>173</v>
      </c>
    </row>
    <row r="10" customFormat="false" ht="14.5" hidden="false" customHeight="false" outlineLevel="0" collapsed="false">
      <c r="B10" s="0" t="n">
        <f aca="false">B9+1</f>
        <v>6</v>
      </c>
      <c r="C10" s="0" t="n">
        <f aca="false">(($K$2^(-4)-1)-(($K$2^(-2)-1)^2/(LN(($K$2^(-1))))))^-1</f>
        <v>4.68620647593691</v>
      </c>
      <c r="D10" s="0" t="n">
        <f aca="false">(0.5^(B10/3.67))*$D$4</f>
        <v>0.000965993319187315</v>
      </c>
      <c r="E10" s="0" t="n">
        <f aca="false">(160*$F$1)/(3.1415*(0.5)^(0.817438692098092*B10)*$C$1^3)</f>
        <v>314193955.353387</v>
      </c>
      <c r="J10" s="0" t="n">
        <f aca="false">E10*C10</f>
        <v>1472377748.27728</v>
      </c>
      <c r="L10" s="0" t="n">
        <f aca="false">J10/(2^B10)</f>
        <v>23005902.3168324</v>
      </c>
      <c r="N10" s="0" t="n">
        <f aca="false">(SUM(L22:L33))</f>
        <v>33108946.480972</v>
      </c>
    </row>
    <row r="11" customFormat="false" ht="14.5" hidden="false" customHeight="false" outlineLevel="0" collapsed="false">
      <c r="B11" s="0" t="n">
        <f aca="false">B10+1</f>
        <v>7</v>
      </c>
      <c r="C11" s="0" t="n">
        <f aca="false">(($K$2^(-4)-1)-(($K$2^(-2)-1)^2/(LN(($K$2^(-1))))))^-1</f>
        <v>4.68620647593691</v>
      </c>
      <c r="D11" s="0" t="n">
        <f aca="false">(0.5^(B11/3.67))*$D$4</f>
        <v>0.00079974144098882</v>
      </c>
      <c r="E11" s="0" t="n">
        <f aca="false">(160*$F$1)/(3.1415*(0.5)^(0.817438692098092*B11)*$C$1^3)</f>
        <v>553696006.897583</v>
      </c>
      <c r="J11" s="0" t="n">
        <f aca="false">E11*C11</f>
        <v>2594733813.22386</v>
      </c>
      <c r="L11" s="0" t="n">
        <f aca="false">J11/(2^B11)</f>
        <v>20271357.9158114</v>
      </c>
    </row>
    <row r="12" customFormat="false" ht="14.5" hidden="false" customHeight="false" outlineLevel="0" collapsed="false">
      <c r="B12" s="0" t="n">
        <f aca="false">B11+1</f>
        <v>8</v>
      </c>
      <c r="C12" s="0" t="n">
        <f aca="false">(($K$2^(-4)-1)-(($K$2^(-2)-1)^2/(LN(($K$2^(-1))))))^-1</f>
        <v>4.68620647593691</v>
      </c>
      <c r="D12" s="0" t="n">
        <f aca="false">(0.5^(B12/3.67))*$D$4</f>
        <v>0.000662102273101592</v>
      </c>
      <c r="E12" s="0" t="n">
        <f aca="false">(160*$F$1)/(3.1415*(0.5)^(0.817438692098092*B12)*$C$1^3)</f>
        <v>975764373.663732</v>
      </c>
      <c r="J12" s="0" t="n">
        <f aca="false">E12*C12</f>
        <v>4572633326.85151</v>
      </c>
      <c r="L12" s="0" t="n">
        <f aca="false">J12/(2^B12)</f>
        <v>17861848.9330137</v>
      </c>
    </row>
    <row r="13" customFormat="false" ht="14.5" hidden="false" customHeight="false" outlineLevel="0" collapsed="false">
      <c r="B13" s="0" t="n">
        <f aca="false">B12+1</f>
        <v>9</v>
      </c>
      <c r="C13" s="0" t="n">
        <f aca="false">(($K$2^(-4)-1)-(($K$2^(-2)-1)^2/(LN(($K$2^(-1))))))^-1</f>
        <v>4.68620647593691</v>
      </c>
      <c r="D13" s="0" t="n">
        <f aca="false">(0.5^(B13/3.67))*$D$4</f>
        <v>0.000548151436924755</v>
      </c>
      <c r="E13" s="0" t="n">
        <f aca="false">(160*$F$1)/(3.1415*(0.5)^(0.817438692098092*B13)*$C$1^3)</f>
        <v>1719564708.88454</v>
      </c>
      <c r="J13" s="0" t="n">
        <f aca="false">E13*C13</f>
        <v>8058235274.5673</v>
      </c>
      <c r="L13" s="0" t="n">
        <f aca="false">J13/(2^B13)</f>
        <v>15738740.7706393</v>
      </c>
    </row>
    <row r="14" customFormat="false" ht="14.5" hidden="false" customHeight="false" outlineLevel="0" collapsed="false">
      <c r="B14" s="0" t="n">
        <f aca="false">B13+1</f>
        <v>10</v>
      </c>
      <c r="C14" s="0" t="n">
        <f aca="false">(($K$2^(-4)-1)-(($K$2^(-2)-1)^2/(LN(($K$2^(-1))))))^-1</f>
        <v>4.68620647593691</v>
      </c>
      <c r="D14" s="0" t="n">
        <f aca="false">(0.5^(B14/3.67))*$D$4</f>
        <v>0.000453812061987242</v>
      </c>
      <c r="E14" s="0" t="n">
        <f aca="false">(160*$F$1)/(3.1415*(0.5)^(0.817438692098092*B14)*$C$1^3)</f>
        <v>3030345099.54366</v>
      </c>
      <c r="J14" s="0" t="n">
        <f aca="false">E14*C14</f>
        <v>14200822829.8052</v>
      </c>
      <c r="L14" s="0" t="n">
        <f aca="false">J14/(2^B14)</f>
        <v>13867991.0447316</v>
      </c>
    </row>
    <row r="15" customFormat="false" ht="14.5" hidden="false" customHeight="false" outlineLevel="0" collapsed="false">
      <c r="B15" s="0" t="n">
        <f aca="false">B14+1</f>
        <v>11</v>
      </c>
      <c r="C15" s="0" t="n">
        <f aca="false">(($K$2^(-4)-1)-(($K$2^(-2)-1)^2/(LN(($K$2^(-1))))))^-1</f>
        <v>4.68620647593691</v>
      </c>
      <c r="D15" s="0" t="n">
        <f aca="false">(0.5^(B15/3.67))*$D$4</f>
        <v>0.000375708925913812</v>
      </c>
      <c r="E15" s="0" t="n">
        <f aca="false">(160*$F$1)/(3.1415*(0.5)^(0.817438692098092*B15)*$C$1^3)</f>
        <v>5340300004.34537</v>
      </c>
      <c r="J15" s="0" t="n">
        <f aca="false">E15*C15</f>
        <v>25025748463.8092</v>
      </c>
      <c r="L15" s="0" t="n">
        <f aca="false">J15/(2^B15)</f>
        <v>12219603.7420943</v>
      </c>
    </row>
    <row r="16" customFormat="false" ht="14.5" hidden="false" customHeight="false" outlineLevel="0" collapsed="false">
      <c r="B16" s="0" t="n">
        <f aca="false">B15+1</f>
        <v>12</v>
      </c>
      <c r="C16" s="0" t="n">
        <f aca="false">(($K$2^(-4)-1)-(($K$2^(-2)-1)^2/(LN(($K$2^(-1))))))^-1</f>
        <v>4.68620647593691</v>
      </c>
      <c r="D16" s="0" t="n">
        <f aca="false">(0.5^(B16/3.67))*$D$4</f>
        <v>0.000311047697571509</v>
      </c>
      <c r="E16" s="0" t="n">
        <f aca="false">(160*$F$1)/(3.1415*(0.5)^(0.817438692098092*B16)*$C$1^3)</f>
        <v>9411074712.4827</v>
      </c>
      <c r="J16" s="0" t="n">
        <f aca="false">E16*C16</f>
        <v>44102239263.1625</v>
      </c>
      <c r="L16" s="0" t="n">
        <f aca="false">J16/(2^B16)</f>
        <v>10767148.257608</v>
      </c>
    </row>
    <row r="17" customFormat="false" ht="14.5" hidden="false" customHeight="false" outlineLevel="0" collapsed="false">
      <c r="B17" s="0" t="n">
        <f aca="false">B16+1</f>
        <v>13</v>
      </c>
      <c r="C17" s="0" t="n">
        <f aca="false">(($K$2^(-4)-1)-(($K$2^(-2)-1)^2/(LN(($K$2^(-1))))))^-1</f>
        <v>4.68620647593691</v>
      </c>
      <c r="D17" s="0" t="n">
        <f aca="false">(0.5^(B17/3.67))*$D$4</f>
        <v>0.000257514963024145</v>
      </c>
      <c r="E17" s="0" t="n">
        <f aca="false">(160*$F$1)/(3.1415*(0.5)^(0.817438692098092*B17)*$C$1^3)</f>
        <v>16584897322.5968</v>
      </c>
      <c r="J17" s="0" t="n">
        <f aca="false">E17*C17</f>
        <v>77720253235.9019</v>
      </c>
      <c r="L17" s="0" t="n">
        <f aca="false">J17/(2^B17)</f>
        <v>9487335.60008568</v>
      </c>
    </row>
    <row r="18" customFormat="false" ht="14.5" hidden="false" customHeight="false" outlineLevel="0" collapsed="false">
      <c r="B18" s="0" t="n">
        <f aca="false">B17+1</f>
        <v>14</v>
      </c>
      <c r="C18" s="0" t="n">
        <f aca="false">(($K$2^(-4)-1)-(($K$2^(-2)-1)^2/(LN(($K$2^(-1))))))^-1</f>
        <v>4.68620647593691</v>
      </c>
      <c r="D18" s="0" t="n">
        <f aca="false">(0.5^(B18/3.67))*$D$4</f>
        <v>0.000213195457478291</v>
      </c>
      <c r="E18" s="0" t="n">
        <f aca="false">(160*$F$1)/(3.1415*(0.5)^(0.817438692098092*B18)*$C$1^3)</f>
        <v>29227142234.4831</v>
      </c>
      <c r="J18" s="0" t="n">
        <f aca="false">E18*C18</f>
        <v>136964423212.364</v>
      </c>
      <c r="L18" s="0" t="n">
        <f aca="false">J18/(2^B18)</f>
        <v>8359644.97145775</v>
      </c>
    </row>
    <row r="19" customFormat="false" ht="14.5" hidden="false" customHeight="false" outlineLevel="0" collapsed="false">
      <c r="B19" s="0" t="n">
        <f aca="false">B18+1</f>
        <v>15</v>
      </c>
      <c r="C19" s="0" t="n">
        <f aca="false">(($K$2^(-4)-1)-(($K$2^(-2)-1)^2/(LN(($K$2^(-1))))))^-1</f>
        <v>4.68620647593691</v>
      </c>
      <c r="D19" s="0" t="n">
        <f aca="false">(0.5^(B19/3.67))*$D$4</f>
        <v>0.000176503541990747</v>
      </c>
      <c r="E19" s="0" t="n">
        <f aca="false">(160*$F$1)/(3.1415*(0.5)^(0.817438692098092*B19)*$C$1^3)</f>
        <v>51506248521.1065</v>
      </c>
      <c r="J19" s="0" t="n">
        <f aca="false">E19*C19</f>
        <v>241368915370.825</v>
      </c>
      <c r="L19" s="0" t="n">
        <f aca="false">J19/(2^B19)</f>
        <v>7365994.73177567</v>
      </c>
    </row>
    <row r="20" customFormat="false" ht="14.5" hidden="false" customHeight="false" outlineLevel="0" collapsed="false">
      <c r="B20" s="0" t="n">
        <f aca="false">B19+1</f>
        <v>16</v>
      </c>
      <c r="C20" s="0" t="n">
        <f aca="false">(($K$2^(-4)-1)-(($K$2^(-2)-1)^2/(LN(($K$2^(-1))))))^-1</f>
        <v>4.68620647593691</v>
      </c>
      <c r="D20" s="0" t="n">
        <f aca="false">(0.5^(B20/3.67))*$D$4</f>
        <v>0.000146126473348765</v>
      </c>
      <c r="E20" s="0" t="n">
        <f aca="false">(160*$F$1)/(3.1415*(0.5)^(0.817438692098092*B20)*$C$1^3)</f>
        <v>90768150215.7955</v>
      </c>
      <c r="J20" s="0" t="n">
        <f aca="false">E20*C20</f>
        <v>425358293350.075</v>
      </c>
      <c r="L20" s="0" t="n">
        <f aca="false">J20/(2^B20)</f>
        <v>6490452.4742138</v>
      </c>
    </row>
    <row r="21" customFormat="false" ht="14.5" hidden="false" customHeight="false" outlineLevel="0" collapsed="false">
      <c r="B21" s="0" t="n">
        <f aca="false">B20+1</f>
        <v>17</v>
      </c>
      <c r="C21" s="0" t="n">
        <f aca="false">(($K$2^(-4)-1)-(($K$2^(-2)-1)^2/(LN(($K$2^(-1))))))^-1</f>
        <v>4.68620647593691</v>
      </c>
      <c r="D21" s="0" t="n">
        <f aca="false">(0.5^(B21/3.67))*$D$4</f>
        <v>0.000120977437463928</v>
      </c>
      <c r="E21" s="0" t="n">
        <f aca="false">(160*$F$1)/(3.1415*(0.5)^(0.817438692098092*B21)*$C$1^3)</f>
        <v>159958399808.929</v>
      </c>
      <c r="J21" s="0" t="n">
        <f aca="false">E21*C21</f>
        <v>749598089065.11</v>
      </c>
      <c r="L21" s="0" t="n">
        <f aca="false">J21/(2^B21)</f>
        <v>5718979.5613488</v>
      </c>
    </row>
    <row r="22" customFormat="false" ht="14.5" hidden="false" customHeight="false" outlineLevel="0" collapsed="false">
      <c r="B22" s="0" t="n">
        <f aca="false">B21+1</f>
        <v>18</v>
      </c>
      <c r="C22" s="0" t="n">
        <f aca="false">(($K$2^(-4)-1)-(($K$2^(-2)-1)^2/(LN(($K$2^(-1))))))^-1</f>
        <v>4.68620647593691</v>
      </c>
      <c r="D22" s="0" t="n">
        <f aca="false">(0.5^(B22/3.67))*$D$4</f>
        <v>0.000100156665934225</v>
      </c>
      <c r="E22" s="0" t="n">
        <f aca="false">(160*$F$1)/(3.1415*(0.5)^(0.817438692098092*B22)*$C$1^3)</f>
        <v>281890614809.298</v>
      </c>
      <c r="J22" s="0" t="n">
        <f aca="false">E22*C22</f>
        <v>1320997624625.17</v>
      </c>
      <c r="L22" s="0" t="n">
        <f aca="false">J22/(2^B22)</f>
        <v>5039206.02655475</v>
      </c>
    </row>
    <row r="23" customFormat="false" ht="14.5" hidden="false" customHeight="false" outlineLevel="0" collapsed="false">
      <c r="B23" s="0" t="n">
        <f aca="false">B22+1</f>
        <v>19</v>
      </c>
      <c r="C23" s="0" t="n">
        <f aca="false">(($K$2^(-4)-1)-(($K$2^(-2)-1)^2/(LN(($K$2^(-1))))))^-1</f>
        <v>4.68620647593691</v>
      </c>
      <c r="D23" s="0" t="n">
        <f aca="false">(0.5^(B23/3.67))*$D$4</f>
        <v>8.2919244624031E-005</v>
      </c>
      <c r="E23" s="0" t="n">
        <f aca="false">(160*$F$1)/(3.1415*(0.5)^(0.817438692098092*B23)*$C$1^3)</f>
        <v>496768652427.642</v>
      </c>
      <c r="J23" s="0" t="n">
        <f aca="false">E23*C23</f>
        <v>2327960476048.87</v>
      </c>
      <c r="L23" s="0" t="n">
        <f aca="false">J23/(2^B23)</f>
        <v>4440232.23123334</v>
      </c>
    </row>
    <row r="24" customFormat="false" ht="14.5" hidden="false" customHeight="false" outlineLevel="0" collapsed="false">
      <c r="B24" s="0" t="n">
        <f aca="false">B23+1</f>
        <v>20</v>
      </c>
      <c r="C24" s="0" t="n">
        <f aca="false">(($K$2^(-4)-1)-(($K$2^(-2)-1)^2/(LN(($K$2^(-1))))))^-1</f>
        <v>4.68620647593691</v>
      </c>
      <c r="D24" s="0" t="n">
        <f aca="false">(0.5^(B24/3.67))*$D$4</f>
        <v>6.86484625350375E-005</v>
      </c>
      <c r="E24" s="0" t="n">
        <f aca="false">(160*$F$1)/(3.1415*(0.5)^(0.817438692098092*B24)*$C$1^3)</f>
        <v>875442746477.119</v>
      </c>
      <c r="J24" s="0" t="n">
        <f aca="false">E24*C24</f>
        <v>4102505467853.07</v>
      </c>
      <c r="L24" s="0" t="n">
        <f aca="false">J24/(2^B24)</f>
        <v>3912454.09760768</v>
      </c>
    </row>
    <row r="25" customFormat="false" ht="14.5" hidden="false" customHeight="false" outlineLevel="0" collapsed="false">
      <c r="B25" s="0" t="n">
        <f aca="false">B24+1</f>
        <v>21</v>
      </c>
      <c r="C25" s="0" t="n">
        <f aca="false">(($K$2^(-4)-1)-(($K$2^(-2)-1)^2/(LN(($K$2^(-1))))))^-1</f>
        <v>4.68620647593691</v>
      </c>
      <c r="D25" s="0" t="n">
        <f aca="false">(0.5^(B25/3.67))*$D$4</f>
        <v>5.68337474586531E-005</v>
      </c>
      <c r="E25" s="0" t="n">
        <f aca="false">(160*$F$1)/(3.1415*(0.5)^(0.817438692098092*B25)*$C$1^3)</f>
        <v>1542770459879.28</v>
      </c>
      <c r="J25" s="0" t="n">
        <f aca="false">E25*C25</f>
        <v>7229740919970.44</v>
      </c>
      <c r="L25" s="0" t="n">
        <f aca="false">J25/(2^B25)</f>
        <v>3447409.11482355</v>
      </c>
    </row>
    <row r="26" customFormat="false" ht="14.5" hidden="false" customHeight="false" outlineLevel="0" collapsed="false">
      <c r="B26" s="0" t="n">
        <f aca="false">B25+1</f>
        <v>22</v>
      </c>
      <c r="C26" s="0" t="n">
        <f aca="false">(($K$2^(-4)-1)-(($K$2^(-2)-1)^2/(LN(($K$2^(-1))))))^-1</f>
        <v>4.68620647593691</v>
      </c>
      <c r="D26" s="0" t="n">
        <f aca="false">(0.5^(B26/3.67))*$D$4</f>
        <v>4.70523990037702E-005</v>
      </c>
      <c r="E26" s="0" t="n">
        <f aca="false">(160*$F$1)/(3.1415*(0.5)^(0.817438692098092*B26)*$C$1^3)</f>
        <v>2718785096403.02</v>
      </c>
      <c r="J26" s="0" t="n">
        <f aca="false">E26*C26</f>
        <v>12740788325444.6</v>
      </c>
      <c r="L26" s="0" t="n">
        <f aca="false">J26/(2^B26)</f>
        <v>3037640.64918627</v>
      </c>
    </row>
    <row r="27" customFormat="false" ht="14.5" hidden="false" customHeight="false" outlineLevel="0" collapsed="false">
      <c r="B27" s="0" t="n">
        <v>23</v>
      </c>
      <c r="C27" s="0" t="n">
        <f aca="false">(($K$2^(-4)-1)-(($K$2^(-2)-1)^2/(LN(($K$2^(-1))))))^-1</f>
        <v>4.68620647593691</v>
      </c>
      <c r="D27" s="0" t="n">
        <f aca="false">(0.5^(B27/3.67))*$D$4</f>
        <v>3.89544654541853E-005</v>
      </c>
      <c r="E27" s="0" t="n">
        <f aca="false">(160*$F$1)/(3.1415*(0.5)^(0.817438692098092*B27)*$C$1^3)</f>
        <v>4791245744361.47</v>
      </c>
      <c r="J27" s="0" t="n">
        <f aca="false">E27*C27</f>
        <v>22452766835031.9</v>
      </c>
      <c r="L27" s="0" t="n">
        <f aca="false">J27/(2^B27)</f>
        <v>2676578.38285349</v>
      </c>
    </row>
    <row r="28" customFormat="false" ht="14.5" hidden="false" customHeight="false" outlineLevel="0" collapsed="false">
      <c r="B28" s="0" t="n">
        <v>24</v>
      </c>
      <c r="C28" s="0" t="n">
        <f aca="false">(($K$2^(-4)-1)-(($K$2^(-2)-1)^2/(LN(($K$2^(-1))))))^-1</f>
        <v>4.68620647593691</v>
      </c>
      <c r="D28" s="0" t="n">
        <f aca="false">(0.5^(B28/3.67))*$D$4</f>
        <v>3.22502233881789E-005</v>
      </c>
      <c r="E28" s="0" t="n">
        <f aca="false">(160*$F$1)/(3.1415*(0.5)^(0.817438692098092*B28)*$C$1^3)</f>
        <v>8443490371207.7</v>
      </c>
      <c r="J28" s="0" t="n">
        <f aca="false">E28*C28</f>
        <v>39567939257064.5</v>
      </c>
      <c r="L28" s="0" t="n">
        <f aca="false">J28/(2^B28)</f>
        <v>2358432.96391156</v>
      </c>
    </row>
    <row r="29" customFormat="false" ht="14.5" hidden="false" customHeight="false" outlineLevel="0" collapsed="false">
      <c r="B29" s="0" t="n">
        <v>25</v>
      </c>
      <c r="C29" s="0" t="n">
        <f aca="false">(($K$2^(-4)-1)-(($K$2^(-2)-1)^2/(LN(($K$2^(-1))))))^-1</f>
        <v>4.68620647593691</v>
      </c>
      <c r="D29" s="0" t="n">
        <f aca="false">(0.5^(B29/3.67))*$D$4</f>
        <v>2.66998121129575E-005</v>
      </c>
      <c r="E29" s="0" t="n">
        <f aca="false">(160*$F$1)/(3.1415*(0.5)^(0.817438692098092*B29)*$C$1^3)</f>
        <v>14879748076494.9</v>
      </c>
      <c r="J29" s="0" t="n">
        <f aca="false">E29*C29</f>
        <v>69729571796380.2</v>
      </c>
      <c r="L29" s="0" t="n">
        <f aca="false">J29/(2^B29)</f>
        <v>2078103.17863167</v>
      </c>
    </row>
    <row r="30" customFormat="false" ht="14.5" hidden="false" customHeight="false" outlineLevel="0" collapsed="false">
      <c r="B30" s="0" t="n">
        <v>26</v>
      </c>
      <c r="C30" s="0" t="n">
        <f aca="false">(($K$2^(-4)-1)-(($K$2^(-2)-1)^2/(LN(($K$2^(-1))))))^-1</f>
        <v>4.68620647593691</v>
      </c>
      <c r="D30" s="0" t="n">
        <f aca="false">(0.5^(B30/3.67))*$D$4</f>
        <v>2.21046520604423E-005</v>
      </c>
      <c r="E30" s="0" t="n">
        <f aca="false">(160*$F$1)/(3.1415*(0.5)^(0.817438692098092*B30)*$C$1^3)</f>
        <v>26222201137926.6</v>
      </c>
      <c r="J30" s="0" t="n">
        <f aca="false">E30*C30</f>
        <v>122882648785872</v>
      </c>
      <c r="L30" s="0" t="n">
        <f aca="false">J30/(2^B30)</f>
        <v>1831094.15748524</v>
      </c>
    </row>
    <row r="31" customFormat="false" ht="14.5" hidden="false" customHeight="false" outlineLevel="0" collapsed="false">
      <c r="B31" s="0" t="n">
        <v>27</v>
      </c>
      <c r="C31" s="0" t="n">
        <f aca="false">(($K$2^(-4)-1)-(($K$2^(-2)-1)^2/(LN(($K$2^(-1))))))^-1</f>
        <v>4.68620647593691</v>
      </c>
      <c r="D31" s="0" t="n">
        <f aca="false">(0.5^(B31/3.67))*$D$4</f>
        <v>1.83003401164793E-005</v>
      </c>
      <c r="E31" s="0" t="n">
        <f aca="false">(160*$F$1)/(3.1415*(0.5)^(0.817438692098092*B31)*$C$1^3)</f>
        <v>46210717344338.8</v>
      </c>
      <c r="J31" s="0" t="n">
        <f aca="false">E31*C31</f>
        <v>216552962876731</v>
      </c>
      <c r="L31" s="0" t="n">
        <f aca="false">J31/(2^B31)</f>
        <v>1613445.30341573</v>
      </c>
    </row>
    <row r="32" customFormat="false" ht="14.5" hidden="false" customHeight="false" outlineLevel="0" collapsed="false">
      <c r="B32" s="0" t="n">
        <v>28</v>
      </c>
      <c r="C32" s="0" t="n">
        <f aca="false">(($K$2^(-4)-1)-(($K$2^(-2)-1)^2/(LN(($K$2^(-1))))))^-1</f>
        <v>4.68620647593691</v>
      </c>
      <c r="D32" s="0" t="n">
        <f aca="false">(0.5^(B32/3.67))*$D$4</f>
        <v>1.51507676964593E-005</v>
      </c>
      <c r="E32" s="0" t="n">
        <f aca="false">(160*$F$1)/(3.1415*(0.5)^(0.817438692098092*B32)*$C$1^3)</f>
        <v>81435970468161.6</v>
      </c>
      <c r="J32" s="0" t="n">
        <f aca="false">E32*C32</f>
        <v>381625772182106</v>
      </c>
      <c r="L32" s="0" t="n">
        <f aca="false">J32/(2^B32)</f>
        <v>1421666.78675304</v>
      </c>
    </row>
    <row r="33" customFormat="false" ht="14.5" hidden="false" customHeight="false" outlineLevel="0" collapsed="false">
      <c r="B33" s="0" t="n">
        <v>29</v>
      </c>
      <c r="C33" s="0" t="n">
        <f aca="false">(($K$2^(-4)-1)-(($K$2^(-2)-1)^2/(LN(($K$2^(-1))))))^-1</f>
        <v>4.68620647593691</v>
      </c>
      <c r="D33" s="0" t="n">
        <f aca="false">(0.5^(B33/3.67))*$D$4</f>
        <v>1.25432511270854E-005</v>
      </c>
      <c r="E33" s="0" t="n">
        <f aca="false">(160*$F$1)/(3.1415*(0.5)^(0.817438692098092*B33)*$C$1^3)</f>
        <v>143512537073907</v>
      </c>
      <c r="J33" s="0" t="n">
        <f aca="false">E33*C33</f>
        <v>672529380613880</v>
      </c>
      <c r="L33" s="0" t="n">
        <f aca="false">J33/(2^B33)</f>
        <v>1252683.58851574</v>
      </c>
    </row>
    <row r="34" customFormat="false" ht="14.5" hidden="false" customHeight="false" outlineLevel="0" collapsed="false">
      <c r="B34" s="0" t="n">
        <v>30</v>
      </c>
      <c r="D34" s="0" t="n">
        <f aca="false">'MCA-Peri'!J1</f>
        <v>12.5432511270854</v>
      </c>
      <c r="L34" s="0" t="n">
        <f aca="false">'MCA-Peri'!GC43</f>
        <v>24492145639.6156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2020-10-09T11:14:34Z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