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vanmichel/Desktop/Excel Homework/"/>
    </mc:Choice>
  </mc:AlternateContent>
  <xr:revisionPtr revIDLastSave="0" documentId="13_ncr:1_{F99AACDE-802E-FB4C-920F-B581EBCA5361}" xr6:coauthVersionLast="45" xr6:coauthVersionMax="45" xr10:uidLastSave="{00000000-0000-0000-0000-000000000000}"/>
  <bookViews>
    <workbookView xWindow="0" yWindow="460" windowWidth="25600" windowHeight="14220" activeTab="3" xr2:uid="{00000000-000D-0000-FFFF-FFFF00000000}"/>
  </bookViews>
  <sheets>
    <sheet name="Data Set" sheetId="1" r:id="rId1"/>
    <sheet name="Pivot1" sheetId="3" r:id="rId2"/>
    <sheet name="Pivot2" sheetId="4" r:id="rId3"/>
    <sheet name="Pivot3" sheetId="6" r:id="rId4"/>
    <sheet name="Bonus 1" sheetId="7" r:id="rId5"/>
    <sheet name="Bonus Statistical" sheetId="8" r:id="rId6"/>
  </sheets>
  <definedNames>
    <definedName name="_xlnm._FilterDatabase" localSheetId="0" hidden="1">'Data Set'!$A$1:$T$4115</definedName>
    <definedName name="_xlchart.v1.0" hidden="1">'Bonus Statistical'!$E$2:$E$1531</definedName>
    <definedName name="Goal">'Data Set'!$D$2:$D$4115</definedName>
    <definedName name="State">'Data Set'!$F$2:$F$4115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7" l="1"/>
  <c r="F13" i="7"/>
  <c r="F11" i="7"/>
  <c r="F10" i="7"/>
  <c r="F9" i="7"/>
  <c r="F8" i="7"/>
  <c r="F7" i="7"/>
  <c r="F6" i="7"/>
  <c r="F5" i="7"/>
  <c r="F4" i="7"/>
  <c r="F3" i="7"/>
  <c r="F2" i="7"/>
  <c r="D12" i="7" l="1"/>
  <c r="D11" i="7"/>
  <c r="D10" i="7"/>
  <c r="D9" i="7"/>
  <c r="D8" i="7"/>
  <c r="D7" i="7"/>
  <c r="D13" i="7"/>
  <c r="C13" i="7"/>
  <c r="C12" i="7"/>
  <c r="C11" i="7"/>
  <c r="C10" i="7"/>
  <c r="C9" i="7"/>
  <c r="C8" i="7"/>
  <c r="C7" i="7"/>
  <c r="H6" i="7" l="1"/>
  <c r="G6" i="7"/>
  <c r="D6" i="7"/>
  <c r="C6" i="7"/>
  <c r="B13" i="7" l="1"/>
  <c r="B11" i="7"/>
  <c r="B10" i="7"/>
  <c r="B9" i="7"/>
  <c r="B8" i="7"/>
  <c r="B7" i="7"/>
  <c r="B6" i="7"/>
  <c r="D4" i="7" l="1"/>
  <c r="C4" i="7"/>
  <c r="D5" i="7"/>
  <c r="C5" i="7"/>
  <c r="B5" i="7"/>
  <c r="I7" i="8"/>
  <c r="I6" i="8"/>
  <c r="I5" i="8"/>
  <c r="I4" i="8"/>
  <c r="I3" i="8"/>
  <c r="I2" i="8"/>
  <c r="H7" i="8"/>
  <c r="H6" i="8"/>
  <c r="H5" i="8"/>
  <c r="H4" i="8"/>
  <c r="H3" i="8"/>
  <c r="H2" i="8"/>
  <c r="B2" i="7" l="1"/>
  <c r="D3" i="7"/>
  <c r="C3" i="7"/>
  <c r="B3" i="7"/>
  <c r="B4" i="7"/>
  <c r="E7" i="7"/>
  <c r="E9" i="7"/>
  <c r="E10" i="7"/>
  <c r="D2" i="7"/>
  <c r="C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0" i="7" l="1"/>
  <c r="G10" i="7"/>
  <c r="H9" i="7"/>
  <c r="G9" i="7"/>
  <c r="H7" i="7"/>
  <c r="G7" i="7"/>
  <c r="H3" i="7"/>
  <c r="E11" i="7"/>
  <c r="E3" i="7"/>
  <c r="G3" i="7" s="1"/>
  <c r="E6" i="7"/>
  <c r="E13" i="7"/>
  <c r="E5" i="7"/>
  <c r="E12" i="7"/>
  <c r="E8" i="7"/>
  <c r="E4" i="7"/>
  <c r="E2" i="7"/>
  <c r="H12" i="7" l="1"/>
  <c r="F12" i="7"/>
  <c r="H11" i="7"/>
  <c r="G11" i="7"/>
  <c r="G13" i="7"/>
  <c r="H13" i="7"/>
  <c r="G8" i="7"/>
  <c r="H8" i="7"/>
  <c r="G12" i="7"/>
  <c r="H2" i="7"/>
  <c r="G2" i="7"/>
  <c r="H5" i="7"/>
  <c r="G5" i="7"/>
  <c r="H4" i="7"/>
  <c r="G4" i="7"/>
</calcChain>
</file>

<file path=xl/sharedStrings.xml><?xml version="1.0" encoding="utf-8"?>
<sst xmlns="http://schemas.openxmlformats.org/spreadsheetml/2006/main" count="36780" uniqueCount="8415">
  <si>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</si>
  <si>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</si>
  <si>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</si>
  <si>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</si>
  <si>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</si>
  <si>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</si>
  <si>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</si>
  <si>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</si>
  <si>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</si>
  <si>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</si>
  <si>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</si>
  <si>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</si>
  <si>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</si>
  <si>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</si>
  <si>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</si>
  <si>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</si>
  <si>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</si>
  <si>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</si>
  <si>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</si>
  <si>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</si>
  <si>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</si>
  <si>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</si>
  <si>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</si>
  <si>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</si>
  <si>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</si>
  <si>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</si>
  <si>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</si>
  <si>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</si>
  <si>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</si>
  <si>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</si>
  <si>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</si>
  <si>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</si>
  <si>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</si>
  <si>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</si>
  <si>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</si>
  <si>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</si>
  <si>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</si>
  <si>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</si>
  <si>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</si>
  <si>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</si>
  <si>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</si>
  <si>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</si>
  <si>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</si>
  <si>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</si>
  <si>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</si>
  <si>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</si>
  <si>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</si>
  <si>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</si>
  <si>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</si>
  <si>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</si>
  <si>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</si>
  <si>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</si>
  <si>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</si>
  <si>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</si>
  <si>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</si>
  <si>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</si>
  <si>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</si>
  <si>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</si>
  <si>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</si>
  <si>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</si>
  <si>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</si>
  <si>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</si>
  <si>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</si>
  <si>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</si>
  <si>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</si>
  <si>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</si>
  <si>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</si>
  <si>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</si>
  <si>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</si>
  <si>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</si>
  <si>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</si>
  <si>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</si>
  <si>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</si>
  <si>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</si>
  <si>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</si>
  <si>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</si>
  <si>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</si>
  <si>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</si>
  <si>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</si>
  <si>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</si>
  <si>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</si>
  <si>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</si>
  <si>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</si>
  <si>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</si>
  <si>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</si>
  <si>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</si>
  <si>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</si>
  <si>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</si>
  <si>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</si>
  <si>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</si>
  <si>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</si>
  <si>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</si>
  <si>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</si>
  <si>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</si>
  <si>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</si>
  <si>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</si>
  <si>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</si>
  <si>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</si>
  <si>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</si>
  <si>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</si>
  <si>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</si>
  <si>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</si>
  <si>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</si>
  <si>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</si>
  <si>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</si>
  <si>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</si>
  <si>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</si>
  <si>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</si>
  <si>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</si>
  <si>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</si>
  <si>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</si>
  <si>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</si>
  <si>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</si>
  <si>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</si>
  <si>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</si>
  <si>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</si>
  <si>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</si>
  <si>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</si>
  <si>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</si>
  <si>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</si>
  <si>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</si>
  <si>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</si>
  <si>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</si>
  <si>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</si>
  <si>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</si>
  <si>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</si>
  <si>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</si>
  <si>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</si>
  <si>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</si>
  <si>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</si>
  <si>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</si>
  <si>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</si>
  <si>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</si>
  <si>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</si>
  <si>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</si>
  <si>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</si>
  <si>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</si>
  <si>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</si>
  <si>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</si>
  <si>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</si>
  <si>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</si>
  <si>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</si>
  <si>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</si>
  <si>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</si>
  <si>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</si>
  <si>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</si>
  <si>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</si>
  <si>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</si>
  <si>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</si>
  <si>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</si>
  <si>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</si>
  <si>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</si>
  <si>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</si>
  <si>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</si>
  <si>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</si>
  <si>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</si>
  <si>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</si>
  <si>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</si>
  <si>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</si>
  <si>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</si>
  <si>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</si>
  <si>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</si>
  <si>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</si>
  <si>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</si>
  <si>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</si>
  <si>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</si>
  <si>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</si>
  <si>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</si>
  <si>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</si>
  <si>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</si>
  <si>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</si>
  <si>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</si>
  <si>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</si>
  <si>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</si>
  <si>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</si>
  <si>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</si>
  <si>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</si>
  <si>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</si>
  <si>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</si>
  <si>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</si>
  <si>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</si>
  <si>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</si>
  <si>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</si>
  <si>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</si>
  <si>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</si>
  <si>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</si>
  <si>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</si>
  <si>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</si>
  <si>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</si>
  <si>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</si>
  <si>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</si>
  <si>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</si>
  <si>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</si>
  <si>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</si>
  <si>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</si>
  <si>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</si>
  <si>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</si>
  <si>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</si>
  <si>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</si>
  <si>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</si>
  <si>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</si>
  <si>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</si>
  <si>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</si>
  <si>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</si>
  <si>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</si>
  <si>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</si>
  <si>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</si>
  <si>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</si>
  <si>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</si>
  <si>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</si>
  <si>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</si>
  <si>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</si>
  <si>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</si>
  <si>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</si>
  <si>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</si>
  <si>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</si>
  <si>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</si>
  <si>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</si>
  <si>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</si>
  <si>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</si>
  <si>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</si>
  <si>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</si>
  <si>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</si>
  <si>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</si>
  <si>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</si>
  <si>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</si>
  <si>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</si>
  <si>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</si>
  <si>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</si>
  <si>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</si>
  <si>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</si>
  <si>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</si>
  <si>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</si>
  <si>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</si>
  <si>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</si>
  <si>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</si>
  <si>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</si>
  <si>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</si>
  <si>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</si>
  <si>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</si>
  <si>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</si>
  <si>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</si>
  <si>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</si>
  <si>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</si>
  <si>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</si>
  <si>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</si>
  <si>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</si>
  <si>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</si>
  <si>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</si>
  <si>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</si>
  <si>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</si>
  <si>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</si>
  <si>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</si>
  <si>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</si>
  <si>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</si>
  <si>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</si>
  <si>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</si>
  <si>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</si>
  <si>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</si>
  <si>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</si>
  <si>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</si>
  <si>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</si>
  <si>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</si>
  <si>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</si>
  <si>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</si>
  <si>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</si>
  <si>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</si>
  <si>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</si>
  <si>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</si>
  <si>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</si>
  <si>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</si>
  <si>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</si>
  <si>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</si>
  <si>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</si>
  <si>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</si>
  <si>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</si>
  <si>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</si>
  <si>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</si>
  <si>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</si>
  <si>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</si>
  <si>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</si>
  <si>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</si>
  <si>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</si>
  <si>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</si>
  <si>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</si>
  <si>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</si>
  <si>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</si>
  <si>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</si>
  <si>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</si>
  <si>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</si>
  <si>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</si>
  <si>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</si>
  <si>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</si>
  <si>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</si>
  <si>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</si>
  <si>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</si>
  <si>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</si>
  <si>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</si>
  <si>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</si>
  <si>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</si>
  <si>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</si>
  <si>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</si>
  <si>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</si>
  <si>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</si>
  <si>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</si>
  <si>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</si>
  <si>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</si>
  <si>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</si>
  <si>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</si>
  <si>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</si>
  <si>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</si>
  <si>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</si>
  <si>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</si>
  <si>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</si>
  <si>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</si>
  <si>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</si>
  <si>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</si>
  <si>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</si>
  <si>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</si>
  <si>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</si>
  <si>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</si>
  <si>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</si>
  <si>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</si>
  <si>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</si>
  <si>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</si>
  <si>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</si>
  <si>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</si>
  <si>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</si>
  <si>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</si>
  <si>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</si>
  <si>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</si>
  <si>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</si>
  <si>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</si>
  <si>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</si>
  <si>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</si>
  <si>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</si>
  <si>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</si>
  <si>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</si>
  <si>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</si>
  <si>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</si>
  <si>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</si>
  <si>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</si>
  <si>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</si>
  <si>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</si>
  <si>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</si>
  <si>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</si>
  <si>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</si>
  <si>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</si>
  <si>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</si>
  <si>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</si>
  <si>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</si>
  <si>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</si>
  <si>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</si>
  <si>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</si>
  <si>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</si>
  <si>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</si>
  <si>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</si>
  <si>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</si>
  <si>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</si>
  <si>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</si>
  <si>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</si>
  <si>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</si>
  <si>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</si>
  <si>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</si>
  <si>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</si>
  <si>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</si>
  <si>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</si>
  <si>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</si>
  <si>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</si>
  <si>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</si>
  <si>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</si>
  <si>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</si>
  <si>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</si>
  <si>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</si>
  <si>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</si>
  <si>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</si>
  <si>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</si>
  <si>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</si>
  <si>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</si>
  <si>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</si>
  <si>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</si>
  <si>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</si>
  <si>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</si>
  <si>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</si>
  <si>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</si>
  <si>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</si>
  <si>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</si>
  <si>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</si>
  <si>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</si>
  <si>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</si>
  <si>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</si>
  <si>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</si>
  <si>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</si>
  <si>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</si>
  <si>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</si>
  <si>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</si>
  <si>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</si>
  <si>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</si>
  <si>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</si>
  <si>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</si>
  <si>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</si>
  <si>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</si>
  <si>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</si>
  <si>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</si>
  <si>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</si>
  <si>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</si>
  <si>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</si>
  <si>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</si>
  <si>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</si>
  <si>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</si>
  <si>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</si>
  <si>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</si>
  <si>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</si>
  <si>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</si>
  <si>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</si>
  <si>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</si>
  <si>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</si>
  <si>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</si>
  <si>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</si>
  <si>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</si>
  <si>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</si>
  <si>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</si>
  <si>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</si>
  <si>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</si>
  <si>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</si>
  <si>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</si>
  <si>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</si>
  <si>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</si>
  <si>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</si>
  <si>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</si>
  <si>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</si>
  <si>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</si>
  <si>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</si>
  <si>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</si>
  <si>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</si>
  <si>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</si>
  <si>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</si>
  <si>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</si>
  <si>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</si>
  <si>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</si>
  <si>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</si>
  <si>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</si>
  <si>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</si>
  <si>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</si>
  <si>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</si>
  <si>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</si>
  <si>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</si>
  <si>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</si>
  <si>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</si>
  <si>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</si>
  <si>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</si>
  <si>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</si>
  <si>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</si>
  <si>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</si>
  <si>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</si>
  <si>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</si>
  <si>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</si>
  <si>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</si>
  <si>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</si>
  <si>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</si>
  <si>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</si>
  <si>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</si>
  <si>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</si>
  <si>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</si>
  <si>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</si>
  <si>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</si>
  <si>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</si>
  <si>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</si>
  <si>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</si>
  <si>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</si>
  <si>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</si>
  <si>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</si>
  <si>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</si>
  <si>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</si>
  <si>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</si>
  <si>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</si>
  <si>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</si>
  <si>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</si>
  <si>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</si>
  <si>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</si>
  <si>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</si>
  <si>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</si>
  <si>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</si>
  <si>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</si>
  <si>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</si>
  <si>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</si>
  <si>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</si>
  <si>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</si>
  <si>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</si>
  <si>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</si>
  <si>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</si>
  <si>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</si>
  <si>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</si>
  <si>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</si>
  <si>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</si>
  <si>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</si>
  <si>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</si>
  <si>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</si>
  <si>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</si>
  <si>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</si>
  <si>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</si>
  <si>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</si>
  <si>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</si>
  <si>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</si>
  <si>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</si>
  <si>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</si>
  <si>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</si>
  <si>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</si>
  <si>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</si>
  <si>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</si>
  <si>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</si>
  <si>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</si>
  <si>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</si>
  <si>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</si>
  <si>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</si>
  <si>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</si>
  <si>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</si>
  <si>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</si>
  <si>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</si>
  <si>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</si>
  <si>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</si>
  <si>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</si>
  <si>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</si>
  <si>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</si>
  <si>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</si>
  <si>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</si>
  <si>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</si>
  <si>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</si>
  <si>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</si>
  <si>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</si>
  <si>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</si>
  <si>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</si>
  <si>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</si>
  <si>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</si>
  <si>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</si>
  <si>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</si>
  <si>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</si>
  <si>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</si>
  <si>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</si>
  <si>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</si>
  <si>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</si>
  <si>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</si>
  <si>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</si>
  <si>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</si>
  <si>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</si>
  <si>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</si>
  <si>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</si>
  <si>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</si>
  <si>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</si>
  <si>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</si>
  <si>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</si>
  <si>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</si>
  <si>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</si>
  <si>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</si>
  <si>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</si>
  <si>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</si>
  <si>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</si>
  <si>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</si>
  <si>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</si>
  <si>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</si>
  <si>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</si>
  <si>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</si>
  <si>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</si>
  <si>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</si>
  <si>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</si>
  <si>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</si>
  <si>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</si>
  <si>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</si>
  <si>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</si>
  <si>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</si>
  <si>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</si>
  <si>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</si>
  <si>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</si>
  <si>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</si>
  <si>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</si>
  <si>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</si>
  <si>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</si>
  <si>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</si>
  <si>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</si>
  <si>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</si>
  <si>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</si>
  <si>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</si>
  <si>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</si>
  <si>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</si>
  <si>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</si>
  <si>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</si>
  <si>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</si>
  <si>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</si>
  <si>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</si>
  <si>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</si>
  <si>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</si>
  <si>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</si>
  <si>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</si>
  <si>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</si>
  <si>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</si>
  <si>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</si>
  <si>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</si>
  <si>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</si>
  <si>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</si>
  <si>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</si>
  <si>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</si>
  <si>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</si>
  <si>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</si>
  <si>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</si>
  <si>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</si>
  <si>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</si>
  <si>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</si>
  <si>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</si>
  <si>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</si>
  <si>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</si>
  <si>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</si>
  <si>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</si>
  <si>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</si>
  <si>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</si>
  <si>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</si>
  <si>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</si>
  <si>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</si>
  <si>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</si>
  <si>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</si>
  <si>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</si>
  <si>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</si>
  <si>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</si>
  <si>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</si>
  <si>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</si>
  <si>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</si>
  <si>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</si>
  <si>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</si>
  <si>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</si>
  <si>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</si>
  <si>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</si>
  <si>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</si>
  <si>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</si>
  <si>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</si>
  <si>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</si>
  <si>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</si>
  <si>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</si>
  <si>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</si>
  <si>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</si>
  <si>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</si>
  <si>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</si>
  <si>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</si>
  <si>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</si>
  <si>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</si>
  <si>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</si>
  <si>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</si>
  <si>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</si>
  <si>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</si>
  <si>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</si>
  <si>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</si>
  <si>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</si>
  <si>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</si>
  <si>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</si>
  <si>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</si>
  <si>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</si>
  <si>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</si>
  <si>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</si>
  <si>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</si>
  <si>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</si>
  <si>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</si>
  <si>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</si>
  <si>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</si>
  <si>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</si>
  <si>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</si>
  <si>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</si>
  <si>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</si>
  <si>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</si>
  <si>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</si>
  <si>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</si>
  <si>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</si>
  <si>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</si>
  <si>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</si>
  <si>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</si>
  <si>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</si>
  <si>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</si>
  <si>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</si>
  <si>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</si>
  <si>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</si>
  <si>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</si>
  <si>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</si>
  <si>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</si>
  <si>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</si>
  <si>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</si>
  <si>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</si>
  <si>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</si>
  <si>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</si>
  <si>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</si>
  <si>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</si>
  <si>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</si>
  <si>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</si>
  <si>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</si>
  <si>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</si>
  <si>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</si>
  <si>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</si>
  <si>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</si>
  <si>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</si>
  <si>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</si>
  <si>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</si>
  <si>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</si>
  <si>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</si>
  <si>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</si>
  <si>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</si>
  <si>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</si>
  <si>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</si>
  <si>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</si>
  <si>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</si>
  <si>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</si>
  <si>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</si>
  <si>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</si>
  <si>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</si>
  <si>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</si>
  <si>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</si>
  <si>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</si>
  <si>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</si>
  <si>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</si>
  <si>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</si>
  <si>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</si>
  <si>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</si>
  <si>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</si>
  <si>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</si>
  <si>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</si>
  <si>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</si>
  <si>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</si>
  <si>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</si>
  <si>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</si>
  <si>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</si>
  <si>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</si>
  <si>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</si>
  <si>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</si>
  <si>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</si>
  <si>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</si>
  <si>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</si>
  <si>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</si>
  <si>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</si>
  <si>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</si>
  <si>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</si>
  <si>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</si>
  <si>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</si>
  <si>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</si>
  <si>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</si>
  <si>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</si>
  <si>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</si>
  <si>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</si>
  <si>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</si>
  <si>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</si>
  <si>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</si>
  <si>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</si>
  <si>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</si>
  <si>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</si>
  <si>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</si>
  <si>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</si>
  <si>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</si>
  <si>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</si>
  <si>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</si>
  <si>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</si>
  <si>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</si>
  <si>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</si>
  <si>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</si>
  <si>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</si>
  <si>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</si>
  <si>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</si>
  <si>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</si>
  <si>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</si>
  <si>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</si>
  <si>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</si>
  <si>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</si>
  <si>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</si>
  <si>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</si>
  <si>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</si>
  <si>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</si>
  <si>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</si>
  <si>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</si>
  <si>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</si>
  <si>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</si>
  <si>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</si>
  <si>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</si>
  <si>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</si>
  <si>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</si>
  <si>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</si>
  <si>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</si>
  <si>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</si>
  <si>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</si>
  <si>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</si>
  <si>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</si>
  <si>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</si>
  <si>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</si>
  <si>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</si>
  <si>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</si>
  <si>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</si>
  <si>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</si>
  <si>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</si>
  <si>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</si>
  <si>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</si>
  <si>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</si>
  <si>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</si>
  <si>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</si>
  <si>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</si>
  <si>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</si>
  <si>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</si>
  <si>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</si>
  <si>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</si>
  <si>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</si>
  <si>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</si>
  <si>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</si>
  <si>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</si>
  <si>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</si>
  <si>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</si>
  <si>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</si>
  <si>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</si>
  <si>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</si>
  <si>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</si>
  <si>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</si>
  <si>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</si>
  <si>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</si>
  <si>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</si>
  <si>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</si>
  <si>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</si>
  <si>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</si>
  <si>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</si>
  <si>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</si>
  <si>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</si>
  <si>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</si>
  <si>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</si>
  <si>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</si>
  <si>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</si>
  <si>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</si>
  <si>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</si>
  <si>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</si>
  <si>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</si>
  <si>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</si>
  <si>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</si>
  <si>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</si>
  <si>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</si>
  <si>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</si>
  <si>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</si>
  <si>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</si>
  <si>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</si>
  <si>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</si>
  <si>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</si>
  <si>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</si>
  <si>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</si>
  <si>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</si>
  <si>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</si>
  <si>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</si>
  <si>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</si>
  <si>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</si>
  <si>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</si>
  <si>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</si>
  <si>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</si>
  <si>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</si>
  <si>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</si>
  <si>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</si>
  <si>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</si>
  <si>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</si>
  <si>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</si>
  <si>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</si>
  <si>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</si>
  <si>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</si>
  <si>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</si>
  <si>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</si>
  <si>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</si>
  <si>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</si>
  <si>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</si>
  <si>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</si>
  <si>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</si>
  <si>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</si>
  <si>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</si>
  <si>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</si>
  <si>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</si>
  <si>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</si>
  <si>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</si>
  <si>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</si>
  <si>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</si>
  <si>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</si>
  <si>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</si>
  <si>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</si>
  <si>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</si>
  <si>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</si>
  <si>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</si>
  <si>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</si>
  <si>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</si>
  <si>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</si>
  <si>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</si>
  <si>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</si>
  <si>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</si>
  <si>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</si>
  <si>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</si>
  <si>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</si>
  <si>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</si>
  <si>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</si>
  <si>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</si>
  <si>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</si>
  <si>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</si>
  <si>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</si>
  <si>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</si>
  <si>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</si>
  <si>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</si>
  <si>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</si>
  <si>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</si>
  <si>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</si>
  <si>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</si>
  <si>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</si>
  <si>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</si>
  <si>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</si>
  <si>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</si>
  <si>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</si>
  <si>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</si>
  <si>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</si>
  <si>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</si>
  <si>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</si>
  <si>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</si>
  <si>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</si>
  <si>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</si>
  <si>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</si>
  <si>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</si>
  <si>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</si>
  <si>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</si>
  <si>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</si>
  <si>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</si>
  <si>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</si>
  <si>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</si>
  <si>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</si>
  <si>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</si>
  <si>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</si>
  <si>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</si>
  <si>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</si>
  <si>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</si>
  <si>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</si>
  <si>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</si>
  <si>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</si>
  <si>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</si>
  <si>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</si>
  <si>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</si>
  <si>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</si>
  <si>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</si>
  <si>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</si>
  <si>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</si>
  <si>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</si>
  <si>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</si>
  <si>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</si>
  <si>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</si>
  <si>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</si>
  <si>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</si>
  <si>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</si>
  <si>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</si>
  <si>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</si>
  <si>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</si>
  <si>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</si>
  <si>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</si>
  <si>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</si>
  <si>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</si>
  <si>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</si>
  <si>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</si>
  <si>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</si>
  <si>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</si>
  <si>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</si>
  <si>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</si>
  <si>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</si>
  <si>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</si>
  <si>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</si>
  <si>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</si>
  <si>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</si>
  <si>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</si>
  <si>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</si>
  <si>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</si>
  <si>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</si>
  <si>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</si>
  <si>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</si>
  <si>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</si>
  <si>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</si>
  <si>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</si>
  <si>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</si>
  <si>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</si>
  <si>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</si>
  <si>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</si>
  <si>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</si>
  <si>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</si>
  <si>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</si>
  <si>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</si>
  <si>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</si>
  <si>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</si>
  <si>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</si>
  <si>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</si>
  <si>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</si>
  <si>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</si>
  <si>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</si>
  <si>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</si>
  <si>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</si>
  <si>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</si>
  <si>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</si>
  <si>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</si>
  <si>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</si>
  <si>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</si>
  <si>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</si>
  <si>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</si>
  <si>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</si>
  <si>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</si>
  <si>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</si>
  <si>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</si>
  <si>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</si>
  <si>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</si>
  <si>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</si>
  <si>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</si>
  <si>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</si>
  <si>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</si>
  <si>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</si>
  <si>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</si>
  <si>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</si>
  <si>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</si>
  <si>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</si>
  <si>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</si>
  <si>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</si>
  <si>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</si>
  <si>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</si>
  <si>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</si>
  <si>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</si>
  <si>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</si>
  <si>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</si>
  <si>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</si>
  <si>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</si>
  <si>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</si>
  <si>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</si>
  <si>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</si>
  <si>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</si>
  <si>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</si>
  <si>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</si>
  <si>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</si>
  <si>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</si>
  <si>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</si>
  <si>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</si>
  <si>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</si>
  <si>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</si>
  <si>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</si>
  <si>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</si>
  <si>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</si>
  <si>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</si>
  <si>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</si>
  <si>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</si>
  <si>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</si>
  <si>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</si>
  <si>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</si>
  <si>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</si>
  <si>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</si>
  <si>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</si>
  <si>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</si>
  <si>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</si>
  <si>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</si>
  <si>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</si>
  <si>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</si>
  <si>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</si>
  <si>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</si>
  <si>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</si>
  <si>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</si>
  <si>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</si>
  <si>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</si>
  <si>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</si>
  <si>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</si>
  <si>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</si>
  <si>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</si>
  <si>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</si>
  <si>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</si>
  <si>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</si>
  <si>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</si>
  <si>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</si>
  <si>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</si>
  <si>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</si>
  <si>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</si>
  <si>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</si>
  <si>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</si>
  <si>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</si>
  <si>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</si>
  <si>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</si>
  <si>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</si>
  <si>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</si>
  <si>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</si>
  <si>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</si>
  <si>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</si>
  <si>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</si>
  <si>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</si>
  <si>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</si>
  <si>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</si>
  <si>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</si>
  <si>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</si>
  <si>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</si>
  <si>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</si>
  <si>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</si>
  <si>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</si>
  <si>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</si>
  <si>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</si>
  <si>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</si>
  <si>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</si>
  <si>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</si>
  <si>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</si>
  <si>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</si>
  <si>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</si>
  <si>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</si>
  <si>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</si>
  <si>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</si>
  <si>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</si>
  <si>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</si>
  <si>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</si>
  <si>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</si>
  <si>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</si>
  <si>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</si>
  <si>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</si>
  <si>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</si>
  <si>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</si>
  <si>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</si>
  <si>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</si>
  <si>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</si>
  <si>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</si>
  <si>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</si>
  <si>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</si>
  <si>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</si>
  <si>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</si>
  <si>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</si>
  <si>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</si>
  <si>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</si>
  <si>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</si>
  <si>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</si>
  <si>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</si>
  <si>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</si>
  <si>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</si>
  <si>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</si>
  <si>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</si>
  <si>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</si>
  <si>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</si>
  <si>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</si>
  <si>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</si>
  <si>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</si>
  <si>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</si>
  <si>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</si>
  <si>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</si>
  <si>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</si>
  <si>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</si>
  <si>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</si>
  <si>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</si>
  <si>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</si>
  <si>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</si>
  <si>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</si>
  <si>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</si>
  <si>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</si>
  <si>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</si>
  <si>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</si>
  <si>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</si>
  <si>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</si>
  <si>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</si>
  <si>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</si>
  <si>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</si>
  <si>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</si>
  <si>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</si>
  <si>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</si>
  <si>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</si>
  <si>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</si>
  <si>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</si>
  <si>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</si>
  <si>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</si>
  <si>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</si>
  <si>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</si>
  <si>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</si>
  <si>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</si>
  <si>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</si>
  <si>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</si>
  <si>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</si>
  <si>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</si>
  <si>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</si>
  <si>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</si>
  <si>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</si>
  <si>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</si>
  <si>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</si>
  <si>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</si>
  <si>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</si>
  <si>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</si>
  <si>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</si>
  <si>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</si>
  <si>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</si>
  <si>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</si>
  <si>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</si>
  <si>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</si>
  <si>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</si>
  <si>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</si>
  <si>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</si>
  <si>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</si>
  <si>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</si>
  <si>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</si>
  <si>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</si>
  <si>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</si>
  <si>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</si>
  <si>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</si>
  <si>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</si>
  <si>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</si>
  <si>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</si>
  <si>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</si>
  <si>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</si>
  <si>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</si>
  <si>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</si>
  <si>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</si>
  <si>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</si>
  <si>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</si>
  <si>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</si>
  <si>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</si>
  <si>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</si>
  <si>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</si>
  <si>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</si>
  <si>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</si>
  <si>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</si>
  <si>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</si>
  <si>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</si>
  <si>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</si>
  <si>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</si>
  <si>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</si>
  <si>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</si>
  <si>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</si>
  <si>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</si>
  <si>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</si>
  <si>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</si>
  <si>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</si>
  <si>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</si>
  <si>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</si>
  <si>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</si>
  <si>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</si>
  <si>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</si>
  <si>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</si>
  <si>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</si>
  <si>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</si>
  <si>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</si>
  <si>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</si>
  <si>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</si>
  <si>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</si>
  <si>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</si>
  <si>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</si>
  <si>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</si>
  <si>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</si>
  <si>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</si>
  <si>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</si>
  <si>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</si>
  <si>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</si>
  <si>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</si>
  <si>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</si>
  <si>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</si>
  <si>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</si>
  <si>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</si>
  <si>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</si>
  <si>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</si>
  <si>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</si>
  <si>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</si>
  <si>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</si>
  <si>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</si>
  <si>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</si>
  <si>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</si>
  <si>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</si>
  <si>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</si>
  <si>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</si>
  <si>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</si>
  <si>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</si>
  <si>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</si>
  <si>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</si>
  <si>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</si>
  <si>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</si>
  <si>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</si>
  <si>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</si>
  <si>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</si>
  <si>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</si>
  <si>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</si>
  <si>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</si>
  <si>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</si>
  <si>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</si>
  <si>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</si>
  <si>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</si>
  <si>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</si>
  <si>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</si>
  <si>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</si>
  <si>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</si>
  <si>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</si>
  <si>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</si>
  <si>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</si>
  <si>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</si>
  <si>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</si>
  <si>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</si>
  <si>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</si>
  <si>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</si>
  <si>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</si>
  <si>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</si>
  <si>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</si>
  <si>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</si>
  <si>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</si>
  <si>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</si>
  <si>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</si>
  <si>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</si>
  <si>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</si>
  <si>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</si>
  <si>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</si>
  <si>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</si>
  <si>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</si>
  <si>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</si>
  <si>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</si>
  <si>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</si>
  <si>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</si>
  <si>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</si>
  <si>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</si>
  <si>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</si>
  <si>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</si>
  <si>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</si>
  <si>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</si>
  <si>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</si>
  <si>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</si>
  <si>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</si>
  <si>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</si>
  <si>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</si>
  <si>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</si>
  <si>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</si>
  <si>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</si>
  <si>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</si>
  <si>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</si>
  <si>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</si>
  <si>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</si>
  <si>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</si>
  <si>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</si>
  <si>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</si>
  <si>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</si>
  <si>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</si>
  <si>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</si>
  <si>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</si>
  <si>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</si>
  <si>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</si>
  <si>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</si>
  <si>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</si>
  <si>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</si>
  <si>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</si>
  <si>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</si>
  <si>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</si>
  <si>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</si>
  <si>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</si>
  <si>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</si>
  <si>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</si>
  <si>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</si>
  <si>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</si>
  <si>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</si>
  <si>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</si>
  <si>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</si>
  <si>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</si>
  <si>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</si>
  <si>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</si>
  <si>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</si>
  <si>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</si>
  <si>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</si>
  <si>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</si>
  <si>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</si>
  <si>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</si>
  <si>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</si>
  <si>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</si>
  <si>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</si>
  <si>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</si>
  <si>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</si>
  <si>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</si>
  <si>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</si>
  <si>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</si>
  <si>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</si>
  <si>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</si>
  <si>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</si>
  <si>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</si>
  <si>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</si>
  <si>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</si>
  <si>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</si>
  <si>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</si>
  <si>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</si>
  <si>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</si>
  <si>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</si>
  <si>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</si>
  <si>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</si>
  <si>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</si>
  <si>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</si>
  <si>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</si>
  <si>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</si>
  <si>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</si>
  <si>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</si>
  <si>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</si>
  <si>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</si>
  <si>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</si>
  <si>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</si>
  <si>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</si>
  <si>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</si>
  <si>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</si>
  <si>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</si>
  <si>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</si>
  <si>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</si>
  <si>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</si>
  <si>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</si>
  <si>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</si>
  <si>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</si>
  <si>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</si>
  <si>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</si>
  <si>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</si>
  <si>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</si>
  <si>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</si>
  <si>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</si>
  <si>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</si>
  <si>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</si>
  <si>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</si>
  <si>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</si>
  <si>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</si>
  <si>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</si>
  <si>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</si>
  <si>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</si>
  <si>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</si>
  <si>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</si>
  <si>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</si>
  <si>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</si>
  <si>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</si>
  <si>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</si>
  <si>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</si>
  <si>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</si>
  <si>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</si>
  <si>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</si>
  <si>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</si>
  <si>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</si>
  <si>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</si>
  <si>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</si>
  <si>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</si>
  <si>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</si>
  <si>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</si>
  <si>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</si>
  <si>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</si>
  <si>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</si>
  <si>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</si>
  <si>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</si>
  <si>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</si>
  <si>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</si>
  <si>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</si>
  <si>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</si>
  <si>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</si>
  <si>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</si>
  <si>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</si>
  <si>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</si>
  <si>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</si>
  <si>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</si>
  <si>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</si>
  <si>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</si>
  <si>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</si>
  <si>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</si>
  <si>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</si>
  <si>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</si>
  <si>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</si>
  <si>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</si>
  <si>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</si>
  <si>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</si>
  <si>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</si>
  <si>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</si>
  <si>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</si>
  <si>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</si>
  <si>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</si>
  <si>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</si>
  <si>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</si>
  <si>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</si>
  <si>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</si>
  <si>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</si>
  <si>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</si>
  <si>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</si>
  <si>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</si>
  <si>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</si>
  <si>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</si>
  <si>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</si>
  <si>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</si>
  <si>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</si>
  <si>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</si>
  <si>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</si>
  <si>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</si>
  <si>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</si>
  <si>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</si>
  <si>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</si>
  <si>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</si>
  <si>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</si>
  <si>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</si>
  <si>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</si>
  <si>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</si>
  <si>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</si>
  <si>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</si>
  <si>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</si>
  <si>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</si>
  <si>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</si>
  <si>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</si>
  <si>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</si>
  <si>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</si>
  <si>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</si>
  <si>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</si>
  <si>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</si>
  <si>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</si>
  <si>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</si>
  <si>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</si>
  <si>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</si>
  <si>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</si>
  <si>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</si>
  <si>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</si>
  <si>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</si>
  <si>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</si>
  <si>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</si>
  <si>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</si>
  <si>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</si>
  <si>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</si>
  <si>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</si>
  <si>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</si>
  <si>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</si>
  <si>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</si>
  <si>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</si>
  <si>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</si>
  <si>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</si>
  <si>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</si>
  <si>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</si>
  <si>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</si>
  <si>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</si>
  <si>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</si>
  <si>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</si>
  <si>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</si>
  <si>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</si>
  <si>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</si>
  <si>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</si>
  <si>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</si>
  <si>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</si>
  <si>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</si>
  <si>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</si>
  <si>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</si>
  <si>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</si>
  <si>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</si>
  <si>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</si>
  <si>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</si>
  <si>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</si>
  <si>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</si>
  <si>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</si>
  <si>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</si>
  <si>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</si>
  <si>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</si>
  <si>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</si>
  <si>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</si>
  <si>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</si>
  <si>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</si>
  <si>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</si>
  <si>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</si>
  <si>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</si>
  <si>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</si>
  <si>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</si>
  <si>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</si>
  <si>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</si>
  <si>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</si>
  <si>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</si>
  <si>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</si>
  <si>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</si>
  <si>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</si>
  <si>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</si>
  <si>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</si>
  <si>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</si>
  <si>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</si>
  <si>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</si>
  <si>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</si>
  <si>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</si>
  <si>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</si>
  <si>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</si>
  <si>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</si>
  <si>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</si>
  <si>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</si>
  <si>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</si>
  <si>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</si>
  <si>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</si>
  <si>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</si>
  <si>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</si>
  <si>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</si>
  <si>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</si>
  <si>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</si>
  <si>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</si>
  <si>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</si>
  <si>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</si>
  <si>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</si>
  <si>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</si>
  <si>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</si>
  <si>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</si>
  <si>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</si>
  <si>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</si>
  <si>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</si>
  <si>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</si>
  <si>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</si>
  <si>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</si>
  <si>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</si>
  <si>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</si>
  <si>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</si>
  <si>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</si>
  <si>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</si>
  <si>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</si>
  <si>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</si>
  <si>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</si>
  <si>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</si>
  <si>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</si>
  <si>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</si>
  <si>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</si>
  <si>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</si>
  <si>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</si>
  <si>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</si>
  <si>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</si>
  <si>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</si>
  <si>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</si>
  <si>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</si>
  <si>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</si>
  <si>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</si>
  <si>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</si>
  <si>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</si>
  <si>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</si>
  <si>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</si>
  <si>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</si>
  <si>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</si>
  <si>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</si>
  <si>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</si>
  <si>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</si>
  <si>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</si>
  <si>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</si>
  <si>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</si>
  <si>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</si>
  <si>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</si>
  <si>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</si>
  <si>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</si>
  <si>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</si>
  <si>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</si>
  <si>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</si>
  <si>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</si>
  <si>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</si>
  <si>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</si>
  <si>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</si>
  <si>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</si>
  <si>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</si>
  <si>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</si>
  <si>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</si>
  <si>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</si>
  <si>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</si>
  <si>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</si>
  <si>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</si>
  <si>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</si>
  <si>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</si>
  <si>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</si>
  <si>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</si>
  <si>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</si>
  <si>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</si>
  <si>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</si>
  <si>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</si>
  <si>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</si>
  <si>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</si>
  <si>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</si>
  <si>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</si>
  <si>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</si>
  <si>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</si>
  <si>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</si>
  <si>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</si>
  <si>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</si>
  <si>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</si>
  <si>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</si>
  <si>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</si>
  <si>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</si>
  <si>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</si>
  <si>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</si>
  <si>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</si>
  <si>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</si>
  <si>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</si>
  <si>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</si>
  <si>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</si>
  <si>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</si>
  <si>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</si>
  <si>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</si>
  <si>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</si>
  <si>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</si>
  <si>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</si>
  <si>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</si>
  <si>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</si>
  <si>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</si>
  <si>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</si>
  <si>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</si>
  <si>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</si>
  <si>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</si>
  <si>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</si>
  <si>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</si>
  <si>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</si>
  <si>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</si>
  <si>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</si>
  <si>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</si>
  <si>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</si>
  <si>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</si>
  <si>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</si>
  <si>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</si>
  <si>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</si>
  <si>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</si>
  <si>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</si>
  <si>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</si>
  <si>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</si>
  <si>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</si>
  <si>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</si>
  <si>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</si>
  <si>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</si>
  <si>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</si>
  <si>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</si>
  <si>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</si>
  <si>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</si>
  <si>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</si>
  <si>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</si>
  <si>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</si>
  <si>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</si>
  <si>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</si>
  <si>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</si>
  <si>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</si>
  <si>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</si>
  <si>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</si>
  <si>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</si>
  <si>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</si>
  <si>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</si>
  <si>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</si>
  <si>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</si>
  <si>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</si>
  <si>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</si>
  <si>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</si>
  <si>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</si>
  <si>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</si>
  <si>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</si>
  <si>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</si>
  <si>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</si>
  <si>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</si>
  <si>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</si>
  <si>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</si>
  <si>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</si>
  <si>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</si>
  <si>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</si>
  <si>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</si>
  <si>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</si>
  <si>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</si>
  <si>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</si>
  <si>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</si>
  <si>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</si>
  <si>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</si>
  <si>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</si>
  <si>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</si>
  <si>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</si>
  <si>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</si>
  <si>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</si>
  <si>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</si>
  <si>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</si>
  <si>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</si>
  <si>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</si>
  <si>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</si>
  <si>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</si>
  <si>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</si>
  <si>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</si>
  <si>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</si>
  <si>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</si>
  <si>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</si>
  <si>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</si>
  <si>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</si>
  <si>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</si>
  <si>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</si>
  <si>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</si>
  <si>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</si>
  <si>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</si>
  <si>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</si>
  <si>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</si>
  <si>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</si>
  <si>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</si>
  <si>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</si>
  <si>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</si>
  <si>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</si>
  <si>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</si>
  <si>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</si>
  <si>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</si>
  <si>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</si>
  <si>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</si>
  <si>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</si>
  <si>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</si>
  <si>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</si>
  <si>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</si>
  <si>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</si>
  <si>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</si>
  <si>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</si>
  <si>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</si>
  <si>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</si>
  <si>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</si>
  <si>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</si>
  <si>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</si>
  <si>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</si>
  <si>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</si>
  <si>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</si>
  <si>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</si>
  <si>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</si>
  <si>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</si>
  <si>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</si>
  <si>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</si>
  <si>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</si>
  <si>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</si>
  <si>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</si>
  <si>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</si>
  <si>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</si>
  <si>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</si>
  <si>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</si>
  <si>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</si>
  <si>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</si>
  <si>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</si>
  <si>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</si>
  <si>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</si>
  <si>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</si>
  <si>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</si>
  <si>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</si>
  <si>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</si>
  <si>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</si>
  <si>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</si>
  <si>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</si>
  <si>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</si>
  <si>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</si>
  <si>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</si>
  <si>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</si>
  <si>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</si>
  <si>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</si>
  <si>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</si>
  <si>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</si>
  <si>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</si>
  <si>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</si>
  <si>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</si>
  <si>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</si>
  <si>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</si>
  <si>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</si>
  <si>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</si>
  <si>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</si>
  <si>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</si>
  <si>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</si>
  <si>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</si>
  <si>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</si>
  <si>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</si>
  <si>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</si>
  <si>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</si>
  <si>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</si>
  <si>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</si>
  <si>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</si>
  <si>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</si>
  <si>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</si>
  <si>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</si>
  <si>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</si>
  <si>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</si>
  <si>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</si>
  <si>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</si>
  <si>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</si>
  <si>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</si>
  <si>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</si>
  <si>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</si>
  <si>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</si>
  <si>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</si>
  <si>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</si>
  <si>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</si>
  <si>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</si>
  <si>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</si>
  <si>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</si>
  <si>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</si>
  <si>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</si>
  <si>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</si>
  <si>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</si>
  <si>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</si>
  <si>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</si>
  <si>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</si>
  <si>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</si>
  <si>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</si>
  <si>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</si>
  <si>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</si>
  <si>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</si>
  <si>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</si>
  <si>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</si>
  <si>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</si>
  <si>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</si>
  <si>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</si>
  <si>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</si>
  <si>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</si>
  <si>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</si>
  <si>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</si>
  <si>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</si>
  <si>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</si>
  <si>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</si>
  <si>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</si>
  <si>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</si>
  <si>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</si>
  <si>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</si>
  <si>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</si>
  <si>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</si>
  <si>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</si>
  <si>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</si>
  <si>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</si>
  <si>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</si>
  <si>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</si>
  <si>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</si>
  <si>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</si>
  <si>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</si>
  <si>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</si>
  <si>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</si>
  <si>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</si>
  <si>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</si>
  <si>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</si>
  <si>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</si>
  <si>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</si>
  <si>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</si>
  <si>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</si>
  <si>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</si>
  <si>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</si>
  <si>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</si>
  <si>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</si>
  <si>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</si>
  <si>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</si>
  <si>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</si>
  <si>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</si>
  <si>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</si>
  <si>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</si>
  <si>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</si>
  <si>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</si>
  <si>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</si>
  <si>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</si>
  <si>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</si>
  <si>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</si>
  <si>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</si>
  <si>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</si>
  <si>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</si>
  <si>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</si>
  <si>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</si>
  <si>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</si>
  <si>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</si>
  <si>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</si>
  <si>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</si>
  <si>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</si>
  <si>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</si>
  <si>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</si>
  <si>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</si>
  <si>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</si>
  <si>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</si>
  <si>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</si>
  <si>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</si>
  <si>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</si>
  <si>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</si>
  <si>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</si>
  <si>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</si>
  <si>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</si>
  <si>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</si>
  <si>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</si>
  <si>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</si>
  <si>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</si>
  <si>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</si>
  <si>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</si>
  <si>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</si>
  <si>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</si>
  <si>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</si>
  <si>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</si>
  <si>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</si>
  <si>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</si>
  <si>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</si>
  <si>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</si>
  <si>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</si>
  <si>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</si>
  <si>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</si>
  <si>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</si>
  <si>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</si>
  <si>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</si>
  <si>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</si>
  <si>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</si>
  <si>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</si>
  <si>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</si>
  <si>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</si>
  <si>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</si>
  <si>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</si>
  <si>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</si>
  <si>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</si>
  <si>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</si>
  <si>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</si>
  <si>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</si>
  <si>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</si>
  <si>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</si>
  <si>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</si>
  <si>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</si>
  <si>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</si>
  <si>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</si>
  <si>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</si>
  <si>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</si>
  <si>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</si>
  <si>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</si>
  <si>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</si>
  <si>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</si>
  <si>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</si>
  <si>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</si>
  <si>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</si>
  <si>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</si>
  <si>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</si>
  <si>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</si>
  <si>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</si>
  <si>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</si>
  <si>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</si>
  <si>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</si>
  <si>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</si>
  <si>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</si>
  <si>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</si>
  <si>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</si>
  <si>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</si>
  <si>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</si>
  <si>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</si>
  <si>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</si>
  <si>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</si>
  <si>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</si>
  <si>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</si>
  <si>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</si>
  <si>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</si>
  <si>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</si>
  <si>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</si>
  <si>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</si>
  <si>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</si>
  <si>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</si>
  <si>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</si>
  <si>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</si>
  <si>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</si>
  <si>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</si>
  <si>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</si>
  <si>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</si>
  <si>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</si>
  <si>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</si>
  <si>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</si>
  <si>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</si>
  <si>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</si>
  <si>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</si>
  <si>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</si>
  <si>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</si>
  <si>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</si>
  <si>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</si>
  <si>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</si>
  <si>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</si>
  <si>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</si>
  <si>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</si>
  <si>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</si>
  <si>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</si>
  <si>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</si>
  <si>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</si>
  <si>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</si>
  <si>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</si>
  <si>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</si>
  <si>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</si>
  <si>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</si>
  <si>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</si>
  <si>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</si>
  <si>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</si>
  <si>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</si>
  <si>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</si>
  <si>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</si>
  <si>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</si>
  <si>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</si>
  <si>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</si>
  <si>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</si>
  <si>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</si>
  <si>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</si>
  <si>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</si>
  <si>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</si>
  <si>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</si>
  <si>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</si>
  <si>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</si>
  <si>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</si>
  <si>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</si>
  <si>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</si>
  <si>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</si>
  <si>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</si>
  <si>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</si>
  <si>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</si>
  <si>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</si>
  <si>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</si>
  <si>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</si>
  <si>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</si>
  <si>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</si>
  <si>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</si>
  <si>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</si>
  <si>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</si>
  <si>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</si>
  <si>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</si>
  <si>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</si>
  <si>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</si>
  <si>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</si>
  <si>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</si>
  <si>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</si>
  <si>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</si>
  <si>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</si>
  <si>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</si>
  <si>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</si>
  <si>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</si>
  <si>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</si>
  <si>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</si>
  <si>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</si>
  <si>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</si>
  <si>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</si>
  <si>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</si>
  <si>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</si>
  <si>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</si>
  <si>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</si>
  <si>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</si>
  <si>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</si>
  <si>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</si>
  <si>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</si>
  <si>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</si>
  <si>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</si>
  <si>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</si>
  <si>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</si>
  <si>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</si>
  <si>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</si>
  <si>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</si>
  <si>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</si>
  <si>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</si>
  <si>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</si>
  <si>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</si>
  <si>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</si>
  <si>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</si>
  <si>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</si>
  <si>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</si>
  <si>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</si>
  <si>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</si>
  <si>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</si>
  <si>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</si>
  <si>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</si>
  <si>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</si>
  <si>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</si>
  <si>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</si>
  <si>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</si>
  <si>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</si>
  <si>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</si>
  <si>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</si>
  <si>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</si>
  <si>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</si>
  <si>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</si>
  <si>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</si>
  <si>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</si>
  <si>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</si>
  <si>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</si>
  <si>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</si>
  <si>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</si>
  <si>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</si>
  <si>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</si>
  <si>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</si>
  <si>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</si>
  <si>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</si>
  <si>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</si>
  <si>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</si>
  <si>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</si>
  <si>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</si>
  <si>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</si>
  <si>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</si>
  <si>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</si>
  <si>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</si>
  <si>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</si>
  <si>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</si>
  <si>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</si>
  <si>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</si>
  <si>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</si>
  <si>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</si>
  <si>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</si>
  <si>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</si>
  <si>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</si>
  <si>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</si>
  <si>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</si>
  <si>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</si>
  <si>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</si>
  <si>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</si>
  <si>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</si>
  <si>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</si>
  <si>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</si>
  <si>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</si>
  <si>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</si>
  <si>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</si>
  <si>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</si>
  <si>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</si>
  <si>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</si>
  <si>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</si>
  <si>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</si>
  <si>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</si>
  <si>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</si>
  <si>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</si>
  <si>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</si>
  <si>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</si>
  <si>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</si>
  <si>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</si>
  <si>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</si>
  <si>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</si>
  <si>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</si>
  <si>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</si>
  <si>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</si>
  <si>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</si>
  <si>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</si>
  <si>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</si>
  <si>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</si>
  <si>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</si>
  <si>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</si>
  <si>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</si>
  <si>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</si>
  <si>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</si>
  <si>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</si>
  <si>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</si>
  <si>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</si>
  <si>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</si>
  <si>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</si>
  <si>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</si>
  <si>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</si>
  <si>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</si>
  <si>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</si>
  <si>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</si>
  <si>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</si>
  <si>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</si>
  <si>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</si>
  <si>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</si>
  <si>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</si>
  <si>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</si>
  <si>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</si>
  <si>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</si>
  <si>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</si>
  <si>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</si>
  <si>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</si>
  <si>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</si>
  <si>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</si>
  <si>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</si>
  <si>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</si>
  <si>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</si>
  <si>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</si>
  <si>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</si>
  <si>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</si>
  <si>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</si>
  <si>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</si>
  <si>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</si>
  <si>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</si>
  <si>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</si>
  <si>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</si>
  <si>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</si>
  <si>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</si>
  <si>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</si>
  <si>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</si>
  <si>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</si>
  <si>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</si>
  <si>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</si>
  <si>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</si>
  <si>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</si>
  <si>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</si>
  <si>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</si>
  <si>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</si>
  <si>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</si>
  <si>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</si>
  <si>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</si>
  <si>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</si>
  <si>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</si>
  <si>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</si>
  <si>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</si>
  <si>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</si>
  <si>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</si>
  <si>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</si>
  <si>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</si>
  <si>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</si>
  <si>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</si>
  <si>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</si>
  <si>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</si>
  <si>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</si>
  <si>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</si>
  <si>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</si>
  <si>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</si>
  <si>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</si>
  <si>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</si>
  <si>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</si>
  <si>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</si>
  <si>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</si>
  <si>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</si>
  <si>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</si>
  <si>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</si>
  <si>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</si>
  <si>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</si>
  <si>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</si>
  <si>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</si>
  <si>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</si>
  <si>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</si>
  <si>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</si>
  <si>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</si>
  <si>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</si>
  <si>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</si>
  <si>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</si>
  <si>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</si>
  <si>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</si>
  <si>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</si>
  <si>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</si>
  <si>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</si>
  <si>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</si>
  <si>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</si>
  <si>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</si>
  <si>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</si>
  <si>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</si>
  <si>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</si>
  <si>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</si>
  <si>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</si>
  <si>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</si>
  <si>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</si>
  <si>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</si>
  <si>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</si>
  <si>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</si>
  <si>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</si>
  <si>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</si>
  <si>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</si>
  <si>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</si>
  <si>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</si>
  <si>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</si>
  <si>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</si>
  <si>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</si>
  <si>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</si>
  <si>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</si>
  <si>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</si>
  <si>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</si>
  <si>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</si>
  <si>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</si>
  <si>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</si>
  <si>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</si>
  <si>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</si>
  <si>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</si>
  <si>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</si>
  <si>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</si>
  <si>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</si>
  <si>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</si>
  <si>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</si>
  <si>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</si>
  <si>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</si>
  <si>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</si>
  <si>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</si>
  <si>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</si>
  <si>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</si>
  <si>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</si>
  <si>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</si>
  <si>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</si>
  <si>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</si>
  <si>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</si>
  <si>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</si>
  <si>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</si>
  <si>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</si>
  <si>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</si>
  <si>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</si>
  <si>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</si>
  <si>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</si>
  <si>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</si>
  <si>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</si>
  <si>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</si>
  <si>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</si>
  <si>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</si>
  <si>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</si>
  <si>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</si>
  <si>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</si>
  <si>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</si>
  <si>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</si>
  <si>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</si>
  <si>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</si>
  <si>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</si>
  <si>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</si>
  <si>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</si>
  <si>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</si>
  <si>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</si>
  <si>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</si>
  <si>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</si>
  <si>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</si>
  <si>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</si>
  <si>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</si>
  <si>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</si>
  <si>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</si>
  <si>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</si>
  <si>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</si>
  <si>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</si>
  <si>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</si>
  <si>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</si>
  <si>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</si>
  <si>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</si>
  <si>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</si>
  <si>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</si>
  <si>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</si>
  <si>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</si>
  <si>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</si>
  <si>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</si>
  <si>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</si>
  <si>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</si>
  <si>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</si>
  <si>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</si>
  <si>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</si>
  <si>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</si>
  <si>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</si>
  <si>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</si>
  <si>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</si>
  <si>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</si>
  <si>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</si>
  <si>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</si>
  <si>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</si>
  <si>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</si>
  <si>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</si>
  <si>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</si>
  <si>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</si>
  <si>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</si>
  <si>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</si>
  <si>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</si>
  <si>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</si>
  <si>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</si>
  <si>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</si>
  <si>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</si>
  <si>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</si>
  <si>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</si>
  <si>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</si>
  <si>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</si>
  <si>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</si>
  <si>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</si>
  <si>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</si>
  <si>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</si>
  <si>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</si>
  <si>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</si>
  <si>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</si>
  <si>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</si>
  <si>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</si>
  <si>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</si>
  <si>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</si>
  <si>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</si>
  <si>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</si>
  <si>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</si>
  <si>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</si>
  <si>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</si>
  <si>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</si>
  <si>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</si>
  <si>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</si>
  <si>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</si>
  <si>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</si>
  <si>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</si>
  <si>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</si>
  <si>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</si>
  <si>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</si>
  <si>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</si>
  <si>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</si>
  <si>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</si>
  <si>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</si>
  <si>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</si>
  <si>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</si>
  <si>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</si>
  <si>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</si>
  <si>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</si>
  <si>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</si>
  <si>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</si>
  <si>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</si>
  <si>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</si>
  <si>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</si>
  <si>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</si>
  <si>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</si>
  <si>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</si>
  <si>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</si>
  <si>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</si>
  <si>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</si>
  <si>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</si>
  <si>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</si>
  <si>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</si>
  <si>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</si>
  <si>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</si>
  <si>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</si>
  <si>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</si>
  <si>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</si>
  <si>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</si>
  <si>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</si>
  <si>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</si>
  <si>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</si>
  <si>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</si>
  <si>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</si>
  <si>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</si>
  <si>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</si>
  <si>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</si>
  <si>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</si>
  <si>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</si>
  <si>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</si>
  <si>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</si>
  <si>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</si>
  <si>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</si>
  <si>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</si>
  <si>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</si>
  <si>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</si>
  <si>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</si>
  <si>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</si>
  <si>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</si>
  <si>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</si>
  <si>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</si>
  <si>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</si>
  <si>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</si>
  <si>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</si>
  <si>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</si>
  <si>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</si>
  <si>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</si>
  <si>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</si>
  <si>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</si>
  <si>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</si>
  <si>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</si>
  <si>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</si>
  <si>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</si>
  <si>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</si>
  <si>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</si>
  <si>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</si>
  <si>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</si>
  <si>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</si>
  <si>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</si>
  <si>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</si>
  <si>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</si>
  <si>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</si>
  <si>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</si>
  <si>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</si>
  <si>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</si>
  <si>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</si>
  <si>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</si>
  <si>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</si>
  <si>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</si>
  <si>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</si>
  <si>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</si>
  <si>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</si>
  <si>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</si>
  <si>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</si>
  <si>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</si>
  <si>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</si>
  <si>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</si>
  <si>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</si>
  <si>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</si>
  <si>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</si>
  <si>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</si>
  <si>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</si>
  <si>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</si>
  <si>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</si>
  <si>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</si>
  <si>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</si>
  <si>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</si>
  <si>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</si>
  <si>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</si>
  <si>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</si>
  <si>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</si>
  <si>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</si>
  <si>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</si>
  <si>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</si>
  <si>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</si>
  <si>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</si>
  <si>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</si>
  <si>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</si>
  <si>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</si>
  <si>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</si>
  <si>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</si>
  <si>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</si>
  <si>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</si>
  <si>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</si>
  <si>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</si>
  <si>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</si>
  <si>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</si>
  <si>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</si>
  <si>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</si>
  <si>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</si>
  <si>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</si>
  <si>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</si>
  <si>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</si>
  <si>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</si>
  <si>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</si>
  <si>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</si>
  <si>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</si>
  <si>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</si>
  <si>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</si>
  <si>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</si>
  <si>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</si>
  <si>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</si>
  <si>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</si>
  <si>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</si>
  <si>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</si>
  <si>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</si>
  <si>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</si>
  <si>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</si>
  <si>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</si>
  <si>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</si>
  <si>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</si>
  <si>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</si>
  <si>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</si>
  <si>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</si>
  <si>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</si>
  <si>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</si>
  <si>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</si>
  <si>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</si>
  <si>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</si>
  <si>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</si>
  <si>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</si>
  <si>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</si>
  <si>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</si>
  <si>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</si>
  <si>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</si>
  <si>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</si>
  <si>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</si>
  <si>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</si>
  <si>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</si>
  <si>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</si>
  <si>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</si>
  <si>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</si>
  <si>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</si>
  <si>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</si>
  <si>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</si>
  <si>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</si>
  <si>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</si>
  <si>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</si>
  <si>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</si>
  <si>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</si>
  <si>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</si>
  <si>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</si>
  <si>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</si>
  <si>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</si>
  <si>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</si>
  <si>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</si>
  <si>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</si>
  <si>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</si>
  <si>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</si>
  <si>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</si>
  <si>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</si>
  <si>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</si>
  <si>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</si>
  <si>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</si>
  <si>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</si>
  <si>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</si>
  <si>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</si>
  <si>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</si>
  <si>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</si>
  <si>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</si>
  <si>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</si>
  <si>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</si>
  <si>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</si>
  <si>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</si>
  <si>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</si>
  <si>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</si>
  <si>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</si>
  <si>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</si>
  <si>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</si>
  <si>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</si>
  <si>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</si>
  <si>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</si>
  <si>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</si>
  <si>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</si>
  <si>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</si>
  <si>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</si>
  <si>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</si>
  <si>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</si>
  <si>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</si>
  <si>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</si>
  <si>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</si>
  <si>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</si>
  <si>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</si>
  <si>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</si>
  <si>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</si>
  <si>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</si>
  <si>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</si>
  <si>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</si>
  <si>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</si>
  <si>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</si>
  <si>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</si>
  <si>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</si>
  <si>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</si>
  <si>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</si>
  <si>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</si>
  <si>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</si>
  <si>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</si>
  <si>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</si>
  <si>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</si>
  <si>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</si>
  <si>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</si>
  <si>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</si>
  <si>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</si>
  <si>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</si>
  <si>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</si>
  <si>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</si>
  <si>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</si>
  <si>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</si>
  <si>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</si>
  <si>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</si>
  <si>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</si>
  <si>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</si>
  <si>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</si>
  <si>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</si>
  <si>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</si>
  <si>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</si>
  <si>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</si>
  <si>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</si>
  <si>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</si>
  <si>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</si>
  <si>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</si>
  <si>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</si>
  <si>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</si>
  <si>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</si>
  <si>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</si>
  <si>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</si>
  <si>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</si>
  <si>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</si>
  <si>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</si>
  <si>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</si>
  <si>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</si>
  <si>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</si>
  <si>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</si>
  <si>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</si>
  <si>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</si>
  <si>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</si>
  <si>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</si>
  <si>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</si>
  <si>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</si>
  <si>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</si>
  <si>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</si>
  <si>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</si>
  <si>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</si>
  <si>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</si>
  <si>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</si>
  <si>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</si>
  <si>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</si>
  <si>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</si>
  <si>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</si>
  <si>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</si>
  <si>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</si>
  <si>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</si>
  <si>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</si>
  <si>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</si>
  <si>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</si>
  <si>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</si>
  <si>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</si>
  <si>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</si>
  <si>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</si>
  <si>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</si>
  <si>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</si>
  <si>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</si>
  <si>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</si>
  <si>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</si>
  <si>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</si>
  <si>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</si>
  <si>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</si>
  <si>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</si>
  <si>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</si>
  <si>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</si>
  <si>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</si>
  <si>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</si>
  <si>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</si>
  <si>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</si>
  <si>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</si>
  <si>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</si>
  <si>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</si>
  <si>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</si>
  <si>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</si>
  <si>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</si>
  <si>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</si>
  <si>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</si>
  <si>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</si>
  <si>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</si>
  <si>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</si>
  <si>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</si>
  <si>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</si>
  <si>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</si>
  <si>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</si>
  <si>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</si>
  <si>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</si>
  <si>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</si>
  <si>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</si>
  <si>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</si>
  <si>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</si>
  <si>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</si>
  <si>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</si>
  <si>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</si>
  <si>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</si>
  <si>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</si>
  <si>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</si>
  <si>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</si>
  <si>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</si>
  <si>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</si>
  <si>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</si>
  <si>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</si>
  <si>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</si>
  <si>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</si>
  <si>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</si>
  <si>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</si>
  <si>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</si>
  <si>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</si>
  <si>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</si>
  <si>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</si>
  <si>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</si>
  <si>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</si>
  <si>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</si>
  <si>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</si>
  <si>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</si>
  <si>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</si>
  <si>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</si>
  <si>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</si>
  <si>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</si>
  <si>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</si>
  <si>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</si>
  <si>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</si>
  <si>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</si>
  <si>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</si>
  <si>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</si>
  <si>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</si>
  <si>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</si>
  <si>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</si>
  <si>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</si>
  <si>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</si>
  <si>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</si>
  <si>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</si>
  <si>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</si>
  <si>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</si>
  <si>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</si>
  <si>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</si>
  <si>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</si>
  <si>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</si>
  <si>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</si>
  <si>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</si>
  <si>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</si>
  <si>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</si>
  <si>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</si>
  <si>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</si>
  <si>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</si>
  <si>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</si>
  <si>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</si>
  <si>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</si>
  <si>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</si>
  <si>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</si>
  <si>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</si>
  <si>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</si>
  <si>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</si>
  <si>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</si>
  <si>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</si>
  <si>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</si>
  <si>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</si>
  <si>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</si>
  <si>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</si>
  <si>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</si>
  <si>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</si>
  <si>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</si>
  <si>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</si>
  <si>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</si>
  <si>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</si>
  <si>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</si>
  <si>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</si>
  <si>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</si>
  <si>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</si>
  <si>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</si>
  <si>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</si>
  <si>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</si>
  <si>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</si>
  <si>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</si>
  <si>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</si>
  <si>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</si>
  <si>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</si>
  <si>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</si>
  <si>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</si>
  <si>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</si>
  <si>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</si>
  <si>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</si>
  <si>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</si>
  <si>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</si>
  <si>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</si>
  <si>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</si>
  <si>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</si>
  <si>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</si>
  <si>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</si>
  <si>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</si>
  <si>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</si>
  <si>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</si>
  <si>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</si>
  <si>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</si>
  <si>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</si>
  <si>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</si>
  <si>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</si>
  <si>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</si>
  <si>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</si>
  <si>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</si>
  <si>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</si>
  <si>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</si>
  <si>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</si>
  <si>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</si>
  <si>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</si>
  <si>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</si>
  <si>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</si>
  <si>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</si>
  <si>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</si>
  <si>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</si>
  <si>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</si>
  <si>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</si>
  <si>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</si>
  <si>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</si>
  <si>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</si>
  <si>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</si>
  <si>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</si>
  <si>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</si>
  <si>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</si>
  <si>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</si>
  <si>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</si>
  <si>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</si>
  <si>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</si>
  <si>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</si>
  <si>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</si>
  <si>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</si>
  <si>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</si>
  <si>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</si>
  <si>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</si>
  <si>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</si>
  <si>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</si>
  <si>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</si>
  <si>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</si>
  <si>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</si>
  <si>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</si>
  <si>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</si>
  <si>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</si>
  <si>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</si>
  <si>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</si>
  <si>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</si>
  <si>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</si>
  <si>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</si>
  <si>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</si>
  <si>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</si>
  <si>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</si>
  <si>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</si>
  <si>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</si>
  <si>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</si>
  <si>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</si>
  <si>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</si>
  <si>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</si>
  <si>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</si>
  <si>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</si>
  <si>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</si>
  <si>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</si>
  <si>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</si>
  <si>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</si>
  <si>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</si>
  <si>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</si>
  <si>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</si>
  <si>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</si>
  <si>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</si>
  <si>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</si>
  <si>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</si>
  <si>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</si>
  <si>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</si>
  <si>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</si>
  <si>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</si>
  <si>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</si>
  <si>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</si>
  <si>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</si>
  <si>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</si>
  <si>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</si>
  <si>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</si>
  <si>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</si>
  <si>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</si>
  <si>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</si>
  <si>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</si>
  <si>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</si>
  <si>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</si>
  <si>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</si>
  <si>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</si>
  <si>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</si>
  <si>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</si>
  <si>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</si>
  <si>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</si>
  <si>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</si>
  <si>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</si>
  <si>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</si>
  <si>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</si>
  <si>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</si>
  <si>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</si>
  <si>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</si>
  <si>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</si>
  <si>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</si>
  <si>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</si>
  <si>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</si>
  <si>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</si>
  <si>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</si>
  <si>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</si>
  <si>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</si>
  <si>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</si>
  <si>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</si>
  <si>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</si>
  <si>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</si>
  <si>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</si>
  <si>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</si>
  <si>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</si>
  <si>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</si>
  <si>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</si>
  <si>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</si>
  <si>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</si>
  <si>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</si>
  <si>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</si>
  <si>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</si>
  <si>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</si>
  <si>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</si>
  <si>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</si>
  <si>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</si>
  <si>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</si>
  <si>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</si>
  <si>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</si>
  <si>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</si>
  <si>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</si>
  <si>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</si>
  <si>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</si>
  <si>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</si>
  <si>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</si>
  <si>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</si>
  <si>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</si>
  <si>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</si>
  <si>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</si>
  <si>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</si>
  <si>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</si>
  <si>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</si>
  <si>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</si>
  <si>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</si>
  <si>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</si>
  <si>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</si>
  <si>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</si>
  <si>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</si>
  <si>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</si>
  <si>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</si>
  <si>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</si>
  <si>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</si>
  <si>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</si>
  <si>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</si>
  <si>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</si>
  <si>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</si>
  <si>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</si>
  <si>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</si>
  <si>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</si>
  <si>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</si>
  <si>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</si>
  <si>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</si>
  <si>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</si>
  <si>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</si>
  <si>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</si>
  <si>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</si>
  <si>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</si>
  <si>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</si>
  <si>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</si>
  <si>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</si>
  <si>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</si>
  <si>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</si>
  <si>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</si>
  <si>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</si>
  <si>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</si>
  <si>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</si>
  <si>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</si>
  <si>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</si>
  <si>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</si>
  <si>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</si>
  <si>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</si>
  <si>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</si>
  <si>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</si>
  <si>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</si>
  <si>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</si>
  <si>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</si>
  <si>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</si>
  <si>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</si>
  <si>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</si>
  <si>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</si>
  <si>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</si>
  <si>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</si>
  <si>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</si>
  <si>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</si>
  <si>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</si>
  <si>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</si>
  <si>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</si>
  <si>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</si>
  <si>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</si>
  <si>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</si>
  <si>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</si>
  <si>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</si>
  <si>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</si>
  <si>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</si>
  <si>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</si>
  <si>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</si>
  <si>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</si>
  <si>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</si>
  <si>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</si>
  <si>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</si>
  <si>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</si>
  <si>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</si>
  <si>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</si>
  <si>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</si>
  <si>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</si>
  <si>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</si>
  <si>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</si>
  <si>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</si>
  <si>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</si>
  <si>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</si>
  <si>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</si>
  <si>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</si>
  <si>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</si>
  <si>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</si>
  <si>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</si>
  <si>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</si>
  <si>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</si>
  <si>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</si>
  <si>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</si>
  <si>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</si>
  <si>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</si>
  <si>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</si>
  <si>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</si>
  <si>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</si>
  <si>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</si>
  <si>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</si>
  <si>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</si>
  <si>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</si>
  <si>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</si>
  <si>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</si>
  <si>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</si>
  <si>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</si>
  <si>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</si>
  <si>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</si>
  <si>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</si>
  <si>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</si>
  <si>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</si>
  <si>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</si>
  <si>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</si>
  <si>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</si>
  <si>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</si>
  <si>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</si>
  <si>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</si>
  <si>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</si>
  <si>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</si>
  <si>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</si>
  <si>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</si>
  <si>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</si>
  <si>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</si>
  <si>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</si>
  <si>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</si>
  <si>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</si>
  <si>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</si>
  <si>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</si>
  <si>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</si>
  <si>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</si>
  <si>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</si>
  <si>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</si>
  <si>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</si>
  <si>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</si>
  <si>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</si>
  <si>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</si>
  <si>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</si>
  <si>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</si>
  <si>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</si>
  <si>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</si>
  <si>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</si>
  <si>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</si>
  <si>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</si>
  <si>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</si>
  <si>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</si>
  <si>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</si>
  <si>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</si>
  <si>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</si>
  <si>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</si>
  <si>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</si>
  <si>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</si>
  <si>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</si>
  <si>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</si>
  <si>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</si>
  <si>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</si>
  <si>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</si>
  <si>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</si>
  <si>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</si>
  <si>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</si>
  <si>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</si>
  <si>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</si>
  <si>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</si>
  <si>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</si>
  <si>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</si>
  <si>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</si>
  <si>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</si>
  <si>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</si>
  <si>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</si>
  <si>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</si>
  <si>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</si>
  <si>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</si>
  <si>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</si>
  <si>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</si>
  <si>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</si>
  <si>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</si>
  <si>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</si>
  <si>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</si>
  <si>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</si>
  <si>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</si>
  <si>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</si>
  <si>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</si>
  <si>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</si>
  <si>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</si>
  <si>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</si>
  <si>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</si>
  <si>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</si>
  <si>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</si>
  <si>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</si>
  <si>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</si>
  <si>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</si>
  <si>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</si>
  <si>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</si>
  <si>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</si>
  <si>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</si>
  <si>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</si>
  <si>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</si>
  <si>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</si>
  <si>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</si>
  <si>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</si>
  <si>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</si>
  <si>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</si>
  <si>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</si>
  <si>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</si>
  <si>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</si>
  <si>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</si>
  <si>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</si>
  <si>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</si>
  <si>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</si>
  <si>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</si>
  <si>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</si>
  <si>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</si>
  <si>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</si>
  <si>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</si>
  <si>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</si>
  <si>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</si>
  <si>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</si>
  <si>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</si>
  <si>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</si>
  <si>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</si>
  <si>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</si>
  <si>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</si>
  <si>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</si>
  <si>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</si>
  <si>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</si>
  <si>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</si>
  <si>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</si>
  <si>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</si>
  <si>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</si>
  <si>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</si>
  <si>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</si>
  <si>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</si>
  <si>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</si>
  <si>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</si>
  <si>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</si>
  <si>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</si>
  <si>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</si>
  <si>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</si>
  <si>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</si>
  <si>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</si>
  <si>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</si>
  <si>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</si>
  <si>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</si>
  <si>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</si>
  <si>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</si>
  <si>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</si>
  <si>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</si>
  <si>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</si>
  <si>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</si>
  <si>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</si>
  <si>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</si>
  <si>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</si>
  <si>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</si>
  <si>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</si>
  <si>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</si>
  <si>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</si>
  <si>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</si>
  <si>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</si>
  <si>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</si>
  <si>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</si>
  <si>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</si>
  <si>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</si>
  <si>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</si>
  <si>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</si>
  <si>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</si>
  <si>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</si>
  <si>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</si>
  <si>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</si>
  <si>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</si>
  <si>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</si>
  <si>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</si>
  <si>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</si>
  <si>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</si>
  <si>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</si>
  <si>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</si>
  <si>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</si>
  <si>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</si>
  <si>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</si>
  <si>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</si>
  <si>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</si>
  <si>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</si>
  <si>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</si>
  <si>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</si>
  <si>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</si>
  <si>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</si>
  <si>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</si>
  <si>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</si>
  <si>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</si>
  <si>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</si>
  <si>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</si>
  <si>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</si>
  <si>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</si>
  <si>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</si>
  <si>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</si>
  <si>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</si>
  <si>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</si>
  <si>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</si>
  <si>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</si>
  <si>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</si>
  <si>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</si>
  <si>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</si>
  <si>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</si>
  <si>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</si>
  <si>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</si>
  <si>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</si>
  <si>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</si>
  <si>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</si>
  <si>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</si>
  <si>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</si>
  <si>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</si>
  <si>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</si>
  <si>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</si>
  <si>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</si>
  <si>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</si>
  <si>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</si>
  <si>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</si>
  <si>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</si>
  <si>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</si>
  <si>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</si>
  <si>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</si>
  <si>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</si>
  <si>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</si>
  <si>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</si>
  <si>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</si>
  <si>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</si>
  <si>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</si>
  <si>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</si>
  <si>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</si>
  <si>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</si>
  <si>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</si>
  <si>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</si>
  <si>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</si>
  <si>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</si>
  <si>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</si>
  <si>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</si>
  <si>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</si>
  <si>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</si>
  <si>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</si>
  <si>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</si>
  <si>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</si>
  <si>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</si>
  <si>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</si>
  <si>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</si>
  <si>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</si>
  <si>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</si>
  <si>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</si>
  <si>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</si>
  <si>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</si>
  <si>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</si>
  <si>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</si>
  <si>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</si>
  <si>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</si>
  <si>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</si>
  <si>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</si>
  <si>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</si>
  <si>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</si>
  <si>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</si>
  <si>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</si>
  <si>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</si>
  <si>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</si>
  <si>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</si>
  <si>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</si>
  <si>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</si>
  <si>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</si>
  <si>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</si>
  <si>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</si>
  <si>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</si>
  <si>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</si>
  <si>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</si>
  <si>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</si>
  <si>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</si>
  <si>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</si>
  <si>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</si>
  <si>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</si>
  <si>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</si>
  <si>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</si>
  <si>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</si>
  <si>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</si>
  <si>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</si>
  <si>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</si>
  <si>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</si>
  <si>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</si>
  <si>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</si>
  <si>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</si>
  <si>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</si>
  <si>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</si>
  <si>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</si>
  <si>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</si>
  <si>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</si>
  <si>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</si>
  <si>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</si>
  <si>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</si>
  <si>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</si>
  <si>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</si>
  <si>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</si>
  <si>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</si>
  <si>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</si>
  <si>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</si>
  <si>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</si>
  <si>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</si>
  <si>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</si>
  <si>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</si>
  <si>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</si>
  <si>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</si>
  <si>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</si>
  <si>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</si>
  <si>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</si>
  <si>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</si>
  <si>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</si>
  <si>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</si>
  <si>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</si>
  <si>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</si>
  <si>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</si>
  <si>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</si>
  <si>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</si>
  <si>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</si>
  <si>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</si>
  <si>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</si>
  <si>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</si>
  <si>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</si>
  <si>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</si>
  <si>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</si>
  <si>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</si>
  <si>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</si>
  <si>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</si>
  <si>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</si>
  <si>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</si>
  <si>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</si>
  <si>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</si>
  <si>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</si>
  <si>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</si>
  <si>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</si>
  <si>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</si>
  <si>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</si>
  <si>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</si>
  <si>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</si>
  <si>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</si>
  <si>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</si>
  <si>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</si>
  <si>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</si>
  <si>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</si>
  <si>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</si>
  <si>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</si>
  <si>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</si>
  <si>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</si>
  <si>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</si>
  <si>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</si>
  <si>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</si>
  <si>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</si>
  <si>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</si>
  <si>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</si>
  <si>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</si>
  <si>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</si>
  <si>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</si>
  <si>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</si>
  <si>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</si>
  <si>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</si>
  <si>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</si>
  <si>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</si>
  <si>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</si>
  <si>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</si>
  <si>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</si>
  <si>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</si>
  <si>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</si>
  <si>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</si>
  <si>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</si>
  <si>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</si>
  <si>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</si>
  <si>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</si>
  <si>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</si>
  <si>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</si>
  <si>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</si>
  <si>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</si>
  <si>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</si>
  <si>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</si>
  <si>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</si>
  <si>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</si>
  <si>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</si>
  <si>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</si>
  <si>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</si>
  <si>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</si>
  <si>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</si>
  <si>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</si>
  <si>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</si>
  <si>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</si>
  <si>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</si>
  <si>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</si>
  <si>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</si>
  <si>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</si>
  <si>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</si>
  <si>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</si>
  <si>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</si>
  <si>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</si>
  <si>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</si>
  <si>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</si>
  <si>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</si>
  <si>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</si>
  <si>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</si>
  <si>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</si>
  <si>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</si>
  <si>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</si>
  <si>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</si>
  <si>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</si>
  <si>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</si>
  <si>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</si>
  <si>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</si>
  <si>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</si>
  <si>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</si>
  <si>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</si>
  <si>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</si>
  <si>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</si>
  <si>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</si>
  <si>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</si>
  <si>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</si>
  <si>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</si>
  <si>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</si>
  <si>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</si>
  <si>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</si>
  <si>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</si>
  <si>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</si>
  <si>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</si>
  <si>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</si>
  <si>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</si>
  <si>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</si>
  <si>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</si>
  <si>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</si>
  <si>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</si>
  <si>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</si>
  <si>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</si>
  <si>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</si>
  <si>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</si>
  <si>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</si>
  <si>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</si>
  <si>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</si>
  <si>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</si>
  <si>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</si>
  <si>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</si>
  <si>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</si>
  <si>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</si>
  <si>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</si>
  <si>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</si>
  <si>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</si>
  <si>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</si>
  <si>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</si>
  <si>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</si>
  <si>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</si>
  <si>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</si>
  <si>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</si>
  <si>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</si>
  <si>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</si>
  <si>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</si>
  <si>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</si>
  <si>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</si>
  <si>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</si>
  <si>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</si>
  <si>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</si>
  <si>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</si>
  <si>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</si>
  <si>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</si>
  <si>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</si>
  <si>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</si>
  <si>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</si>
  <si>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</si>
  <si>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</si>
  <si>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</si>
  <si>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</si>
  <si>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</si>
  <si>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</si>
  <si>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</si>
  <si>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</si>
  <si>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</si>
  <si>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</si>
  <si>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</si>
  <si>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</si>
  <si>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</si>
  <si>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</si>
  <si>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</si>
  <si>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</si>
  <si>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</si>
  <si>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</si>
  <si>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</si>
  <si>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</si>
  <si>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</si>
  <si>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</si>
  <si>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</si>
  <si>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</si>
  <si>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</si>
  <si>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</si>
  <si>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</si>
  <si>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</si>
  <si>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</si>
  <si>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</si>
  <si>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</si>
  <si>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</si>
  <si>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</si>
  <si>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</si>
  <si>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</si>
  <si>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</si>
  <si>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</si>
  <si>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</si>
  <si>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</si>
  <si>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</si>
  <si>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</si>
  <si>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</si>
  <si>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</si>
  <si>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</si>
  <si>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</si>
  <si>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</si>
  <si>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</si>
  <si>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</si>
  <si>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</si>
  <si>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</si>
  <si>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</si>
  <si>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</si>
  <si>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</si>
  <si>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</si>
  <si>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</si>
  <si>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</si>
  <si>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</si>
  <si>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</si>
  <si>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</si>
  <si>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</si>
  <si>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</si>
  <si>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</si>
  <si>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</si>
  <si>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</si>
  <si>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</si>
  <si>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</si>
  <si>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</si>
  <si>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</si>
  <si>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</si>
  <si>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</si>
  <si>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</si>
  <si>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</si>
  <si>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</si>
  <si>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</si>
  <si>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</si>
  <si>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</si>
  <si>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</si>
  <si>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</si>
  <si>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</si>
  <si>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</si>
  <si>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</si>
  <si>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</si>
  <si>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</si>
  <si>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</si>
  <si>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</si>
  <si>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</si>
  <si>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</si>
  <si>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</si>
  <si>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</si>
  <si>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</si>
  <si>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</si>
  <si>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</si>
  <si>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</si>
  <si>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</si>
  <si>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</si>
  <si>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</si>
  <si>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</si>
  <si>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</si>
  <si>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</si>
  <si>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</si>
  <si>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</si>
  <si>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</si>
  <si>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</si>
  <si>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</si>
  <si>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</si>
  <si>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</si>
  <si>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</si>
  <si>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</si>
  <si>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</si>
  <si>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</si>
  <si>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</si>
  <si>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</si>
  <si>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</si>
  <si>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</si>
  <si>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</si>
  <si>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</si>
  <si>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</si>
  <si>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</si>
  <si>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</si>
  <si>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</si>
  <si>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</si>
  <si>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</si>
  <si>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</si>
  <si>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</si>
  <si>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</si>
  <si>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</si>
  <si>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</si>
  <si>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</si>
  <si>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</si>
  <si>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</si>
  <si>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</si>
  <si>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</si>
  <si>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</si>
  <si>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</si>
  <si>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</si>
  <si>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</si>
  <si>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</si>
  <si>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</si>
  <si>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</si>
  <si>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</si>
  <si>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</si>
  <si>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</si>
  <si>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</si>
  <si>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</si>
  <si>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</si>
  <si>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</si>
  <si>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</si>
  <si>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</si>
  <si>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</si>
  <si>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</si>
  <si>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</si>
  <si>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</si>
  <si>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</si>
  <si>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</si>
  <si>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</si>
  <si>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</si>
  <si>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</si>
  <si>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</si>
  <si>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</si>
  <si>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</si>
  <si>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</si>
  <si>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</si>
  <si>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</si>
  <si>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</si>
  <si>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</si>
  <si>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</si>
  <si>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</si>
  <si>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</si>
  <si>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</si>
  <si>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</si>
  <si>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</si>
  <si>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</si>
  <si>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</si>
  <si>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</si>
  <si>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</si>
  <si>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</si>
  <si>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</si>
  <si>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</si>
  <si>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</si>
  <si>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</si>
  <si>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</si>
  <si>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</si>
  <si>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</si>
  <si>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</si>
  <si>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</si>
  <si>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</si>
  <si>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</si>
  <si>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</si>
  <si>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</si>
  <si>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</si>
  <si>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</si>
  <si>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</si>
  <si>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</si>
  <si>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</si>
  <si>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</si>
  <si>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</si>
  <si>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</si>
  <si>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</si>
  <si>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</si>
  <si>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</si>
  <si>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</si>
  <si>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</si>
  <si>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</si>
  <si>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</si>
  <si>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</si>
  <si>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</si>
  <si>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</si>
  <si>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</si>
  <si>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</si>
  <si>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</si>
  <si>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</si>
  <si>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</si>
  <si>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</si>
  <si>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</si>
  <si>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</si>
  <si>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</si>
  <si>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</si>
  <si>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</si>
  <si>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</si>
  <si>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</si>
  <si>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</si>
  <si>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</si>
  <si>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</si>
  <si>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</si>
  <si>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</si>
  <si>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</si>
  <si>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</si>
  <si>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</si>
  <si>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</si>
  <si>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</si>
  <si>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</si>
  <si>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</si>
  <si>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</si>
  <si>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</si>
  <si>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</si>
  <si>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</si>
  <si>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</si>
  <si>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</si>
  <si>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</si>
  <si>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</si>
  <si>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</si>
  <si>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</si>
  <si>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</si>
  <si>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</si>
  <si>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</si>
  <si>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</si>
  <si>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</si>
  <si>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</si>
  <si>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</si>
  <si>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</si>
  <si>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</si>
  <si>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</si>
  <si>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</si>
  <si>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</si>
  <si>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</si>
  <si>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</si>
  <si>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</si>
  <si>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</si>
  <si>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</si>
  <si>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</si>
  <si>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</si>
  <si>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</si>
  <si>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</si>
  <si>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</si>
  <si>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</si>
  <si>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</si>
  <si>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</si>
  <si>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</si>
  <si>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</si>
  <si>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</si>
  <si>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</si>
  <si>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</si>
  <si>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</si>
  <si>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</si>
  <si>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</si>
  <si>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</si>
  <si>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</si>
  <si>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</si>
  <si>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</si>
  <si>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</si>
  <si>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</si>
  <si>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</si>
  <si>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</si>
  <si>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</si>
  <si>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</si>
  <si>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</si>
  <si>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</si>
  <si>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</si>
  <si>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</si>
  <si>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</si>
  <si>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</si>
  <si>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</si>
  <si>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</si>
  <si>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</si>
  <si>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</si>
  <si>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</si>
  <si>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</si>
  <si>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</si>
  <si>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</si>
  <si>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</si>
  <si>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</si>
  <si>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</si>
  <si>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</si>
  <si>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</si>
  <si>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</si>
  <si>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</si>
  <si>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</si>
  <si>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</si>
  <si>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</si>
  <si>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</si>
  <si>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</si>
  <si>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</si>
  <si>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</si>
  <si>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</si>
  <si>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</si>
  <si>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</si>
  <si>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</si>
  <si>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</si>
  <si>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</si>
  <si>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</si>
  <si>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</si>
  <si>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</si>
  <si>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</si>
  <si>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</si>
  <si>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</si>
  <si>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</si>
  <si>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</si>
  <si>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</si>
  <si>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</si>
  <si>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</si>
  <si>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</si>
  <si>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</si>
  <si>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</si>
  <si>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</si>
  <si>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</si>
  <si>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</si>
  <si>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</si>
  <si>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</si>
  <si>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</si>
  <si>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</si>
  <si>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</si>
  <si>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</si>
  <si>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</si>
  <si>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</si>
  <si>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</si>
  <si>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</si>
  <si>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</si>
  <si>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</si>
  <si>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</si>
  <si>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</si>
  <si>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</si>
  <si>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</si>
  <si>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</si>
  <si>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</si>
  <si>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</si>
  <si>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</si>
  <si>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</si>
  <si>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</si>
  <si>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</si>
  <si>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</si>
  <si>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</si>
  <si>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</si>
  <si>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</si>
  <si>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</si>
  <si>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</si>
  <si>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</si>
  <si>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</si>
  <si>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</si>
  <si>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</si>
  <si>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</si>
  <si>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</si>
  <si>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</si>
  <si>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</si>
  <si>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</si>
  <si>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</si>
  <si>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</si>
  <si>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</si>
  <si>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</si>
  <si>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</si>
  <si>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</si>
  <si>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</si>
  <si>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</si>
  <si>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</si>
  <si>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</si>
  <si>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</si>
  <si>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</si>
  <si>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</si>
  <si>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</si>
  <si>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</si>
  <si>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</si>
  <si>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</si>
  <si>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</si>
  <si>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</si>
  <si>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</si>
  <si>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</si>
  <si>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</si>
  <si>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</si>
  <si>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</si>
  <si>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</si>
  <si>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</si>
  <si>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</si>
  <si>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</si>
  <si>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</si>
  <si>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</si>
  <si>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</si>
  <si>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</si>
  <si>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</si>
  <si>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</si>
  <si>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</si>
  <si>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</si>
  <si>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</si>
  <si>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</si>
  <si>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</si>
  <si>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</si>
  <si>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</si>
  <si>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</si>
  <si>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</si>
  <si>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</si>
  <si>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</si>
  <si>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</si>
  <si>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</si>
  <si>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</si>
  <si>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</si>
  <si>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</si>
  <si>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</si>
  <si>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</si>
  <si>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</si>
  <si>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</si>
  <si>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</si>
  <si>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</si>
  <si>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</si>
  <si>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</si>
  <si>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</si>
  <si>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</si>
  <si>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</si>
  <si>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</si>
  <si>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</si>
  <si>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</si>
  <si>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</si>
  <si>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</si>
  <si>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</si>
  <si>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</si>
  <si>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</si>
  <si>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</si>
  <si>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</si>
  <si>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</si>
  <si>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</si>
  <si>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</si>
  <si>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</si>
  <si>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</si>
  <si>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</si>
  <si>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</si>
  <si>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</si>
  <si>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</si>
  <si>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</si>
  <si>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</si>
  <si>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</si>
  <si>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</si>
  <si>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</si>
  <si>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</si>
  <si>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</si>
  <si>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</si>
  <si>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</si>
  <si>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</si>
  <si>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</si>
  <si>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</si>
  <si>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</si>
  <si>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</si>
  <si>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</si>
  <si>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</si>
  <si>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</si>
  <si>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</si>
  <si>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</si>
  <si>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</si>
  <si>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</si>
  <si>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</si>
  <si>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</si>
  <si>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</si>
  <si>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</si>
  <si>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</si>
  <si>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</si>
  <si>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</si>
  <si>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</si>
  <si>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</si>
  <si>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</si>
  <si>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</si>
  <si>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</si>
  <si>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</si>
  <si>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</si>
  <si>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</si>
  <si>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</si>
  <si>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</si>
  <si>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</si>
  <si>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</si>
  <si>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</si>
  <si>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</si>
  <si>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</si>
  <si>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</si>
  <si>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</si>
  <si>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</si>
  <si>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</si>
  <si>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</si>
  <si>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</si>
  <si>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</si>
  <si>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</si>
  <si>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</si>
  <si>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</si>
  <si>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</si>
  <si>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</si>
  <si>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</si>
  <si>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</si>
  <si>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</si>
  <si>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</si>
  <si>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</si>
  <si>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</si>
  <si>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</si>
  <si>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</si>
  <si>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</si>
  <si>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</si>
  <si>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</si>
  <si>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</si>
  <si>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</si>
  <si>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</si>
  <si>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</si>
  <si>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</si>
  <si>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</si>
  <si>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</si>
  <si>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</si>
  <si>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</si>
  <si>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</si>
  <si>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</si>
  <si>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</si>
  <si>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</si>
  <si>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</si>
  <si>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</si>
  <si>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</si>
  <si>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</si>
  <si>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</si>
  <si>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</si>
  <si>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</si>
  <si>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</si>
  <si>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</si>
  <si>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</si>
  <si>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</si>
  <si>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</si>
  <si>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</si>
  <si>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</si>
  <si>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</si>
  <si>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</si>
  <si>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</si>
  <si>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</si>
  <si>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</si>
  <si>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</si>
  <si>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</si>
  <si>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</si>
  <si>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</si>
  <si>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</si>
  <si>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</si>
  <si>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</si>
  <si>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</si>
  <si>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</si>
  <si>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</si>
  <si>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</si>
  <si>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</si>
  <si>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</si>
  <si>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</si>
  <si>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</si>
  <si>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</si>
  <si>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</si>
  <si>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</si>
  <si>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</si>
  <si>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</si>
  <si>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</si>
  <si>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</si>
  <si>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</si>
  <si>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</si>
  <si>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</si>
  <si>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</si>
  <si>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</si>
  <si>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</si>
  <si>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</si>
  <si>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</si>
  <si>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</si>
  <si>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</si>
  <si>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</si>
  <si>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</si>
  <si>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</si>
  <si>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</si>
  <si>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</si>
  <si>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</si>
  <si>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</si>
  <si>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</si>
  <si>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</si>
  <si>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</si>
  <si>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</si>
  <si>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</si>
  <si>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</si>
  <si>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</si>
  <si>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</si>
  <si>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</si>
  <si>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</si>
  <si>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</si>
  <si>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</si>
  <si>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</si>
  <si>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</si>
  <si>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</si>
  <si>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</si>
  <si>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</si>
  <si>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</si>
  <si>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</si>
  <si>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</si>
  <si>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</si>
  <si>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</si>
  <si>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</si>
  <si>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</si>
  <si>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</si>
  <si>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</si>
  <si>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</si>
  <si>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</si>
  <si>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</si>
  <si>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</si>
  <si>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</si>
  <si>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</si>
  <si>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</si>
  <si>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</si>
  <si>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</si>
  <si>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</si>
  <si>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</si>
  <si>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</si>
  <si>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</si>
  <si>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</si>
  <si>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</si>
  <si>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</si>
  <si>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</si>
  <si>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</si>
  <si>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</si>
  <si>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</si>
  <si>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</si>
  <si>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</si>
  <si>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</si>
  <si>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</si>
  <si>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</si>
  <si>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</si>
  <si>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</si>
  <si>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</si>
  <si>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</si>
  <si>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</si>
  <si>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</si>
  <si>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</si>
  <si>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</si>
  <si>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</si>
  <si>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</si>
  <si>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</si>
  <si>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</si>
  <si>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</si>
  <si>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</si>
  <si>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</si>
  <si>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</si>
  <si>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</si>
  <si>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</si>
  <si>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</si>
  <si>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</si>
  <si>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</si>
  <si>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</si>
  <si>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</si>
  <si>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</si>
  <si>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</si>
  <si>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</si>
  <si>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</si>
  <si>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</si>
  <si>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</si>
  <si>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</si>
  <si>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</si>
  <si>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</si>
  <si>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</si>
  <si>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</si>
  <si>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</si>
  <si>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</si>
  <si>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</si>
  <si>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</si>
  <si>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</si>
  <si>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</si>
  <si>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</si>
  <si>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</si>
  <si>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</si>
  <si>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</si>
  <si>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</si>
  <si>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</si>
  <si>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</si>
  <si>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</si>
  <si>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</si>
  <si>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</si>
  <si>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</si>
  <si>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</si>
  <si>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</si>
  <si>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</si>
  <si>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</si>
  <si>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</si>
  <si>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</si>
  <si>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</si>
  <si>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</si>
  <si>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</si>
  <si>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</si>
  <si>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</si>
  <si>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</si>
  <si>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</si>
  <si>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</si>
  <si>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</si>
  <si>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</si>
  <si>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</si>
  <si>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</si>
  <si>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</si>
  <si>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</si>
  <si>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</si>
  <si>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</si>
  <si>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</si>
  <si>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</si>
  <si>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</si>
  <si>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</si>
  <si>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</si>
  <si>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</si>
  <si>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</si>
  <si>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</si>
  <si>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</si>
  <si>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</si>
  <si>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</si>
  <si>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</si>
  <si>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</si>
  <si>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</si>
  <si>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</si>
  <si>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</si>
  <si>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</si>
  <si>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</si>
  <si>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</si>
  <si>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</si>
  <si>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</si>
  <si>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</si>
  <si>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</si>
  <si>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</si>
  <si>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</si>
  <si>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</si>
  <si>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</si>
  <si>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</si>
  <si>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</si>
  <si>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</si>
  <si>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</si>
  <si>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</si>
  <si>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</si>
  <si>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</si>
  <si>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</si>
  <si>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</si>
  <si>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</si>
  <si>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</si>
  <si>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</si>
  <si>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</si>
  <si>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</si>
  <si>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</si>
  <si>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</si>
  <si>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</si>
  <si>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</si>
  <si>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</si>
  <si>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</si>
  <si>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</si>
  <si>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</si>
  <si>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</si>
  <si>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</si>
  <si>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</si>
  <si>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</si>
  <si>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</si>
  <si>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</si>
  <si>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</si>
  <si>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</si>
  <si>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</si>
  <si>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</si>
  <si>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</si>
  <si>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</si>
  <si>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</si>
  <si>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</si>
  <si>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</si>
  <si>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</si>
  <si>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</si>
  <si>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</si>
  <si>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</si>
  <si>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</si>
  <si>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</si>
  <si>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</si>
  <si>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</si>
  <si>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</si>
  <si>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</si>
  <si>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</si>
  <si>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</si>
  <si>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</si>
  <si>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</si>
  <si>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</si>
  <si>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</si>
  <si>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</si>
  <si>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</si>
  <si>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</si>
  <si>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</si>
  <si>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</si>
  <si>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</si>
  <si>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</si>
  <si>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</si>
  <si>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</si>
  <si>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</si>
  <si>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</si>
  <si>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</si>
  <si>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</si>
  <si>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</si>
  <si>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</si>
  <si>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</si>
  <si>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</si>
  <si>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</si>
  <si>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</si>
  <si>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</si>
  <si>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</si>
  <si>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</si>
  <si>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</si>
  <si>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</si>
  <si>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</si>
  <si>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</si>
  <si>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</si>
  <si>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</si>
  <si>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</si>
  <si>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</si>
  <si>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</si>
  <si>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</si>
  <si>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</si>
  <si>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</si>
  <si>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</si>
  <si>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</si>
  <si>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</si>
  <si>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</si>
  <si>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</si>
  <si>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</si>
  <si>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</si>
  <si>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</si>
  <si>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</si>
  <si>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</si>
  <si>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</si>
  <si>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</si>
  <si>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</si>
  <si>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</si>
  <si>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</si>
  <si>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</si>
  <si>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</si>
  <si>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</si>
  <si>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</si>
  <si>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</si>
  <si>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</si>
  <si>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</si>
  <si>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</si>
  <si>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</si>
  <si>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</si>
  <si>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</si>
  <si>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</si>
  <si>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</si>
  <si>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</si>
  <si>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</si>
  <si>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</si>
  <si>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</si>
  <si>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</si>
  <si>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</si>
  <si>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</si>
  <si>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</si>
  <si>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</si>
  <si>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</si>
  <si>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</si>
  <si>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</si>
  <si>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</si>
  <si>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</si>
  <si>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</si>
  <si>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</si>
  <si>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</si>
  <si>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</si>
  <si>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</si>
  <si>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</si>
  <si>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</si>
  <si>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</si>
  <si>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</si>
  <si>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</si>
  <si>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</si>
  <si>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</si>
  <si>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</si>
  <si>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</si>
  <si>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</si>
  <si>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</si>
  <si>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</si>
  <si>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</si>
  <si>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</si>
  <si>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</si>
  <si>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</si>
  <si>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</si>
  <si>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</si>
  <si>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</si>
  <si>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</si>
  <si>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</si>
  <si>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</si>
  <si>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</si>
  <si>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</si>
  <si>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</si>
  <si>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</si>
  <si>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</si>
  <si>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</si>
  <si>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</si>
  <si>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</si>
  <si>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</si>
  <si>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</si>
  <si>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</si>
  <si>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</si>
  <si>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</si>
  <si>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</si>
  <si>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</si>
  <si>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</si>
  <si>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</si>
  <si>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</si>
  <si>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</si>
  <si>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</si>
  <si>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</si>
  <si>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</si>
  <si>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</si>
  <si>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</si>
  <si>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</si>
  <si>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</si>
  <si>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</si>
  <si>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</si>
  <si>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</si>
  <si>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</si>
  <si>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</si>
  <si>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</si>
  <si>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</si>
  <si>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</si>
  <si>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</si>
  <si>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</si>
  <si>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</si>
  <si>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</si>
  <si>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</si>
  <si>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</si>
  <si>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</si>
  <si>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</si>
  <si>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</si>
  <si>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</si>
  <si>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</si>
  <si>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</si>
  <si>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</si>
  <si>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</si>
  <si>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</si>
  <si>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</si>
  <si>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</si>
  <si>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</si>
  <si>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</si>
  <si>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</si>
  <si>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</si>
  <si>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</si>
  <si>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</si>
  <si>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</si>
  <si>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</si>
  <si>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</si>
  <si>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</si>
  <si>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</si>
  <si>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</si>
  <si>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</si>
  <si>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</si>
  <si>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</si>
  <si>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</si>
  <si>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</si>
  <si>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</si>
  <si>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</si>
  <si>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</si>
  <si>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</si>
  <si>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</si>
  <si>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</si>
  <si>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</si>
  <si>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</si>
  <si>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</si>
  <si>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</si>
  <si>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</si>
  <si>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</si>
  <si>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</si>
  <si>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</si>
  <si>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</si>
  <si>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</si>
  <si>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</si>
  <si>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</si>
  <si>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</si>
  <si>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</si>
  <si>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</si>
  <si>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</si>
  <si>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</si>
  <si>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</si>
  <si>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</si>
  <si>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</si>
  <si>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</si>
  <si>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</si>
  <si>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</si>
  <si>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</si>
  <si>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</si>
  <si>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</si>
  <si>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</si>
  <si>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</si>
  <si>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</si>
  <si>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</si>
  <si>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</si>
  <si>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</si>
  <si>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</si>
  <si>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</si>
  <si>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</si>
  <si>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</si>
  <si>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</si>
  <si>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</si>
  <si>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</si>
  <si>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</si>
  <si>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</si>
  <si>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</si>
  <si>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</si>
  <si>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</si>
  <si>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</si>
  <si>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</si>
  <si>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</si>
  <si>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</si>
  <si>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</si>
  <si>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</si>
  <si>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</si>
  <si>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</si>
  <si>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</si>
  <si>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</si>
  <si>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</si>
  <si>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</si>
  <si>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</si>
  <si>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</si>
  <si>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</si>
  <si>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</si>
  <si>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</si>
  <si>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</si>
  <si>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</si>
  <si>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</si>
  <si>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</si>
  <si>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</si>
  <si>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</si>
  <si>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</si>
  <si>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</si>
  <si>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</si>
  <si>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</si>
  <si>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</si>
  <si>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</si>
  <si>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</si>
  <si>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</si>
  <si>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</si>
  <si>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</si>
  <si>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</si>
  <si>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</si>
  <si>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</si>
  <si>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</si>
  <si>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</si>
  <si>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</si>
  <si>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</si>
  <si>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</si>
  <si>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</si>
  <si>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</si>
  <si>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</si>
  <si>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</si>
  <si>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</si>
  <si>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</si>
  <si>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</si>
  <si>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</si>
  <si>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</si>
  <si>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</si>
  <si>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</si>
  <si>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</si>
  <si>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</si>
  <si>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</si>
  <si>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</si>
  <si>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</si>
  <si>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</si>
  <si>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</si>
  <si>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</si>
  <si>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</si>
  <si>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</si>
  <si>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</si>
  <si>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</si>
  <si>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</si>
  <si>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</si>
  <si>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</si>
  <si>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</si>
  <si>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</si>
  <si>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</si>
  <si>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</si>
  <si>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</si>
  <si>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</si>
  <si>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</si>
  <si>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</si>
  <si>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</si>
  <si>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</si>
  <si>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</si>
  <si>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</si>
  <si>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</si>
  <si>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</si>
  <si>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</si>
  <si>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</si>
  <si>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</si>
  <si>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</si>
  <si>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</si>
  <si>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</si>
  <si>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</si>
  <si>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</si>
  <si>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</si>
  <si>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</si>
  <si>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</si>
  <si>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</si>
  <si>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</si>
  <si>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</si>
  <si>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</si>
  <si>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</si>
  <si>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</si>
  <si>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</si>
  <si>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</si>
  <si>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</si>
  <si>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</si>
  <si>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</si>
  <si>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</si>
  <si>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</si>
  <si>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</si>
  <si>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</si>
  <si>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</si>
  <si>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</si>
  <si>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</si>
  <si>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</si>
  <si>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</si>
  <si>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</si>
  <si>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</si>
  <si>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</si>
  <si>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</si>
  <si>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</si>
  <si>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</si>
  <si>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</si>
  <si>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</si>
  <si>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</si>
  <si>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</si>
  <si>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</si>
  <si>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</si>
  <si>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</si>
  <si>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</si>
  <si>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</si>
  <si>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</si>
  <si>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</si>
  <si>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</si>
  <si>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</si>
  <si>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</si>
  <si>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</si>
  <si>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</si>
  <si>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</si>
  <si>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</si>
  <si>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</si>
  <si>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</si>
  <si>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</si>
  <si>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</si>
  <si>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</si>
  <si>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</si>
  <si>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</si>
  <si>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</si>
  <si>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</si>
  <si>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</si>
  <si>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</si>
  <si>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</si>
  <si>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</si>
  <si>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</si>
  <si>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</si>
  <si>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</si>
  <si>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</si>
  <si>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</si>
  <si>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</si>
  <si>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</si>
  <si>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</si>
  <si>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</si>
  <si>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</si>
  <si>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</si>
  <si>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</si>
  <si>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</si>
  <si>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</si>
  <si>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</si>
  <si>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</si>
  <si>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</si>
  <si>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</si>
  <si>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</si>
  <si>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</si>
  <si>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</si>
  <si>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</si>
  <si>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</si>
  <si>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</si>
  <si>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</si>
  <si>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</si>
  <si>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</si>
  <si>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</si>
  <si>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</si>
  <si>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</si>
  <si>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</si>
  <si>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</si>
  <si>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</si>
  <si>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</si>
  <si>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</si>
  <si>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</si>
  <si>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</si>
  <si>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</si>
  <si>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</si>
  <si>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</si>
  <si>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</si>
  <si>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</si>
  <si>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</si>
  <si>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</si>
  <si>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</si>
  <si>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</si>
  <si>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</si>
  <si>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</si>
  <si>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</si>
  <si>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</si>
  <si>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</si>
  <si>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</si>
  <si>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</si>
  <si>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</si>
  <si>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</si>
  <si>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</si>
  <si>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</si>
  <si>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</si>
  <si>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</si>
  <si>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</si>
  <si>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</si>
  <si>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</si>
  <si>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</si>
  <si>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</si>
  <si>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</si>
  <si>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</si>
  <si>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</si>
  <si>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</si>
  <si>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</si>
  <si>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</si>
  <si>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</si>
  <si>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</si>
  <si>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</si>
  <si>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</si>
  <si>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</si>
  <si>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</si>
  <si>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</si>
  <si>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</si>
  <si>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</si>
  <si>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</si>
  <si>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</si>
  <si>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</si>
  <si>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</si>
  <si>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</si>
  <si>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</si>
  <si>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</si>
  <si>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</si>
  <si>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</si>
  <si>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</si>
  <si>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</si>
  <si>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</si>
  <si>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</si>
  <si>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</si>
  <si>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</si>
  <si>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</si>
  <si>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</si>
  <si>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</si>
  <si>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</si>
  <si>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</si>
  <si>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</si>
  <si>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</si>
  <si>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</si>
  <si>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</si>
  <si>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</si>
  <si>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</si>
  <si>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</si>
  <si>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</si>
  <si>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</si>
  <si>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</si>
  <si>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</si>
  <si>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</si>
  <si>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</si>
  <si>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</si>
  <si>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</si>
  <si>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</si>
  <si>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</si>
  <si>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</si>
  <si>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</si>
  <si>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</si>
  <si>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</si>
  <si>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</si>
  <si>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</si>
  <si>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</si>
  <si>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</si>
  <si>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</si>
  <si>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</si>
  <si>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</si>
  <si>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</si>
  <si>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</si>
  <si>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</si>
  <si>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</si>
  <si>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</si>
  <si>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</si>
  <si>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</si>
  <si>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</si>
  <si>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</si>
  <si>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</si>
  <si>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</si>
  <si>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</si>
  <si>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</si>
  <si>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</si>
  <si>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</si>
  <si>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</si>
  <si>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</si>
  <si>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</si>
  <si>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</si>
  <si>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</si>
  <si>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</si>
  <si>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</si>
  <si>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</si>
  <si>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</si>
  <si>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</si>
  <si>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</si>
  <si>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</si>
  <si>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</si>
  <si>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</si>
  <si>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</si>
  <si>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</si>
  <si>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</si>
  <si>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</si>
  <si>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</si>
  <si>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</si>
  <si>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</si>
  <si>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</si>
  <si>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</si>
  <si>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</si>
  <si>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</si>
  <si>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</si>
  <si>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</si>
  <si>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</si>
  <si>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</si>
  <si>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</si>
  <si>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</si>
  <si>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</si>
  <si>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</si>
  <si>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</si>
  <si>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</si>
  <si>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</si>
  <si>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</si>
  <si>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</si>
  <si>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</si>
  <si>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</si>
  <si>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</si>
  <si>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</si>
  <si>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</si>
  <si>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</si>
  <si>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</si>
  <si>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</si>
  <si>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</si>
  <si>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</si>
  <si>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</si>
  <si>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</si>
  <si>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</si>
  <si>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</si>
  <si>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</si>
  <si>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</si>
  <si>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</si>
  <si>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</si>
  <si>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</si>
  <si>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</si>
  <si>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</si>
  <si>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</si>
  <si>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</si>
  <si>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</si>
  <si>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</si>
  <si>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</si>
  <si>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</si>
  <si>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</si>
  <si>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</si>
  <si>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</si>
  <si>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</si>
  <si>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</si>
  <si>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</si>
  <si>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</si>
  <si>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</si>
  <si>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</si>
  <si>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</si>
  <si>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</si>
  <si>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</si>
  <si>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</si>
  <si>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</si>
  <si>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</si>
  <si>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</si>
  <si>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</si>
  <si>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</si>
  <si>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</si>
  <si>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</si>
  <si>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</si>
  <si>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</si>
  <si>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</si>
  <si>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</si>
  <si>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</si>
  <si>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</si>
  <si>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</si>
  <si>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</si>
  <si>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</si>
  <si>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</si>
  <si>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</si>
  <si>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</si>
  <si>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</si>
  <si>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</si>
  <si>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</si>
  <si>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</si>
  <si>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</si>
  <si>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</si>
  <si>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</si>
  <si>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</si>
  <si>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</si>
  <si>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</si>
  <si>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</si>
  <si>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</si>
  <si>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</si>
  <si>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</si>
  <si>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</si>
  <si>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</si>
  <si>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</si>
  <si>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</si>
  <si>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</si>
  <si>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</si>
  <si>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</si>
  <si>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</si>
  <si>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</si>
  <si>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</si>
  <si>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</si>
  <si>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</si>
  <si>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</si>
  <si>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</si>
  <si>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</si>
  <si>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</si>
  <si>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</si>
  <si>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</si>
  <si>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</si>
  <si>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</si>
  <si>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</si>
  <si>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</si>
  <si>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</si>
  <si>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</si>
  <si>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</si>
  <si>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</si>
  <si>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</si>
  <si>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</si>
  <si>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</si>
  <si>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</si>
  <si>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</si>
  <si>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</si>
  <si>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</si>
  <si>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</si>
  <si>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</si>
  <si>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</si>
  <si>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</si>
  <si>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</si>
  <si>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</si>
  <si>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</si>
  <si>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</si>
  <si>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</si>
  <si>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</si>
  <si>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</si>
  <si>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</si>
  <si>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</si>
  <si>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</si>
  <si>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</si>
  <si>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</si>
  <si>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</si>
  <si>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</si>
  <si>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</si>
  <si>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</si>
  <si>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</si>
  <si>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</si>
  <si>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</si>
  <si>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</si>
  <si>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</si>
  <si>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</si>
  <si>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</si>
  <si>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</si>
  <si>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</si>
  <si>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</si>
  <si>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</si>
  <si>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</si>
  <si>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</si>
  <si>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</si>
  <si>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</si>
  <si>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</si>
  <si>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</si>
  <si>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</si>
  <si>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</si>
  <si>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</si>
  <si>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</si>
  <si>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</si>
  <si>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</si>
  <si>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</si>
  <si>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</si>
  <si>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</si>
  <si>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</si>
  <si>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</si>
  <si>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</si>
  <si>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</si>
  <si>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</si>
  <si>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</si>
  <si>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</si>
  <si>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</si>
  <si>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</si>
  <si>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</si>
  <si>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</si>
  <si>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</si>
  <si>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</si>
  <si>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</si>
  <si>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</si>
  <si>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</si>
  <si>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</si>
  <si>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</si>
  <si>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</si>
  <si>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</si>
  <si>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</si>
  <si>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</si>
  <si>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</si>
  <si>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</si>
  <si>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</si>
  <si>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</si>
  <si>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</si>
  <si>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</si>
  <si>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</si>
  <si>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</si>
  <si>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</si>
  <si>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</si>
  <si>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</si>
  <si>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</si>
  <si>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</si>
  <si>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</si>
  <si>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</si>
  <si>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</si>
  <si>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</si>
  <si>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</si>
  <si>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</si>
  <si>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</si>
  <si>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</si>
  <si>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</si>
  <si>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</si>
  <si>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</si>
  <si>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</si>
  <si>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</si>
  <si>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</si>
  <si>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</si>
  <si>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</si>
  <si>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</si>
  <si>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</si>
  <si>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</si>
  <si>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</si>
  <si>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</si>
  <si>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</si>
  <si>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</si>
  <si>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</si>
  <si>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</si>
  <si>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</si>
  <si>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</si>
  <si>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</si>
  <si>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</si>
  <si>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</si>
  <si>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</si>
  <si>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</si>
  <si>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</si>
  <si>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</si>
  <si>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</si>
  <si>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</si>
  <si>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</si>
  <si>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</si>
  <si>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</si>
  <si>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</si>
  <si>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</si>
  <si>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</si>
  <si>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</si>
  <si>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</si>
  <si>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</si>
  <si>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</si>
  <si>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</si>
  <si>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</si>
  <si>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</si>
  <si>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</si>
  <si>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</si>
  <si>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</si>
  <si>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</si>
  <si>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</si>
  <si>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</si>
  <si>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</si>
  <si>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</si>
  <si>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</si>
  <si>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</si>
  <si>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</si>
  <si>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</si>
  <si>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</si>
  <si>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</si>
  <si>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</si>
  <si>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</si>
  <si>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</si>
  <si>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</si>
  <si>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</si>
  <si>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</si>
  <si>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</si>
  <si>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</si>
  <si>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</si>
  <si>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</si>
  <si>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</si>
  <si>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</si>
  <si>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</si>
  <si>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</si>
  <si>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</si>
  <si>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</si>
  <si>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</si>
  <si>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</si>
  <si>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</si>
  <si>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</si>
  <si>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</si>
  <si>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</si>
  <si>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</si>
  <si>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</si>
  <si>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</si>
  <si>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</si>
  <si>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</si>
  <si>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</si>
  <si>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</si>
  <si>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</si>
  <si>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</si>
  <si>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</si>
  <si>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</si>
  <si>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</si>
  <si>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</si>
  <si>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</si>
  <si>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</si>
  <si>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</si>
  <si>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</si>
  <si>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</si>
  <si>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</si>
  <si>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</si>
  <si>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</si>
  <si>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</si>
  <si>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</si>
  <si>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</si>
  <si>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</si>
  <si>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</si>
  <si>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</si>
  <si>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</si>
  <si>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</si>
  <si>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</si>
  <si>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</si>
  <si>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</si>
  <si>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</si>
  <si>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</si>
  <si>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</si>
  <si>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</si>
  <si>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</si>
  <si>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</si>
  <si>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</si>
  <si>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</si>
  <si>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</si>
  <si>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</si>
  <si>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</si>
  <si>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</si>
  <si>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</si>
  <si>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</si>
  <si>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</si>
  <si>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</si>
  <si>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</si>
  <si>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</si>
  <si>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</si>
  <si>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</si>
  <si>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</si>
  <si>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</si>
  <si>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</si>
  <si>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</si>
  <si>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</si>
  <si>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</si>
  <si>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</si>
  <si>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</si>
  <si>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</si>
  <si>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</si>
  <si>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</si>
  <si>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</si>
  <si>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</si>
  <si>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</si>
  <si>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</si>
  <si>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</si>
  <si>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</si>
  <si>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</si>
  <si>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</si>
  <si>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</si>
  <si>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</si>
  <si>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</si>
  <si>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</si>
  <si>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</si>
  <si>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</si>
  <si>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</si>
  <si>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</si>
  <si>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</si>
  <si>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</si>
  <si>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</si>
  <si>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</si>
  <si>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</si>
  <si>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</si>
  <si>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</si>
  <si>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</si>
  <si>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</si>
  <si>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</si>
  <si>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</si>
  <si>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</si>
  <si>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</si>
  <si>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</si>
  <si>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</si>
  <si>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</si>
  <si>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</si>
  <si>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</si>
  <si>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</si>
  <si>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</si>
  <si>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</si>
  <si>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</si>
  <si>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</si>
  <si>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</si>
  <si>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</si>
  <si>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</si>
  <si>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</si>
  <si>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</si>
  <si>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</si>
  <si>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</si>
  <si>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</si>
  <si>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</si>
  <si>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</si>
  <si>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</si>
  <si>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</si>
  <si>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</si>
  <si>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</si>
  <si>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</si>
  <si>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</si>
  <si>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</si>
  <si>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</si>
  <si>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</si>
  <si>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</si>
  <si>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</si>
  <si>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</si>
  <si>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</si>
  <si>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</si>
  <si>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</si>
  <si>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</si>
  <si>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</si>
  <si>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</si>
  <si>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</si>
  <si>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</si>
  <si>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</si>
  <si>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</si>
  <si>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</si>
  <si>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</si>
  <si>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</si>
  <si>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</si>
  <si>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</si>
  <si>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</si>
  <si>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</si>
  <si>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</si>
  <si>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</si>
  <si>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</si>
  <si>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</si>
  <si>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</si>
  <si>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</si>
  <si>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</si>
  <si>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</si>
  <si>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</si>
  <si>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</si>
  <si>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</si>
  <si>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</si>
  <si>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</si>
  <si>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</si>
  <si>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</si>
  <si>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</si>
  <si>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</si>
  <si>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</si>
  <si>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</si>
  <si>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</si>
  <si>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</si>
  <si>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</si>
  <si>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</si>
  <si>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</si>
  <si>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</si>
  <si>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</si>
  <si>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</si>
  <si>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</si>
  <si>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</si>
  <si>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</si>
  <si>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</si>
  <si>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</si>
  <si>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</si>
  <si>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</si>
  <si>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</si>
  <si>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</si>
  <si>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</si>
  <si>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</si>
  <si>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</si>
  <si>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</si>
  <si>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</si>
  <si>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</si>
  <si>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</si>
  <si>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</si>
  <si>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</si>
  <si>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</si>
  <si>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</si>
  <si>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</si>
  <si>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</si>
  <si>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</si>
  <si>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</si>
  <si>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</si>
  <si>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</si>
  <si>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</si>
  <si>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</si>
  <si>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</si>
  <si>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</si>
  <si>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</si>
  <si>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</si>
  <si>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</si>
  <si>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</si>
  <si>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</si>
  <si>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</si>
  <si>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</si>
  <si>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</si>
  <si>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</si>
  <si>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</si>
  <si>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</si>
  <si>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</si>
  <si>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</si>
  <si>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</si>
  <si>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</si>
  <si>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</si>
  <si>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</si>
  <si>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</si>
  <si>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</si>
  <si>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</si>
  <si>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</si>
  <si>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</si>
  <si>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</si>
  <si>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</si>
  <si>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</si>
  <si>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</si>
  <si>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</si>
  <si>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</si>
  <si>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</si>
  <si>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</si>
  <si>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</si>
  <si>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</si>
  <si>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</si>
  <si>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</si>
  <si>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</si>
  <si>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</si>
  <si>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</si>
  <si>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</si>
  <si>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</si>
  <si>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</si>
  <si>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</si>
  <si>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</si>
  <si>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</si>
  <si>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</si>
  <si>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</si>
  <si>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</si>
  <si>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</si>
  <si>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</si>
  <si>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</si>
  <si>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</si>
  <si>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</si>
  <si>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</si>
  <si>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</si>
  <si>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</si>
  <si>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</si>
  <si>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</si>
  <si>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</si>
  <si>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</si>
  <si>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</si>
  <si>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</si>
  <si>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</si>
  <si>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</si>
  <si>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</si>
  <si>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</si>
  <si>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</si>
  <si>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</si>
  <si>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</si>
  <si>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</si>
  <si>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</si>
  <si>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</si>
  <si>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</si>
  <si>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</si>
  <si>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</si>
  <si>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</si>
  <si>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</si>
  <si>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</si>
  <si>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</si>
  <si>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</si>
  <si>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</si>
  <si>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</si>
  <si>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</si>
  <si>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</si>
  <si>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</si>
  <si>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</si>
  <si>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</si>
  <si>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</si>
  <si>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</si>
  <si>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</si>
  <si>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</si>
  <si>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</si>
  <si>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</si>
  <si>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</si>
  <si>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</si>
  <si>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</si>
  <si>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</si>
  <si>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</si>
  <si>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</si>
  <si>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</si>
  <si>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</si>
  <si>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</si>
  <si>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</si>
  <si>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</si>
  <si>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</si>
  <si>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</si>
  <si>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</si>
  <si>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</si>
  <si>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</si>
  <si>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</si>
  <si>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</si>
  <si>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</si>
  <si>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</si>
  <si>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</si>
  <si>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</si>
  <si>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</si>
  <si>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</si>
  <si>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</si>
  <si>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</si>
  <si>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</si>
  <si>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</si>
  <si>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</si>
  <si>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</si>
  <si>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</si>
  <si>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</si>
  <si>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</si>
  <si>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</si>
  <si>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</si>
  <si>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</si>
  <si>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</si>
  <si>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</si>
  <si>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</si>
  <si>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</si>
  <si>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</si>
  <si>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</si>
  <si>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</si>
  <si>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</si>
  <si>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</si>
  <si>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</si>
  <si>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</si>
  <si>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</si>
  <si>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</si>
  <si>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</si>
  <si>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</si>
  <si>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</si>
  <si>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</si>
  <si>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</si>
  <si>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</si>
  <si>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</si>
  <si>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</si>
  <si>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</si>
  <si>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</si>
  <si>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</si>
  <si>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</si>
  <si>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</si>
  <si>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</si>
  <si>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</si>
  <si>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</si>
  <si>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</si>
  <si>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</si>
  <si>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</si>
  <si>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</si>
  <si>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</si>
  <si>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</si>
  <si>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</si>
  <si>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</si>
  <si>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</si>
  <si>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</si>
  <si>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</si>
  <si>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</si>
  <si>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</si>
  <si>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</si>
  <si>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</si>
  <si>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</si>
  <si>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</si>
  <si>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</si>
  <si>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</si>
  <si>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</si>
  <si>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</si>
  <si>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</si>
  <si>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</si>
  <si>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</si>
  <si>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</si>
  <si>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</si>
  <si>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</si>
  <si>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</si>
  <si>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</si>
  <si>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</si>
  <si>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</si>
  <si>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</si>
  <si>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</si>
  <si>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</si>
  <si>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</si>
  <si>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</si>
  <si>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</si>
  <si>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</si>
  <si>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</si>
  <si>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</si>
  <si>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</si>
  <si>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</si>
  <si>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</si>
  <si>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</si>
  <si>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</si>
  <si>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</si>
  <si>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</si>
  <si>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</si>
  <si>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</si>
  <si>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</si>
  <si>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</si>
  <si>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</si>
  <si>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</si>
  <si>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</si>
  <si>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</si>
  <si>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</si>
  <si>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</si>
  <si>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</si>
  <si>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</si>
  <si>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</si>
  <si>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</si>
  <si>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</si>
  <si>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</si>
  <si>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</si>
  <si>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</si>
  <si>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</si>
  <si>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</si>
  <si>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</si>
  <si>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</si>
  <si>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</si>
  <si>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</si>
  <si>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</si>
  <si>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</si>
  <si>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</si>
  <si>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</si>
  <si>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</si>
  <si>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</si>
  <si>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</si>
  <si>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</si>
  <si>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</si>
  <si>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</si>
  <si>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</si>
  <si>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</si>
  <si>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</si>
  <si>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</si>
  <si>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</si>
  <si>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</si>
  <si>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</si>
  <si>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</si>
  <si>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</si>
  <si>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</si>
  <si>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</si>
  <si>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</si>
  <si>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</si>
  <si>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</si>
  <si>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</si>
  <si>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</si>
  <si>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</si>
  <si>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</si>
  <si>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</si>
  <si>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</si>
  <si>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</si>
  <si>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</si>
  <si>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</si>
  <si>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</si>
  <si>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</si>
  <si>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</si>
  <si>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</si>
  <si>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</si>
  <si>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</si>
  <si>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</si>
  <si>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</si>
  <si>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</si>
  <si>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</si>
  <si>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</si>
  <si>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</si>
  <si>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</si>
  <si>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</si>
  <si>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</si>
  <si>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</si>
  <si>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</si>
  <si>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</si>
  <si>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</si>
  <si>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</si>
  <si>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</si>
  <si>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</si>
  <si>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</si>
  <si>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</si>
  <si>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</si>
  <si>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</si>
  <si>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</si>
  <si>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</si>
  <si>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</si>
  <si>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</si>
  <si>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</si>
  <si>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</si>
  <si>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</si>
  <si>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</si>
  <si>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</si>
  <si>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</si>
  <si>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</si>
  <si>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</si>
  <si>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</si>
  <si>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</si>
  <si>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</si>
  <si>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</si>
  <si>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</si>
  <si>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</si>
  <si>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</si>
  <si>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</si>
  <si>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</si>
  <si>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</si>
  <si>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</si>
  <si>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</si>
  <si>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</si>
  <si>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</si>
  <si>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</si>
  <si>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</si>
  <si>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</si>
  <si>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</si>
  <si>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</si>
  <si>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</si>
  <si>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</si>
  <si>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</si>
  <si>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</si>
  <si>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</si>
  <si>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</si>
  <si>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</si>
  <si>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</si>
  <si>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</si>
  <si>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</si>
  <si>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</si>
  <si>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</si>
  <si>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</si>
  <si>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</si>
  <si>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</si>
  <si>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</si>
  <si>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</si>
  <si>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</si>
  <si>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</si>
  <si>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</si>
  <si>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</si>
  <si>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</si>
  <si>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</si>
  <si>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</si>
  <si>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</si>
  <si>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</si>
  <si>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</si>
  <si>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</si>
  <si>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</si>
  <si>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</si>
  <si>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</si>
  <si>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</si>
  <si>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</si>
  <si>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</si>
  <si>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</si>
  <si>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</si>
  <si>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</si>
  <si>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</si>
  <si>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</si>
  <si>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</si>
  <si>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</si>
  <si>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</si>
  <si>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</si>
  <si>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</si>
  <si>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</si>
  <si>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</si>
  <si>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</si>
  <si>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</si>
  <si>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</si>
  <si>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</si>
  <si>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</si>
  <si>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</si>
  <si>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</si>
  <si>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</si>
  <si>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</si>
  <si>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</si>
  <si>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</si>
  <si>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</si>
  <si>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</si>
  <si>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</si>
  <si>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</si>
  <si>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</si>
  <si>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</si>
  <si>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</si>
  <si>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</si>
  <si>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</si>
  <si>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</si>
  <si>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</si>
  <si>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</si>
  <si>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</si>
  <si>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</si>
  <si>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</si>
  <si>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</si>
  <si>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</si>
  <si>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</si>
  <si>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</si>
  <si>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</si>
  <si>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</si>
  <si>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</si>
  <si>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</si>
  <si>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</si>
  <si>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</si>
  <si>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</si>
  <si>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</si>
  <si>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</si>
  <si>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</si>
  <si>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</si>
  <si>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</si>
  <si>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</si>
  <si>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</si>
  <si>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</si>
  <si>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</si>
  <si>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</si>
  <si>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</si>
  <si>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</si>
  <si>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</si>
  <si>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</si>
  <si>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</si>
  <si>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</si>
  <si>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</si>
  <si>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</si>
  <si>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</si>
  <si>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</si>
  <si>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</si>
  <si>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</si>
  <si>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</si>
  <si>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</si>
  <si>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</si>
  <si>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</si>
  <si>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</si>
  <si>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</si>
  <si>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</si>
  <si>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</si>
  <si>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</si>
  <si>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</si>
  <si>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</si>
  <si>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</si>
  <si>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</si>
  <si>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</si>
  <si>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</si>
  <si>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</si>
  <si>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</si>
  <si>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</si>
  <si>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</si>
  <si>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</si>
  <si>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</si>
  <si>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</si>
  <si>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</si>
  <si>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</si>
  <si>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</si>
  <si>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</si>
  <si>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</si>
  <si>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</si>
  <si>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</si>
  <si>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</si>
  <si>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</si>
  <si>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</si>
  <si>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</si>
  <si>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</si>
  <si>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</si>
  <si>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</si>
  <si>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</si>
  <si>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</si>
  <si>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</si>
  <si>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</si>
  <si>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</si>
  <si>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</si>
  <si>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</si>
  <si>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</si>
  <si>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</si>
  <si>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</si>
  <si>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</si>
  <si>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</si>
  <si>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</si>
  <si>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</si>
  <si>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</si>
  <si>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</si>
  <si>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</si>
  <si>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</si>
  <si>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</si>
  <si>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</si>
  <si>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</si>
  <si>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</si>
  <si>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</si>
  <si>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</si>
  <si>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</si>
  <si>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</si>
  <si>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</si>
  <si>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</si>
  <si>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</si>
  <si>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</si>
  <si>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</si>
  <si>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</si>
  <si>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</si>
  <si>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</si>
  <si>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</si>
  <si>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</si>
  <si>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</si>
  <si>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</si>
  <si>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</si>
  <si>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</si>
  <si>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</si>
  <si>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</si>
  <si>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</si>
  <si>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</si>
  <si>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</si>
  <si>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</si>
  <si>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</si>
  <si>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</si>
  <si>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</si>
  <si>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</si>
  <si>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</si>
  <si>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</si>
  <si>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</si>
  <si>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</si>
  <si>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</si>
  <si>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</si>
  <si>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</si>
  <si>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</si>
  <si>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</si>
  <si>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</si>
  <si>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</si>
  <si>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</si>
  <si>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</si>
  <si>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</si>
  <si>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</si>
  <si>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</si>
  <si>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</si>
  <si>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</si>
  <si>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</si>
  <si>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</si>
  <si>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</si>
  <si>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</si>
  <si>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</si>
  <si>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</si>
  <si>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</si>
  <si>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</si>
  <si>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</si>
  <si>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</si>
  <si>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</si>
  <si>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</si>
  <si>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</si>
  <si>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</si>
  <si>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</si>
  <si>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</si>
  <si>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</si>
  <si>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</si>
  <si>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</si>
  <si>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</si>
  <si>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</si>
  <si>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</si>
  <si>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</si>
  <si>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</si>
  <si>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</si>
  <si>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</si>
  <si>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</si>
  <si>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</si>
  <si>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</si>
  <si>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</si>
  <si>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</si>
  <si>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</si>
  <si>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</si>
  <si>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</si>
  <si>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</si>
  <si>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</si>
  <si>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</si>
  <si>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</si>
  <si>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</si>
  <si>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</si>
  <si>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</si>
  <si>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</si>
  <si>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</si>
  <si>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</si>
  <si>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</si>
  <si>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</si>
  <si>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</si>
  <si>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</si>
  <si>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</si>
  <si>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</si>
  <si>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</si>
  <si>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</si>
  <si>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</si>
  <si>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</si>
  <si>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</si>
  <si>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</si>
  <si>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</si>
  <si>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</si>
  <si>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</si>
  <si>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</si>
  <si>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</si>
  <si>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</si>
  <si>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</si>
  <si>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</si>
  <si>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</si>
  <si>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</si>
  <si>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</si>
  <si>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</si>
  <si>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</si>
  <si>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</si>
  <si>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</si>
  <si>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</si>
  <si>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</si>
  <si>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</si>
  <si>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</si>
  <si>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</si>
  <si>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</si>
  <si>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</si>
  <si>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</si>
  <si>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</si>
  <si>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</si>
  <si>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</si>
  <si>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</si>
  <si>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</si>
  <si>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</si>
  <si>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</si>
  <si>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</si>
  <si>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</si>
  <si>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</si>
  <si>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</si>
  <si>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</si>
  <si>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</si>
  <si>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</si>
  <si>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</si>
  <si>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</si>
  <si>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</si>
  <si>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</si>
  <si>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</si>
  <si>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</si>
  <si>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</si>
  <si>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</si>
  <si>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</si>
  <si>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</si>
  <si>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</si>
  <si>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</si>
  <si>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</si>
  <si>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</si>
  <si>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</si>
  <si>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</si>
  <si>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</si>
  <si>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</si>
  <si>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</si>
  <si>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</si>
  <si>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</si>
  <si>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</si>
  <si>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</si>
  <si>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</si>
  <si>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</si>
  <si>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</si>
  <si>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</si>
  <si>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</si>
  <si>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</si>
  <si>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</si>
  <si>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</si>
  <si>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</si>
  <si>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</si>
  <si>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</si>
  <si>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</si>
  <si>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</si>
  <si>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</si>
  <si>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</si>
  <si>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</si>
  <si>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</si>
  <si>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</si>
  <si>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</si>
  <si>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</si>
  <si>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</si>
  <si>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</si>
  <si>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</si>
  <si>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</si>
  <si>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</si>
  <si>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</si>
  <si>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</si>
  <si>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</si>
  <si>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</si>
  <si>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</si>
  <si>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</si>
  <si>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</si>
  <si>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</si>
  <si>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</si>
  <si>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</si>
  <si>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</si>
  <si>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</si>
  <si>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</si>
  <si>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</si>
  <si>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</si>
  <si>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</si>
  <si>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</si>
  <si>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</si>
  <si>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</si>
  <si>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</si>
  <si>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</si>
  <si>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</si>
  <si>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</si>
  <si>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</si>
  <si>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</si>
  <si>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</si>
  <si>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</si>
  <si>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</si>
  <si>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</si>
  <si>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</si>
  <si>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</si>
  <si>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</si>
  <si>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</si>
  <si>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</si>
  <si>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</si>
  <si>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</si>
  <si>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</si>
  <si>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</si>
  <si>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</si>
  <si>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</si>
  <si>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</si>
  <si>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</si>
  <si>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</si>
  <si>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</si>
  <si>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</si>
  <si>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</si>
  <si>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</si>
  <si>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</si>
  <si>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</si>
  <si>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</si>
  <si>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</si>
  <si>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</si>
  <si>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</si>
  <si>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</si>
  <si>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</si>
  <si>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</si>
  <si>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</si>
  <si>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</si>
  <si>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</si>
  <si>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</si>
  <si>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</si>
  <si>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</si>
  <si>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</si>
  <si>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</si>
  <si>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</si>
  <si>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</si>
  <si>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</si>
  <si>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</si>
  <si>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</si>
  <si>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</si>
  <si>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</si>
  <si>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</si>
  <si>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</si>
  <si>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</si>
  <si>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</si>
  <si>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</si>
  <si>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</si>
  <si>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</si>
  <si>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</si>
  <si>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</si>
  <si>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</si>
  <si>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</si>
  <si>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</si>
  <si>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</si>
  <si>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</si>
  <si>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</si>
  <si>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</si>
  <si>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</si>
  <si>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</si>
  <si>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</si>
  <si>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</si>
  <si>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</si>
  <si>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</si>
  <si>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</si>
  <si>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</si>
  <si>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</si>
  <si>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</si>
  <si>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</si>
  <si>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</si>
  <si>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</si>
  <si>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</si>
  <si>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</si>
  <si>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</si>
  <si>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</si>
  <si>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</si>
  <si>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</si>
  <si>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</si>
  <si>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</si>
  <si>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</si>
  <si>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</si>
  <si>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</si>
  <si>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</si>
  <si>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</si>
  <si>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</si>
  <si>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</si>
  <si>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</si>
  <si>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</si>
  <si>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</si>
  <si>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</si>
  <si>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</si>
  <si>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</si>
  <si>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</si>
  <si>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</si>
  <si>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</si>
  <si>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</si>
  <si>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</si>
  <si>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</si>
  <si>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</si>
  <si>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</si>
  <si>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</si>
  <si>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</si>
  <si>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</si>
  <si>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</si>
  <si>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</si>
  <si>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</si>
  <si>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</si>
  <si>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</si>
  <si>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</si>
  <si>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</si>
  <si>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</si>
  <si>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</si>
  <si>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</si>
  <si>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</si>
  <si>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</si>
  <si>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</si>
  <si>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</si>
  <si>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</si>
  <si>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</si>
  <si>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</si>
  <si>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</si>
  <si>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</si>
  <si>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</si>
  <si>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</si>
  <si>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</si>
  <si>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</si>
  <si>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</si>
  <si>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</si>
  <si>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</si>
  <si>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</si>
  <si>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</si>
  <si>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</si>
  <si>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</si>
  <si>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</si>
  <si>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</si>
  <si>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</si>
  <si>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</si>
  <si>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</si>
  <si>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</si>
  <si>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</si>
  <si>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</si>
  <si>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</si>
  <si>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</si>
  <si>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</si>
  <si>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</si>
  <si>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</si>
  <si>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</si>
  <si>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</si>
  <si>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</si>
  <si>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</si>
  <si>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</si>
  <si>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</si>
  <si>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</si>
  <si>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</si>
  <si>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</si>
  <si>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</si>
  <si>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</si>
  <si>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</si>
  <si>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</si>
  <si>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</si>
  <si>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</si>
  <si>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</si>
  <si>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</si>
  <si>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</si>
  <si>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</si>
  <si>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</si>
  <si>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</si>
  <si>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</si>
  <si>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</si>
  <si>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</si>
  <si>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</si>
  <si>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</si>
  <si>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</si>
  <si>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</si>
  <si>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</si>
  <si>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</si>
  <si>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</si>
  <si>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</si>
  <si>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</si>
  <si>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</si>
  <si>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</si>
  <si>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</si>
  <si>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</si>
  <si>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</si>
  <si>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</si>
  <si>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</si>
  <si>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</si>
  <si>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</si>
  <si>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</si>
  <si>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</si>
  <si>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</si>
  <si>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</si>
  <si>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</si>
  <si>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</si>
  <si>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</si>
  <si>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</si>
  <si>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</si>
  <si>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</si>
  <si>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</si>
  <si>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</si>
  <si>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</si>
  <si>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</si>
  <si>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</si>
  <si>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</si>
  <si>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</si>
  <si>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</si>
  <si>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</si>
  <si>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</si>
  <si>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</si>
  <si>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</si>
  <si>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</si>
  <si>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</si>
  <si>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</si>
  <si>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</si>
  <si>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</si>
  <si>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</si>
  <si>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</si>
  <si>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</si>
  <si>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</si>
  <si>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</si>
  <si>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</si>
  <si>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</si>
  <si>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</si>
  <si>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</si>
  <si>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</si>
  <si>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</si>
  <si>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</si>
  <si>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</si>
  <si>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</si>
  <si>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</si>
  <si>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</si>
  <si>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</si>
  <si>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</si>
  <si>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</si>
  <si>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</si>
  <si>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</si>
  <si>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</si>
  <si>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</si>
  <si>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</si>
  <si>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</si>
  <si>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</si>
  <si>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</si>
  <si>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</si>
  <si>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</si>
  <si>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</si>
  <si>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</si>
  <si>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</si>
  <si>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</si>
  <si>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</si>
  <si>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</si>
  <si>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</si>
  <si>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</si>
  <si>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</si>
  <si>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</si>
  <si>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</si>
  <si>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</si>
  <si>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</si>
  <si>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</si>
  <si>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</si>
  <si>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</si>
  <si>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</si>
  <si>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</si>
  <si>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</si>
  <si>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</si>
  <si>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</si>
  <si>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</si>
  <si>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</si>
  <si>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</si>
  <si>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</si>
  <si>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</si>
  <si>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</si>
  <si>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</si>
  <si>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</si>
  <si>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</si>
  <si>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</si>
  <si>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</si>
  <si>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</si>
  <si>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</si>
  <si>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</si>
  <si>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</si>
  <si>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</si>
  <si>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</si>
  <si>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</si>
  <si>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</si>
  <si>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</si>
  <si>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</si>
  <si>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</si>
  <si>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</si>
  <si>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</si>
  <si>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</si>
  <si>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</si>
  <si>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</si>
  <si>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</si>
  <si>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</si>
  <si>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</si>
  <si>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</si>
  <si>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</si>
  <si>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</si>
  <si>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</si>
  <si>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</si>
  <si>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</si>
  <si>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</si>
  <si>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</si>
  <si>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</si>
  <si>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</si>
  <si>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</si>
  <si>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</si>
  <si>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</si>
  <si>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</si>
  <si>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</si>
  <si>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</si>
  <si>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</si>
  <si>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</si>
  <si>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</si>
  <si>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</si>
  <si>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</si>
  <si>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</si>
  <si>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</si>
  <si>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</si>
  <si>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</si>
  <si>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</si>
  <si>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</si>
  <si>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</si>
  <si>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</si>
  <si>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</si>
  <si>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</si>
  <si>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</si>
  <si>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</si>
  <si>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</si>
  <si>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</si>
  <si>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</si>
  <si>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</si>
  <si>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</si>
  <si>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</si>
  <si>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</si>
  <si>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</si>
  <si>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</si>
  <si>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</si>
  <si>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</si>
  <si>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</si>
  <si>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</si>
  <si>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</si>
  <si>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</si>
  <si>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</si>
  <si>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</si>
  <si>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</si>
  <si>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</si>
  <si>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</si>
  <si>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</si>
  <si>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</si>
  <si>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</si>
  <si>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</si>
  <si>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</si>
  <si>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</si>
  <si>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</si>
  <si>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</si>
  <si>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</si>
  <si>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</si>
  <si>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</si>
  <si>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</si>
  <si>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</si>
  <si>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</si>
  <si>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</si>
  <si>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</si>
  <si>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</si>
  <si>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</si>
  <si>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</si>
  <si>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</si>
  <si>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</si>
  <si>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</si>
  <si>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</si>
  <si>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</si>
  <si>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</si>
  <si>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</si>
  <si>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</si>
  <si>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</si>
  <si>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</si>
  <si>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</si>
  <si>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</si>
  <si>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</si>
  <si>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</si>
  <si>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</si>
  <si>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</si>
  <si>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</si>
  <si>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</si>
  <si>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</si>
  <si>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</si>
  <si>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</si>
  <si>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</si>
  <si>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</si>
  <si>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</si>
  <si>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</si>
  <si>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</si>
  <si>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</si>
  <si>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</si>
  <si>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</si>
  <si>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</si>
  <si>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</si>
  <si>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</si>
  <si>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</si>
  <si>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</si>
  <si>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</si>
  <si>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</si>
  <si>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</si>
  <si>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</si>
  <si>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</si>
  <si>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</si>
  <si>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</si>
  <si>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</si>
  <si>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</si>
  <si>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</si>
  <si>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</si>
  <si>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</si>
  <si>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</si>
  <si>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</si>
  <si>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</si>
  <si>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</si>
  <si>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</si>
  <si>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</si>
  <si>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</si>
  <si>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</si>
  <si>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</si>
  <si>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</si>
  <si>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</si>
  <si>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</si>
  <si>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</si>
  <si>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</si>
  <si>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</si>
  <si>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</si>
  <si>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</si>
  <si>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</si>
  <si>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</si>
  <si>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</si>
  <si>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</si>
  <si>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</si>
  <si>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</si>
  <si>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</si>
  <si>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</si>
  <si>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</si>
  <si>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</si>
  <si>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</si>
  <si>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</si>
  <si>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</si>
  <si>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</si>
  <si>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</si>
  <si>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</si>
  <si>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</si>
  <si>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</si>
  <si>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</si>
  <si>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</si>
  <si>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</si>
  <si>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</si>
  <si>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</si>
  <si>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</si>
  <si>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</si>
  <si>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</si>
  <si>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</si>
  <si>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</si>
  <si>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</si>
  <si>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</si>
  <si>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</si>
  <si>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</si>
  <si>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</si>
  <si>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</si>
  <si>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</si>
  <si>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</si>
  <si>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</si>
  <si>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</si>
  <si>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</si>
  <si>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</si>
  <si>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</si>
  <si>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</si>
  <si>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</si>
  <si>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</si>
  <si>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</si>
  <si>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</si>
  <si>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</si>
  <si>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</si>
  <si>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</si>
  <si>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</si>
  <si>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</si>
  <si>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</si>
  <si>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</si>
  <si>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</si>
  <si>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</si>
  <si>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</si>
  <si>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</si>
  <si>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</si>
  <si>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</si>
  <si>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</si>
  <si>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</si>
  <si>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</si>
  <si>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</si>
  <si>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</si>
  <si>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</si>
  <si>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</si>
  <si>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</si>
  <si>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</si>
  <si>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</si>
  <si>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</si>
  <si>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</si>
  <si>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</si>
  <si>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</si>
  <si>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</si>
  <si>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</si>
  <si>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</si>
  <si>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</si>
  <si>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</si>
  <si>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</si>
  <si>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</si>
  <si>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</si>
  <si>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</si>
  <si>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</si>
  <si>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</si>
  <si>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</si>
  <si>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</si>
  <si>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</si>
  <si>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</si>
  <si>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</si>
  <si>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</si>
  <si>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</si>
  <si>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</si>
  <si>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</si>
  <si>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</si>
  <si>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</si>
  <si>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</si>
  <si>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</si>
  <si>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</si>
  <si>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</si>
  <si>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</si>
  <si>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</si>
  <si>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</si>
  <si>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</si>
  <si>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</si>
  <si>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</si>
  <si>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</si>
  <si>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</si>
  <si>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</si>
  <si>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</si>
  <si>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</si>
  <si>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</si>
  <si>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</si>
  <si>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</si>
  <si>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</si>
  <si>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</si>
  <si>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</si>
  <si>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</si>
  <si>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</si>
  <si>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</si>
  <si>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</si>
  <si>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</si>
  <si>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</si>
  <si>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</si>
  <si>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</si>
  <si>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</si>
  <si>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</si>
  <si>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</si>
  <si>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</si>
  <si>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</si>
  <si>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</si>
  <si>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</si>
  <si>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</si>
  <si>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</si>
  <si>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</si>
  <si>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</si>
  <si>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</si>
  <si>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</si>
  <si>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</si>
  <si>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</si>
  <si>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</si>
  <si>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</si>
  <si>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</si>
  <si>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</si>
  <si>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</si>
  <si>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</si>
  <si>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</si>
  <si>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</si>
  <si>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</si>
  <si>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</si>
  <si>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</si>
  <si>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</si>
  <si>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</si>
  <si>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</si>
  <si>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</si>
  <si>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</si>
  <si>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</si>
  <si>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</si>
  <si>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</si>
  <si>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</si>
  <si>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</si>
  <si>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</si>
  <si>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</si>
  <si>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</si>
  <si>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</si>
  <si>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</si>
  <si>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</si>
  <si>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</si>
  <si>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</si>
  <si>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</si>
  <si>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</si>
  <si>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</si>
  <si>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</si>
  <si>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</si>
  <si>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</si>
  <si>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</si>
  <si>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</si>
  <si>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</si>
  <si>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</si>
  <si>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</si>
  <si>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</si>
  <si>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</si>
  <si>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</si>
  <si>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</si>
  <si>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</si>
  <si>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</si>
  <si>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</si>
  <si>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</si>
  <si>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</si>
  <si>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</si>
  <si>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</si>
  <si>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</si>
  <si>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</si>
  <si>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</si>
  <si>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</si>
  <si>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</si>
  <si>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</si>
  <si>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</si>
  <si>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</si>
  <si>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</si>
  <si>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</si>
  <si>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</si>
  <si>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</si>
  <si>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</si>
  <si>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</si>
  <si>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</si>
  <si>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</si>
  <si>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</si>
  <si>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</si>
  <si>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</si>
  <si>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</si>
  <si>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</si>
  <si>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</si>
  <si>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</si>
  <si>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</si>
  <si>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</si>
  <si>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</si>
  <si>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</si>
  <si>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</si>
  <si>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</si>
  <si>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</si>
  <si>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</si>
  <si>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</si>
  <si>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</si>
  <si>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</si>
  <si>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</si>
  <si>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</si>
  <si>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</si>
  <si>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</si>
  <si>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</si>
  <si>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</si>
  <si>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</si>
  <si>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</si>
  <si>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</si>
  <si>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</si>
  <si>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</si>
  <si>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</si>
  <si>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</si>
  <si>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</si>
  <si>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</si>
  <si>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</si>
  <si>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</si>
  <si>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</si>
  <si>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</si>
  <si>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</si>
  <si>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</si>
  <si>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</si>
  <si>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</si>
  <si>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</si>
  <si>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</si>
  <si>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</si>
  <si>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</si>
  <si>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</si>
  <si>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</si>
  <si>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</si>
  <si>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</si>
  <si>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</si>
  <si>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</si>
  <si>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</si>
  <si>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</si>
  <si>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</si>
  <si>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</si>
  <si>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</si>
  <si>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</si>
  <si>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</si>
  <si>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</si>
  <si>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</si>
  <si>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</si>
  <si>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</si>
  <si>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</si>
  <si>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</si>
  <si>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</si>
  <si>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</si>
  <si>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</si>
  <si>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</si>
  <si>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</si>
  <si>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</si>
  <si>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</si>
  <si>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</si>
  <si>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</si>
  <si>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</si>
  <si>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</si>
  <si>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</si>
  <si>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</si>
  <si>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</si>
  <si>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</si>
  <si>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</si>
  <si>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</si>
  <si>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</si>
  <si>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</si>
  <si>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</si>
  <si>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</si>
  <si>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</si>
  <si>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</si>
  <si>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</si>
  <si>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</si>
  <si>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</si>
  <si>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</si>
  <si>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</si>
  <si>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</si>
  <si>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</si>
  <si>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</si>
  <si>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</si>
  <si>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</si>
  <si>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</si>
  <si>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</si>
  <si>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</si>
  <si>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</si>
  <si>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</si>
  <si>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</si>
  <si>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</si>
  <si>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</si>
  <si>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</si>
  <si>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</si>
  <si>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</si>
  <si>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</si>
  <si>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</si>
  <si>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</si>
  <si>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</si>
  <si>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</si>
  <si>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</si>
  <si>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</si>
  <si>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</si>
  <si>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</si>
  <si>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</si>
  <si>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</si>
  <si>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</si>
  <si>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</si>
  <si>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</si>
  <si>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</si>
  <si>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</si>
  <si>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</si>
  <si>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</si>
  <si>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</si>
  <si>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</si>
  <si>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</si>
  <si>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</si>
  <si>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</si>
  <si>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</si>
  <si>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</si>
  <si>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</si>
  <si>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</si>
  <si>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</si>
  <si>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</si>
  <si>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</si>
  <si>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</si>
  <si>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</si>
  <si>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</si>
  <si>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</si>
  <si>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</si>
  <si>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</si>
  <si>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</si>
  <si>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</si>
  <si>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</si>
  <si>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</si>
  <si>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</si>
  <si>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</si>
  <si>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</si>
  <si>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</si>
  <si>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</si>
  <si>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</si>
  <si>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</si>
  <si>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</si>
  <si>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</si>
  <si>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</si>
  <si>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</si>
  <si>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</si>
  <si>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</si>
  <si>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</si>
  <si>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</si>
  <si>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</si>
  <si>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</si>
  <si>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</si>
  <si>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</si>
  <si>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</si>
  <si>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</si>
  <si>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</si>
  <si>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</si>
  <si>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</si>
  <si>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</si>
  <si>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</si>
  <si>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</si>
  <si>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</si>
  <si>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</si>
  <si>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</si>
  <si>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</si>
  <si>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</si>
  <si>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</si>
  <si>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</si>
  <si>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</si>
  <si>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</si>
  <si>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</si>
  <si>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</si>
  <si>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</si>
  <si>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</si>
  <si>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</si>
  <si>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</si>
  <si>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</si>
  <si>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</si>
  <si>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</si>
  <si>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</si>
  <si>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</si>
  <si>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</si>
  <si>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</si>
  <si>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</si>
  <si>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</si>
  <si>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</si>
  <si>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</si>
  <si>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</si>
  <si>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</si>
  <si>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</si>
  <si>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</si>
  <si>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</si>
  <si>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</si>
  <si>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</si>
  <si>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</si>
  <si>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</si>
  <si>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</si>
  <si>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</si>
  <si>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</si>
  <si>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</si>
  <si>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</si>
  <si>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</si>
  <si>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</si>
  <si>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</si>
  <si>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</si>
  <si>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</si>
  <si>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</si>
  <si>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</si>
  <si>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</si>
  <si>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</si>
  <si>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</si>
  <si>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</si>
  <si>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</si>
  <si>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</si>
  <si>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</si>
  <si>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</si>
  <si>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</si>
  <si>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</si>
  <si>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</si>
  <si>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</si>
  <si>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</si>
  <si>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</si>
  <si>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</si>
  <si>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</si>
  <si>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</si>
  <si>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</si>
  <si>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</si>
  <si>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</si>
  <si>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</si>
  <si>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</si>
  <si>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</si>
  <si>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</si>
  <si>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</si>
  <si>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</si>
  <si>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</si>
  <si>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</si>
  <si>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</si>
  <si>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</si>
  <si>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</si>
  <si>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</si>
  <si>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</si>
  <si>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</si>
  <si>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</si>
  <si>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</si>
  <si>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</si>
  <si>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</si>
  <si>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</si>
  <si>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</si>
  <si>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</si>
  <si>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</si>
  <si>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</si>
  <si>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</si>
  <si>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</si>
  <si>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</si>
  <si>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</si>
  <si>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</si>
  <si>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</si>
  <si>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</si>
  <si>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</si>
  <si>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</si>
  <si>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</si>
  <si>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</si>
  <si>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</si>
  <si>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</si>
  <si>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</si>
  <si>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</si>
  <si>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</si>
  <si>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</si>
  <si>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</si>
  <si>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</si>
  <si>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</si>
  <si>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</si>
  <si>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</si>
  <si>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</si>
  <si>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</si>
  <si>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</si>
  <si>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</si>
  <si>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</si>
  <si>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</si>
  <si>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</si>
  <si>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</si>
  <si>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</si>
  <si>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</si>
  <si>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</si>
  <si>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</si>
  <si>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</si>
  <si>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</si>
  <si>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</si>
  <si>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</si>
  <si>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</si>
  <si>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</si>
  <si>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</si>
  <si>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</si>
  <si>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</si>
  <si>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</si>
  <si>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</si>
  <si>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</si>
  <si>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</si>
  <si>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</si>
  <si>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</si>
  <si>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</si>
  <si>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</si>
  <si>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</si>
  <si>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</si>
  <si>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</si>
  <si>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</si>
  <si>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</si>
  <si>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</si>
  <si>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</si>
  <si>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</si>
  <si>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</si>
  <si>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</si>
  <si>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</si>
  <si>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</si>
  <si>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</si>
  <si>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</si>
  <si>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</si>
  <si>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</si>
  <si>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</si>
  <si>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</si>
  <si>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</si>
  <si>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</si>
  <si>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</si>
  <si>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</si>
  <si>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</si>
  <si>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</si>
  <si>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</si>
  <si>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</si>
  <si>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</si>
  <si>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</si>
  <si>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</si>
  <si>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</si>
  <si>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</si>
  <si>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</si>
  <si>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</si>
  <si>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</si>
  <si>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</si>
  <si>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</si>
  <si>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</si>
  <si>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</si>
  <si>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</si>
  <si>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</si>
  <si>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</si>
  <si>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</si>
  <si>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</si>
  <si>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</si>
  <si>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</si>
  <si>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</si>
  <si>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</si>
  <si>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</si>
  <si>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</si>
  <si>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</si>
  <si>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</si>
  <si>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</si>
  <si>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</si>
  <si>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</si>
  <si>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</si>
  <si>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</si>
  <si>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</si>
  <si>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</si>
  <si>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</si>
  <si>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</si>
  <si>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</si>
  <si>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</si>
  <si>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</si>
  <si>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</si>
  <si>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</si>
  <si>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</si>
  <si>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</si>
  <si>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</si>
  <si>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</si>
  <si>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</si>
  <si>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</si>
  <si>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</si>
  <si>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</si>
  <si>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</si>
  <si>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</si>
  <si>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</si>
  <si>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</si>
  <si>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</si>
  <si>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</si>
  <si>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</si>
  <si>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</si>
  <si>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</si>
  <si>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</si>
  <si>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</si>
  <si>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</si>
  <si>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</si>
  <si>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</si>
  <si>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</si>
  <si>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</si>
  <si>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</si>
  <si>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</si>
  <si>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</si>
  <si>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</si>
  <si>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</si>
  <si>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</si>
  <si>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</si>
  <si>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</si>
  <si>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</si>
  <si>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</si>
  <si>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</si>
  <si>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</si>
  <si>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</si>
  <si>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</si>
  <si>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</si>
  <si>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</si>
  <si>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</si>
  <si>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</si>
  <si>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</si>
  <si>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</si>
  <si>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</si>
  <si>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</si>
  <si>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</si>
  <si>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</si>
  <si>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</si>
  <si>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</si>
  <si>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</si>
  <si>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</si>
  <si>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</si>
  <si>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</si>
  <si>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</si>
  <si>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</si>
  <si>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</si>
  <si>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</si>
  <si>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</si>
  <si>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</si>
  <si>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</si>
  <si>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</si>
  <si>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</si>
  <si>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</si>
  <si>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</si>
  <si>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</si>
  <si>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</si>
  <si>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</si>
  <si>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</si>
  <si>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</si>
  <si>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</si>
  <si>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</si>
  <si>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</si>
  <si>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</si>
  <si>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</si>
  <si>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</si>
  <si>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</si>
  <si>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</si>
  <si>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</si>
  <si>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</si>
  <si>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</si>
  <si>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</si>
  <si>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</si>
  <si>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</si>
  <si>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</si>
  <si>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</si>
  <si>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</si>
  <si>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</si>
  <si>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</si>
  <si>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</si>
  <si>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</si>
  <si>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</si>
  <si>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</si>
  <si>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</si>
  <si>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</si>
  <si>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</si>
  <si>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</si>
  <si>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</si>
  <si>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</si>
  <si>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</si>
  <si>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</si>
  <si>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</si>
  <si>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</si>
  <si>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</si>
  <si>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</si>
  <si>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</si>
  <si>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</si>
  <si>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</si>
  <si>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</si>
  <si>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</si>
  <si>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</si>
  <si>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</si>
  <si>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</si>
  <si>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</si>
  <si>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</si>
  <si>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</si>
  <si>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</si>
  <si>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</si>
  <si>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</si>
  <si>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</si>
  <si>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</si>
  <si>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</si>
  <si>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</si>
  <si>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</si>
  <si>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</si>
  <si>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</si>
  <si>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</si>
  <si>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</si>
  <si>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</si>
  <si>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</si>
  <si>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</si>
  <si>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</si>
  <si>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</si>
  <si>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</si>
  <si>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</si>
  <si>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</si>
  <si>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</si>
  <si>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</si>
  <si>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</si>
  <si>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</si>
  <si>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</si>
  <si>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</si>
  <si>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</si>
  <si>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</si>
  <si>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</si>
  <si>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</si>
  <si>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</si>
  <si>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</si>
  <si>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</si>
  <si>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</si>
  <si>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</si>
  <si>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</si>
  <si>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</si>
  <si>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</si>
  <si>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</si>
  <si>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</si>
  <si>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</si>
  <si>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</si>
  <si>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</si>
  <si>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</si>
  <si>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</si>
  <si>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</si>
  <si>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</si>
  <si>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</si>
  <si>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</si>
  <si>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</si>
  <si>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</si>
  <si>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</si>
  <si>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</si>
  <si>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</si>
  <si>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</si>
  <si>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</si>
  <si>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</si>
  <si>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</si>
  <si>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</si>
  <si>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</si>
  <si>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</si>
  <si>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</si>
  <si>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</si>
  <si>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</si>
  <si>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</si>
  <si>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</si>
  <si>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</si>
  <si>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</si>
  <si>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</si>
  <si>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</si>
  <si>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</si>
  <si>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</si>
  <si>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</si>
  <si>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</si>
  <si>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</si>
  <si>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</si>
  <si>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</si>
  <si>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</si>
  <si>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</si>
  <si>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</si>
  <si>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</si>
  <si>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</si>
  <si>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</si>
  <si>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</si>
  <si>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</si>
  <si>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</si>
  <si>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</si>
  <si>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</si>
  <si>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</si>
  <si>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</si>
  <si>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</si>
  <si>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</si>
  <si>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</si>
  <si>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</si>
  <si>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</si>
  <si>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</si>
  <si>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</si>
  <si>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</si>
  <si>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</si>
  <si>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</si>
  <si>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</si>
  <si>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</si>
  <si>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</si>
  <si>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</si>
  <si>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</si>
  <si>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</si>
  <si>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</si>
  <si>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</si>
  <si>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</si>
  <si>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</si>
  <si>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</si>
  <si>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</si>
  <si>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</si>
  <si>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</si>
  <si>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</si>
  <si>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</si>
  <si>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</si>
  <si>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</si>
  <si>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</si>
  <si>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</si>
  <si>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</si>
  <si>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</si>
  <si>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</si>
  <si>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</si>
  <si>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</si>
  <si>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</si>
  <si>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</si>
  <si>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</si>
  <si>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</si>
  <si>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</si>
  <si>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</si>
  <si>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</si>
  <si>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</si>
  <si>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</si>
  <si>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</si>
  <si>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</si>
  <si>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</si>
  <si>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</si>
  <si>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</si>
  <si>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</si>
  <si>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</si>
  <si>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</si>
  <si>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</si>
  <si>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</si>
  <si>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</si>
  <si>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</si>
  <si>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</si>
  <si>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</si>
  <si>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</si>
  <si>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</si>
  <si>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</si>
  <si>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</si>
  <si>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</si>
  <si>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</si>
  <si>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</si>
  <si>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</si>
  <si>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</si>
  <si>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</si>
  <si>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</si>
  <si>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</si>
  <si>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</si>
  <si>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</si>
  <si>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</si>
  <si>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</si>
  <si>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</si>
  <si>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</si>
  <si>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</si>
  <si>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</si>
  <si>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</si>
  <si>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</si>
  <si>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</si>
  <si>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</si>
  <si>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</si>
  <si>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</si>
  <si>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</si>
  <si>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</si>
  <si>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</si>
  <si>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</si>
  <si>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</si>
  <si>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</si>
  <si>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</si>
  <si>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</si>
  <si>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</si>
  <si>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</si>
  <si>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</si>
  <si>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</si>
  <si>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</si>
  <si>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</si>
  <si>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</si>
  <si>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</si>
  <si>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</si>
  <si>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</si>
  <si>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</si>
  <si>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</si>
  <si>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</si>
  <si>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</si>
  <si>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</si>
  <si>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</si>
  <si>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</si>
  <si>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</si>
  <si>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</si>
  <si>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</si>
  <si>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</si>
  <si>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</si>
  <si>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</si>
  <si>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</si>
  <si>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</si>
  <si>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</si>
  <si>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</si>
  <si>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</si>
  <si>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</si>
  <si>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</si>
  <si>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</si>
  <si>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</si>
  <si>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</si>
  <si>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</si>
  <si>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</si>
  <si>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</si>
  <si>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</si>
  <si>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</si>
  <si>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</si>
  <si>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</si>
  <si>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</si>
  <si>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</si>
  <si>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</si>
  <si>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</si>
  <si>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</si>
  <si>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</si>
  <si>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</si>
  <si>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</si>
  <si>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</si>
  <si>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</si>
  <si>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</si>
  <si>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</si>
  <si>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</si>
  <si>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</si>
  <si>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</si>
  <si>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</si>
  <si>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</si>
  <si>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</si>
  <si>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</si>
  <si>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</si>
  <si>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</si>
  <si>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</si>
  <si>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</si>
  <si>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</si>
  <si>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</si>
  <si>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</si>
  <si>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</si>
  <si>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</si>
  <si>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</si>
  <si>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</si>
  <si>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</si>
  <si>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</si>
  <si>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</si>
  <si>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</si>
  <si>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</si>
  <si>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</si>
  <si>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</si>
  <si>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</si>
  <si>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</si>
  <si>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</si>
  <si>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</si>
  <si>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</si>
  <si>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</si>
  <si>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</si>
  <si>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</si>
  <si>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</si>
  <si>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</si>
  <si>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</si>
  <si>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</si>
  <si>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</si>
  <si>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</si>
  <si>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</si>
  <si>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</si>
  <si>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</si>
  <si>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</si>
  <si>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</si>
  <si>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</si>
  <si>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</si>
  <si>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</si>
  <si>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</si>
  <si>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</si>
  <si>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</si>
  <si>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</si>
  <si>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</si>
  <si>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</si>
  <si>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</si>
  <si>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</si>
  <si>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</si>
  <si>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</si>
  <si>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</si>
  <si>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</si>
  <si>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</si>
  <si>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</si>
  <si>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</si>
  <si>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</si>
  <si>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</si>
  <si>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</si>
  <si>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</si>
  <si>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</si>
  <si>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</si>
  <si>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</si>
  <si>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</si>
  <si>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</si>
  <si>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</si>
  <si>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</si>
  <si>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</si>
  <si>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</si>
  <si>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</si>
  <si>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</si>
  <si>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</si>
  <si>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</si>
  <si>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</si>
  <si>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</si>
  <si>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</si>
  <si>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</si>
  <si>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</si>
  <si>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</si>
  <si>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</si>
  <si>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</si>
  <si>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</si>
  <si>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</si>
  <si>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</si>
  <si>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</si>
  <si>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</si>
  <si>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</si>
  <si>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</si>
  <si>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</si>
  <si>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</si>
  <si>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</si>
  <si>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</si>
  <si>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</si>
  <si>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</si>
  <si>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</si>
  <si>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</si>
  <si>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</si>
  <si>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</si>
  <si>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</si>
  <si>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</si>
  <si>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</si>
  <si>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</si>
  <si>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</si>
  <si>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</si>
  <si>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</si>
  <si>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</si>
  <si>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</si>
  <si>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</si>
  <si>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</si>
  <si>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</si>
  <si>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</si>
  <si>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</si>
  <si>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</si>
  <si>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</si>
  <si>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</si>
  <si>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</si>
  <si>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</si>
  <si>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</si>
  <si>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</si>
  <si>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</si>
  <si>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</si>
  <si>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</si>
  <si>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</si>
  <si>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</si>
  <si>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</si>
  <si>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</si>
  <si>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</si>
  <si>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</si>
  <si>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</si>
  <si>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</si>
  <si>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</si>
  <si>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</si>
  <si>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</si>
  <si>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</si>
  <si>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</si>
  <si>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</si>
  <si>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</si>
  <si>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</si>
  <si>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</si>
  <si>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</si>
  <si>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</si>
  <si>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</si>
  <si>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</si>
  <si>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</si>
  <si>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</si>
  <si>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</si>
  <si>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</si>
  <si>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</si>
  <si>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</si>
  <si>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</si>
  <si>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</si>
  <si>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</si>
  <si>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</si>
  <si>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</si>
  <si>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</si>
  <si>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</si>
  <si>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</si>
  <si>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</si>
  <si>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</si>
  <si>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</si>
  <si>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</si>
  <si>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</si>
  <si>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</si>
  <si>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</si>
  <si>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</si>
  <si>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</si>
  <si>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</si>
  <si>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</si>
  <si>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</si>
  <si>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</si>
  <si>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</si>
  <si>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</si>
  <si>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</si>
  <si>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</si>
  <si>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</si>
  <si>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</si>
  <si>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</si>
  <si>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</si>
  <si>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</si>
  <si>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</si>
  <si>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</si>
  <si>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</si>
  <si>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</si>
  <si>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</si>
  <si>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</si>
  <si>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</si>
  <si>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</si>
  <si>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</si>
  <si>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</si>
  <si>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</si>
  <si>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</si>
  <si>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</si>
  <si>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</si>
  <si>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</si>
  <si>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</si>
  <si>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</si>
  <si>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</si>
  <si>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</si>
  <si>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</si>
  <si>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</si>
  <si>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</si>
  <si>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</si>
  <si>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</si>
  <si>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</si>
  <si>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</si>
  <si>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</si>
  <si>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</si>
  <si>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</si>
  <si>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</si>
  <si>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</si>
  <si>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</si>
  <si>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</si>
  <si>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</si>
  <si>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</si>
  <si>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</si>
  <si>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</si>
  <si>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</si>
  <si>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</si>
  <si>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</si>
  <si>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</si>
  <si>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</si>
  <si>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</si>
  <si>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</si>
  <si>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</si>
  <si>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</si>
  <si>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</si>
  <si>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</si>
  <si>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</si>
  <si>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</si>
  <si>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</si>
  <si>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</si>
  <si>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</si>
  <si>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</si>
  <si>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</si>
  <si>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</si>
  <si>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</si>
  <si>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</si>
  <si>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</si>
  <si>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</si>
  <si>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</si>
  <si>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</si>
  <si>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</si>
  <si>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</si>
  <si>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</si>
  <si>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</si>
  <si>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</si>
  <si>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</si>
  <si>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</si>
  <si>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</si>
  <si>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</si>
  <si>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</si>
  <si>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</si>
  <si>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</si>
  <si>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</si>
  <si>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</si>
  <si>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</si>
  <si>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</si>
  <si>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</si>
  <si>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</si>
  <si>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</si>
  <si>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</si>
  <si>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</si>
  <si>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</si>
  <si>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</si>
  <si>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</si>
  <si>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</si>
  <si>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</si>
  <si>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</si>
  <si>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</si>
  <si>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</si>
  <si>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</si>
  <si>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</si>
  <si>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</si>
  <si>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</si>
  <si>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</si>
  <si>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</si>
  <si>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</si>
  <si>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</si>
  <si>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</si>
  <si>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</si>
  <si>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</si>
  <si>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</si>
  <si>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</si>
  <si>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</si>
  <si>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</si>
  <si>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</si>
  <si>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</si>
  <si>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</si>
  <si>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</si>
  <si>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</si>
  <si>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</si>
  <si>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</si>
  <si>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</si>
  <si>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</si>
  <si>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</si>
  <si>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</si>
  <si>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</si>
  <si>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</si>
  <si>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</si>
  <si>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</si>
  <si>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</si>
  <si>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</si>
  <si>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</si>
  <si>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</si>
  <si>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</si>
  <si>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</si>
  <si>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</si>
  <si>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</si>
  <si>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</si>
  <si>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</si>
  <si>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</si>
  <si>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</si>
  <si>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</si>
  <si>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</si>
  <si>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</si>
  <si>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</si>
  <si>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</si>
  <si>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</si>
  <si>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</si>
  <si>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</si>
  <si>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</si>
  <si>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</si>
  <si>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</si>
  <si>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</si>
  <si>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</si>
  <si>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</si>
  <si>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</si>
  <si>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</si>
  <si>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</si>
  <si>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</si>
  <si>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</si>
  <si>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</si>
  <si>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</si>
  <si>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</si>
  <si>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</si>
  <si>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</si>
  <si>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</si>
  <si>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</si>
  <si>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</si>
  <si>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</si>
  <si>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</si>
  <si>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</si>
  <si>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</si>
  <si>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</si>
  <si>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</si>
  <si>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</si>
  <si>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</si>
  <si>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</si>
  <si>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</si>
  <si>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</si>
  <si>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</si>
  <si>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</si>
  <si>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</si>
  <si>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</si>
  <si>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</si>
  <si>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</si>
  <si>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</si>
  <si>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</si>
  <si>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</si>
  <si>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</si>
  <si>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</si>
  <si>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</si>
  <si>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</si>
  <si>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</si>
  <si>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</si>
  <si>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</si>
  <si>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</si>
  <si>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</si>
  <si>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</si>
  <si>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</si>
  <si>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</si>
  <si>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</si>
  <si>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</si>
  <si>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</si>
  <si>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</si>
  <si>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</si>
  <si>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</si>
  <si>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</si>
  <si>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</si>
  <si>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</si>
  <si>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</si>
  <si>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</si>
  <si>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</si>
  <si>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</si>
  <si>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</si>
  <si>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</si>
  <si>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</si>
  <si>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</si>
  <si>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</si>
  <si>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</si>
  <si>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</si>
  <si>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</si>
  <si>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</si>
  <si>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</si>
  <si>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</si>
  <si>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</si>
  <si>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</si>
  <si>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</si>
  <si>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</si>
  <si>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</si>
  <si>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</si>
  <si>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</si>
  <si>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</si>
  <si>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</si>
  <si>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</si>
  <si>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</si>
  <si>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</si>
  <si>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</si>
  <si>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</si>
  <si>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</si>
  <si>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</si>
  <si>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</si>
  <si>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</si>
  <si>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</si>
  <si>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</si>
  <si>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</si>
  <si>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</si>
  <si>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</si>
  <si>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</si>
  <si>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</si>
  <si>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</si>
  <si>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</si>
  <si>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</si>
  <si>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</si>
  <si>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</si>
  <si>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</si>
  <si>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</si>
  <si>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</si>
  <si>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</si>
  <si>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</si>
  <si>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</si>
  <si>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</si>
  <si>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</si>
  <si>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</si>
  <si>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</si>
  <si>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</si>
  <si>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</si>
  <si>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</si>
  <si>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</si>
  <si>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</si>
  <si>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</si>
  <si>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</si>
  <si>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</si>
  <si>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</si>
  <si>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</si>
  <si>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</si>
  <si>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</si>
  <si>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</si>
  <si>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</si>
  <si>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</si>
  <si>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</si>
  <si>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</si>
  <si>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</si>
  <si>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</si>
  <si>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</si>
  <si>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</si>
  <si>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</si>
  <si>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</si>
  <si>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</si>
  <si>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</si>
  <si>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</si>
  <si>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</si>
  <si>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</si>
  <si>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</si>
  <si>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</si>
  <si>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</si>
  <si>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</si>
  <si>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</si>
  <si>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</si>
  <si>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</si>
  <si>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</si>
  <si>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</si>
  <si>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</si>
  <si>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</si>
  <si>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</si>
  <si>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</si>
  <si>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</si>
  <si>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</si>
  <si>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</si>
  <si>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</si>
  <si>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</si>
  <si>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</si>
  <si>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</si>
  <si>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</si>
  <si>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</si>
  <si>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</si>
  <si>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</si>
  <si>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</si>
  <si>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</si>
  <si>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</si>
  <si>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</si>
  <si>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</si>
  <si>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</si>
  <si>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</si>
  <si>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</si>
  <si>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</si>
  <si>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</si>
  <si>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</si>
  <si>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</si>
  <si>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</si>
  <si>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</si>
  <si>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</si>
  <si>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</si>
  <si>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</si>
  <si>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</si>
  <si>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</si>
  <si>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</si>
  <si>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</si>
  <si>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</si>
  <si>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</si>
  <si>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</si>
  <si>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</si>
  <si>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</si>
  <si>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</si>
  <si>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</si>
  <si>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</si>
  <si>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</si>
  <si>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</si>
  <si>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</si>
  <si>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</si>
  <si>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</si>
  <si>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</si>
  <si>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</si>
  <si>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</si>
  <si>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</si>
  <si>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</si>
  <si>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</si>
  <si>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</si>
  <si>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</si>
  <si>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</si>
  <si>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</si>
  <si>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</si>
  <si>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</si>
  <si>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</si>
  <si>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</si>
  <si>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</si>
  <si>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</si>
  <si>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</si>
  <si>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</si>
  <si>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</si>
  <si>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</si>
  <si>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</si>
  <si>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</si>
  <si>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</si>
  <si>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</si>
  <si>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</si>
  <si>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</si>
  <si>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</si>
  <si>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</si>
  <si>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</si>
  <si>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</si>
  <si>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</si>
  <si>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</si>
  <si>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</si>
  <si>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</si>
  <si>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</si>
  <si>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</si>
  <si>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</si>
  <si>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</si>
  <si>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</si>
  <si>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</si>
  <si>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</si>
  <si>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</si>
  <si>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</si>
  <si>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</si>
  <si>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</si>
  <si>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</si>
  <si>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</si>
  <si>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</si>
  <si>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</si>
  <si>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</si>
  <si>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</si>
  <si>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</si>
  <si>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</si>
  <si>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</si>
  <si>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</si>
  <si>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</si>
  <si>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</si>
  <si>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</si>
  <si>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</si>
  <si>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</si>
  <si>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</si>
  <si>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</si>
  <si>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</si>
  <si>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</si>
  <si>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</si>
  <si>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</si>
  <si>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</si>
  <si>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</si>
  <si>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</si>
  <si>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</si>
  <si>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</si>
  <si>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</si>
  <si>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</si>
  <si>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</si>
  <si>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</si>
  <si>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</si>
  <si>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</si>
  <si>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</si>
  <si>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</si>
  <si>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</si>
  <si>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</si>
  <si>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</si>
  <si>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</si>
  <si>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</si>
  <si>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</si>
  <si>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</si>
  <si>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</si>
  <si>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</si>
  <si>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</si>
  <si>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</si>
  <si>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</si>
  <si>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</si>
  <si>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</si>
  <si>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</si>
  <si>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</si>
  <si>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</si>
  <si>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</si>
  <si>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</si>
  <si>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</si>
  <si>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</si>
  <si>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</si>
  <si>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</si>
  <si>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</si>
  <si>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</si>
  <si>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</si>
  <si>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</si>
  <si>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</si>
  <si>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</si>
  <si>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</si>
  <si>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</si>
  <si>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</si>
  <si>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</si>
  <si>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</si>
  <si>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</si>
  <si>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</si>
  <si>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</si>
  <si>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</si>
  <si>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</si>
  <si>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</si>
  <si>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</si>
  <si>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</si>
  <si>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</si>
  <si>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</si>
  <si>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</si>
  <si>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</si>
  <si>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</si>
  <si>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</si>
  <si>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</si>
  <si>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</si>
  <si>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</si>
  <si>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</si>
  <si>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</si>
  <si>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</si>
  <si>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</si>
  <si>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</si>
  <si>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</si>
  <si>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</si>
  <si>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</si>
  <si>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</si>
  <si>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</si>
  <si>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</si>
  <si>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</si>
  <si>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</si>
  <si>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</si>
  <si>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</si>
  <si>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</si>
  <si>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</si>
  <si>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</si>
  <si>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</si>
  <si>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</si>
  <si>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</si>
  <si>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</si>
  <si>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</si>
  <si>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</si>
  <si>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</si>
  <si>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</si>
  <si>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</si>
  <si>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</si>
  <si>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</si>
  <si>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</si>
  <si>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</si>
  <si>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</si>
  <si>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</si>
  <si>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</si>
  <si>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</si>
  <si>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</si>
  <si>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</si>
  <si>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</si>
  <si>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</si>
  <si>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</si>
  <si>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</si>
  <si>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</si>
  <si>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</si>
  <si>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</si>
  <si>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</si>
  <si>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</si>
  <si>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</si>
  <si>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</si>
  <si>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</si>
  <si>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</si>
  <si>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</si>
  <si>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</si>
  <si>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</si>
  <si>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</si>
  <si>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</si>
  <si>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</si>
  <si>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</si>
  <si>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</si>
  <si>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</si>
  <si>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</si>
  <si>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</si>
  <si>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</si>
  <si>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</si>
  <si>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</si>
  <si>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</si>
  <si>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</si>
  <si>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</si>
  <si>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</si>
  <si>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</si>
  <si>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</si>
  <si>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</si>
  <si>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</si>
  <si>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</si>
  <si>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</si>
  <si>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</si>
  <si>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</si>
  <si>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</si>
  <si>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</si>
  <si>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</si>
  <si>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</si>
  <si>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</si>
  <si>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</si>
  <si>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</si>
  <si>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</si>
  <si>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</si>
  <si>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</si>
  <si>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</si>
  <si>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</si>
  <si>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</si>
  <si>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</si>
  <si>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</si>
  <si>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</si>
  <si>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</si>
  <si>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</si>
  <si>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</si>
  <si>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</si>
  <si>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</si>
  <si>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</si>
  <si>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</si>
  <si>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</si>
  <si>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</si>
  <si>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</si>
  <si>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</si>
  <si>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</si>
  <si>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</si>
  <si>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</si>
  <si>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</si>
  <si>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</si>
  <si>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</si>
  <si>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</si>
  <si>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</si>
  <si>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</si>
  <si>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</si>
  <si>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</si>
  <si>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</si>
  <si>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</si>
  <si>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</si>
  <si>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</si>
  <si>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</si>
  <si>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</si>
  <si>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</si>
  <si>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</si>
  <si>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</si>
  <si>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</si>
  <si>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</si>
  <si>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</si>
  <si>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</si>
  <si>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</si>
  <si>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</si>
  <si>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</si>
  <si>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</si>
  <si>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</si>
  <si>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</si>
  <si>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</si>
  <si>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</si>
  <si>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</si>
  <si>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</si>
  <si>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</si>
  <si>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</si>
  <si>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</si>
  <si>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</si>
  <si>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</si>
  <si>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</si>
  <si>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</si>
  <si>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</si>
  <si>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</si>
  <si>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</si>
  <si>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</si>
  <si>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</si>
  <si>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</si>
  <si>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</si>
  <si>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</si>
  <si>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</si>
  <si>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</si>
  <si>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</si>
  <si>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</si>
  <si>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</si>
  <si>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</si>
  <si>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</si>
  <si>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</si>
  <si>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</si>
  <si>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</si>
  <si>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</si>
  <si>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</si>
  <si>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</si>
  <si>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</si>
  <si>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</si>
  <si>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</si>
  <si>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</si>
  <si>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</si>
  <si>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</si>
  <si>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</si>
  <si>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</si>
  <si>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</si>
  <si>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</si>
  <si>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</si>
  <si>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</si>
  <si>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</si>
  <si>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</si>
  <si>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</si>
  <si>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</si>
  <si>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</si>
  <si>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</si>
  <si>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</si>
  <si>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</si>
  <si>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</si>
  <si>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</si>
  <si>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</si>
  <si>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</si>
  <si>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</si>
  <si>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</si>
  <si>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</si>
  <si>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</si>
  <si>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</si>
  <si>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</si>
  <si>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</si>
  <si>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</si>
  <si>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</si>
  <si>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</si>
  <si>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</si>
  <si>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</si>
  <si>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</si>
  <si>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</si>
  <si>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</si>
  <si>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</si>
  <si>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</si>
  <si>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</si>
  <si>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</si>
  <si>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</si>
  <si>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</si>
  <si>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</si>
  <si>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</si>
  <si>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</si>
  <si>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</si>
  <si>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</si>
  <si>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</si>
  <si>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</si>
  <si>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</si>
  <si>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</si>
  <si>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</si>
  <si>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</si>
  <si>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</si>
  <si>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</si>
  <si>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</si>
  <si>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</si>
  <si>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</si>
  <si>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</si>
  <si>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</si>
  <si>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</si>
  <si>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</si>
  <si>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</si>
  <si>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</si>
  <si>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</si>
  <si>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</si>
  <si>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</si>
  <si>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</si>
  <si>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</si>
  <si>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</si>
  <si>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</si>
  <si>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</si>
  <si>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</si>
  <si>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</si>
  <si>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</si>
  <si>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</si>
  <si>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</si>
  <si>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</si>
  <si>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</si>
  <si>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</si>
  <si>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</si>
  <si>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</si>
  <si>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</si>
  <si>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</si>
  <si>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</si>
  <si>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</si>
  <si>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</si>
  <si>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</si>
  <si>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</si>
  <si>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</si>
  <si>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</si>
  <si>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</si>
  <si>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</si>
  <si>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</si>
  <si>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</si>
  <si>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</si>
  <si>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</si>
  <si>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</si>
  <si>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</si>
  <si>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</si>
  <si>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</si>
  <si>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</si>
  <si>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</si>
  <si>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</si>
  <si>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</si>
  <si>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</si>
  <si>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</si>
  <si>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</si>
  <si>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</si>
  <si>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</si>
  <si>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</si>
  <si>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</si>
  <si>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</si>
  <si>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</si>
  <si>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</si>
  <si>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Cuenta de state</t>
  </si>
  <si>
    <t>Etiquetas de columna</t>
  </si>
  <si>
    <t>(Todas)</t>
  </si>
  <si>
    <t xml:space="preserve">Date Created Conversion </t>
  </si>
  <si>
    <t>Date Ended Conversion</t>
  </si>
  <si>
    <t>Trim.2</t>
  </si>
  <si>
    <t>may</t>
  </si>
  <si>
    <t>Trim.3</t>
  </si>
  <si>
    <t>jul</t>
  </si>
  <si>
    <t>ago</t>
  </si>
  <si>
    <t>sep</t>
  </si>
  <si>
    <t>Trim.4</t>
  </si>
  <si>
    <t>oct</t>
  </si>
  <si>
    <t>nov</t>
  </si>
  <si>
    <t>Trim.1</t>
  </si>
  <si>
    <t>ene</t>
  </si>
  <si>
    <t>feb</t>
  </si>
  <si>
    <t>mar</t>
  </si>
  <si>
    <t>abr</t>
  </si>
  <si>
    <t>jun</t>
  </si>
  <si>
    <t>dic</t>
  </si>
  <si>
    <t>Años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</si>
  <si>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</si>
  <si>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</si>
  <si>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</si>
  <si>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</si>
  <si>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</si>
  <si>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</si>
  <si>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</si>
  <si>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</si>
  <si>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</si>
  <si>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</si>
  <si>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</si>
  <si>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</si>
  <si>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</si>
  <si>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</si>
  <si>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</si>
  <si>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</si>
  <si>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</si>
  <si>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</si>
  <si>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</si>
  <si>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</si>
  <si>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</si>
  <si>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</si>
  <si>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Unsuccessful</t>
  </si>
  <si>
    <t xml:space="preserve">Mean </t>
  </si>
  <si>
    <t>Median</t>
  </si>
  <si>
    <t>Minimum</t>
  </si>
  <si>
    <t>Maximum</t>
  </si>
  <si>
    <t xml:space="preserve">Variance </t>
  </si>
  <si>
    <t>Standard Deviation</t>
  </si>
  <si>
    <t>(Varios elementos)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</si>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</sst>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3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22">
    <dxf>
      <numFmt numFmtId="2" formatCode="0.00"/>
    </dxf>
    <dxf>
      <numFmt numFmtId="2" formatCode="0.00"/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292</c:v>
                </c:pt>
                <c:pt idx="1">
                  <c:v>34</c:v>
                </c:pt>
                <c:pt idx="2">
                  <c:v>74</c:v>
                </c:pt>
                <c:pt idx="4">
                  <c:v>526</c:v>
                </c:pt>
                <c:pt idx="5">
                  <c:v>88</c:v>
                </c:pt>
                <c:pt idx="6">
                  <c:v>79</c:v>
                </c:pt>
                <c:pt idx="7">
                  <c:v>190</c:v>
                </c:pt>
                <c:pt idx="8">
                  <c:v>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5-DD4E-85DE-13443F7BE20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A2C-DF46-8BA5-54555EA2973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173</c:v>
                </c:pt>
                <c:pt idx="1">
                  <c:v>134</c:v>
                </c:pt>
                <c:pt idx="2">
                  <c:v>127</c:v>
                </c:pt>
                <c:pt idx="4">
                  <c:v>118</c:v>
                </c:pt>
                <c:pt idx="5">
                  <c:v>109</c:v>
                </c:pt>
                <c:pt idx="6">
                  <c:v>105</c:v>
                </c:pt>
                <c:pt idx="7">
                  <c:v>175</c:v>
                </c:pt>
                <c:pt idx="8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A2C-DF46-8BA5-54555EA2973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38</c:v>
                </c:pt>
                <c:pt idx="1">
                  <c:v>19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152</c:v>
                </c:pt>
                <c:pt idx="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A2C-DF46-8BA5-54555EA29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301199"/>
        <c:axId val="336525503"/>
      </c:barChart>
      <c:catAx>
        <c:axId val="33630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6525503"/>
        <c:crosses val="autoZero"/>
        <c:auto val="1"/>
        <c:lblAlgn val="ctr"/>
        <c:lblOffset val="100"/>
        <c:noMultiLvlLbl val="0"/>
      </c:catAx>
      <c:valAx>
        <c:axId val="3365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630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[StarterBook.xlsx]Pivot2!TablaDinámica3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8-7640-ACDF-8D844EFD175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2-7543-BD0A-782CBB0F9F6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2-7543-BD0A-782CBB0F9F6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32-7543-BD0A-782CBB0F9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5255039"/>
        <c:axId val="345109855"/>
      </c:barChart>
      <c:catAx>
        <c:axId val="34525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109855"/>
        <c:crosses val="autoZero"/>
        <c:auto val="1"/>
        <c:lblAlgn val="ctr"/>
        <c:lblOffset val="100"/>
        <c:noMultiLvlLbl val="0"/>
      </c:catAx>
      <c:valAx>
        <c:axId val="34510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2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[StarterBook.xlsx]Pivot3!TablaDinámica4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Pivot3!$A$6:$A$22</c:f>
              <c:multiLvlStrCache>
                <c:ptCount val="12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</c:lvl>
                <c:lvl>
                  <c:pt idx="0">
                    <c:v>Trim.1</c:v>
                  </c:pt>
                  <c:pt idx="3">
                    <c:v>Trim.2</c:v>
                  </c:pt>
                  <c:pt idx="6">
                    <c:v>Trim.3</c:v>
                  </c:pt>
                  <c:pt idx="9">
                    <c:v>Trim.4</c:v>
                  </c:pt>
                </c:lvl>
              </c:multiLvlStrCache>
            </c:multiLvlStrRef>
          </c:cat>
          <c:val>
            <c:numRef>
              <c:f>Pivot3!$B$6:$B$22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F-5C45-A12B-86DCF65AE0C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Pivot3!$A$6:$A$22</c:f>
              <c:multiLvlStrCache>
                <c:ptCount val="12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</c:lvl>
                <c:lvl>
                  <c:pt idx="0">
                    <c:v>Trim.1</c:v>
                  </c:pt>
                  <c:pt idx="3">
                    <c:v>Trim.2</c:v>
                  </c:pt>
                  <c:pt idx="6">
                    <c:v>Trim.3</c:v>
                  </c:pt>
                  <c:pt idx="9">
                    <c:v>Trim.4</c:v>
                  </c:pt>
                </c:lvl>
              </c:multiLvlStrCache>
            </c:multiLvlStrRef>
          </c:cat>
          <c:val>
            <c:numRef>
              <c:f>Pivot3!$C$6:$C$22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AD3-6141-AC50-A8C644044A9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Pivot3!$A$6:$A$22</c:f>
              <c:multiLvlStrCache>
                <c:ptCount val="12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</c:lvl>
                <c:lvl>
                  <c:pt idx="0">
                    <c:v>Trim.1</c:v>
                  </c:pt>
                  <c:pt idx="3">
                    <c:v>Trim.2</c:v>
                  </c:pt>
                  <c:pt idx="6">
                    <c:v>Trim.3</c:v>
                  </c:pt>
                  <c:pt idx="9">
                    <c:v>Trim.4</c:v>
                  </c:pt>
                </c:lvl>
              </c:multiLvlStrCache>
            </c:multiLvlStrRef>
          </c:cat>
          <c:val>
            <c:numRef>
              <c:f>Pivot3!$D$6:$D$22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AD3-6141-AC50-A8C644044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09951"/>
        <c:axId val="340478623"/>
      </c:lineChart>
      <c:catAx>
        <c:axId val="37540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0478623"/>
        <c:crosses val="autoZero"/>
        <c:auto val="1"/>
        <c:lblAlgn val="ctr"/>
        <c:lblOffset val="100"/>
        <c:noMultiLvlLbl val="0"/>
      </c:catAx>
      <c:valAx>
        <c:axId val="34047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7540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C-C742-933B-B96DA0AF89F8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C-C742-933B-B96DA0AF89F8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C-C742-933B-B96DA0AF8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892431"/>
        <c:axId val="396905455"/>
      </c:lineChart>
      <c:catAx>
        <c:axId val="35889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Goal's</a:t>
                </a:r>
                <a:r>
                  <a:rPr lang="es-MX" baseline="0"/>
                  <a:t> amount 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6905455"/>
        <c:crosses val="autoZero"/>
        <c:auto val="1"/>
        <c:lblAlgn val="ctr"/>
        <c:lblOffset val="100"/>
        <c:noMultiLvlLbl val="0"/>
      </c:catAx>
      <c:valAx>
        <c:axId val="3969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Chances</a:t>
                </a:r>
                <a:r>
                  <a:rPr lang="es-MX" baseline="0"/>
                  <a:t> to success, failure or cancellation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889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FFEE4BC2-D94F-154D-9513-8F44CBD48F0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44450</xdr:rowOff>
    </xdr:from>
    <xdr:to>
      <xdr:col>12</xdr:col>
      <xdr:colOff>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AC83E9-A49B-6640-B607-C77EFDC2E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19050</xdr:rowOff>
    </xdr:from>
    <xdr:to>
      <xdr:col>14</xdr:col>
      <xdr:colOff>736600</xdr:colOff>
      <xdr:row>31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6AC0E6-BD56-3442-85DE-94E9BD8D3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133350</xdr:rowOff>
    </xdr:from>
    <xdr:to>
      <xdr:col>10</xdr:col>
      <xdr:colOff>317500</xdr:colOff>
      <xdr:row>22</xdr:row>
      <xdr:rowOff>139700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36378B3-2453-884A-B334-8C76C7162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14</xdr:row>
      <xdr:rowOff>152400</xdr:rowOff>
    </xdr:from>
    <xdr:to>
      <xdr:col>7</xdr:col>
      <xdr:colOff>1435100</xdr:colOff>
      <xdr:row>36</xdr:row>
      <xdr:rowOff>63500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494621F-B0C3-8B47-A64E-C6700E2E9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807357</xdr:colOff>
      <xdr:row>1502</xdr:row>
      <xdr:rowOff>197757</xdr:rowOff>
    </xdr:from>
    <xdr:to>
      <xdr:col>15</xdr:col>
      <xdr:colOff>208642</xdr:colOff>
      <xdr:row>1516</xdr:row>
      <xdr:rowOff>146957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91A15D90-A564-3C44-B0B9-8C58449432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00457" y="286316057"/>
              <a:ext cx="4519385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8.514437731479" createdVersion="6" refreshedVersion="6" minRefreshableVersion="3" recordCount="4114" xr:uid="{E78950AF-94E7-E64B-867E-3E8C39634593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 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 pivotCacheId="206590030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8.514438425926" createdVersion="6" refreshedVersion="6" minRefreshableVersion="3" recordCount="4114" xr:uid="{FF1AF43B-6CAA-AA47-A183-142ACAD9CB08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x v="0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x v="7"/>
    <x v="7"/>
    <x v="0"/>
    <x v="0"/>
    <x v="7"/>
    <x v="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x v="10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x v="1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x v="12"/>
    <x v="12"/>
    <x v="0"/>
    <x v="0"/>
    <x v="12"/>
    <x v="12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x v="13"/>
    <x v="13"/>
    <x v="0"/>
    <x v="0"/>
    <x v="13"/>
    <x v="13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x v="1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x v="15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x v="16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x v="1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x v="18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x v="19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x v="20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x v="21"/>
    <x v="21"/>
    <x v="0"/>
    <x v="0"/>
    <x v="21"/>
    <x v="21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x v="22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x v="23"/>
    <x v="23"/>
    <x v="0"/>
    <x v="0"/>
    <x v="23"/>
    <x v="23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x v="24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x v="25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x v="26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x v="27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x v="28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x v="29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x v="30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x v="3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x v="32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x v="33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x v="34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x v="35"/>
    <x v="35"/>
    <x v="0"/>
    <x v="0"/>
    <x v="35"/>
    <x v="35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x v="36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x v="37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x v="38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x v="39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x v="40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x v="3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x v="41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x v="42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x v="3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x v="43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x v="44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x v="45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x v="46"/>
    <x v="48"/>
    <x v="0"/>
    <x v="0"/>
    <x v="48"/>
    <x v="48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x v="3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x v="3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x v="47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x v="48"/>
    <x v="52"/>
    <x v="0"/>
    <x v="0"/>
    <x v="52"/>
    <x v="52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x v="49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x v="50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x v="51"/>
    <x v="55"/>
    <x v="0"/>
    <x v="0"/>
    <x v="55"/>
    <x v="55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x v="52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x v="53"/>
    <x v="57"/>
    <x v="0"/>
    <x v="0"/>
    <x v="57"/>
    <x v="57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x v="54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x v="55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x v="56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x v="57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x v="58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x v="5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x v="60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x v="61"/>
    <x v="65"/>
    <x v="0"/>
    <x v="1"/>
    <x v="65"/>
    <x v="65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x v="62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x v="63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x v="64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x v="65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x v="66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x v="67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x v="68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x v="3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x v="6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x v="70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x v="71"/>
    <x v="76"/>
    <x v="0"/>
    <x v="1"/>
    <x v="76"/>
    <x v="7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x v="72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x v="73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x v="74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x v="7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x v="76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x v="77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x v="78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x v="3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x v="7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x v="80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x v="81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x v="82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x v="83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x v="8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x v="43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x v="85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x v="86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x v="87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x v="88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x v="89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x v="90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x v="90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x v="91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x v="3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x v="3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x v="92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x v="93"/>
    <x v="103"/>
    <x v="0"/>
    <x v="1"/>
    <x v="103"/>
    <x v="103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x v="43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x v="94"/>
    <x v="104"/>
    <x v="0"/>
    <x v="1"/>
    <x v="105"/>
    <x v="105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x v="10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x v="95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x v="96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x v="97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x v="98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x v="99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x v="87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x v="100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x v="101"/>
    <x v="113"/>
    <x v="0"/>
    <x v="1"/>
    <x v="114"/>
    <x v="114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x v="102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x v="103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x v="104"/>
    <x v="116"/>
    <x v="0"/>
    <x v="1"/>
    <x v="117"/>
    <x v="11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x v="105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x v="106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x v="107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x v="108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x v="109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x v="11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x v="109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x v="11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x v="11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x v="113"/>
    <x v="125"/>
    <x v="0"/>
    <x v="2"/>
    <x v="127"/>
    <x v="127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x v="114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x v="109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x v="109"/>
    <x v="121"/>
    <x v="0"/>
    <x v="2"/>
    <x v="130"/>
    <x v="130"/>
  </r>
  <r>
    <n v="131"/>
    <s v="I (Canceled)"/>
    <s v="I"/>
    <n v="1200"/>
    <x v="117"/>
    <x v="1"/>
    <x v="0"/>
    <s v="USD"/>
    <n v="1467763200"/>
    <n v="1466453161"/>
    <b v="0"/>
    <x v="78"/>
    <b v="0"/>
    <s v="film &amp; video/science fiction"/>
    <x v="109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x v="115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x v="109"/>
    <x v="121"/>
    <x v="0"/>
    <x v="2"/>
    <x v="133"/>
    <x v="133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x v="109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x v="116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x v="109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x v="109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x v="117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x v="3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x v="109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x v="118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x v="119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x v="109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x v="120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x v="121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x v="122"/>
    <x v="134"/>
    <x v="0"/>
    <x v="2"/>
    <x v="146"/>
    <x v="146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x v="109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x v="123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x v="124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x v="125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x v="126"/>
    <x v="138"/>
    <x v="0"/>
    <x v="2"/>
    <x v="151"/>
    <x v="15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x v="127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x v="128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x v="129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x v="13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x v="131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x v="132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x v="109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x v="133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x v="109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x v="13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x v="135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x v="109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x v="136"/>
    <x v="146"/>
    <x v="0"/>
    <x v="3"/>
    <x v="164"/>
    <x v="164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x v="109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x v="137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x v="13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x v="138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x v="139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x v="140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x v="133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x v="109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x v="109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x v="109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x v="141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x v="109"/>
    <x v="121"/>
    <x v="0"/>
    <x v="3"/>
    <x v="176"/>
    <x v="176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x v="142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x v="109"/>
    <x v="121"/>
    <x v="0"/>
    <x v="3"/>
    <x v="178"/>
    <x v="178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x v="143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x v="144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x v="145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x v="109"/>
    <x v="121"/>
    <x v="0"/>
    <x v="3"/>
    <x v="182"/>
    <x v="182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x v="146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x v="147"/>
    <x v="157"/>
    <x v="0"/>
    <x v="3"/>
    <x v="184"/>
    <x v="184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x v="148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x v="109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x v="149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x v="109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x v="150"/>
    <x v="160"/>
    <x v="0"/>
    <x v="3"/>
    <x v="189"/>
    <x v="189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s v="film &amp; video/drama"/>
    <x v="151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x v="152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x v="153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x v="109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x v="154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x v="109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x v="155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x v="156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x v="157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x v="109"/>
    <x v="121"/>
    <x v="0"/>
    <x v="3"/>
    <x v="199"/>
    <x v="199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x v="158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x v="159"/>
    <x v="167"/>
    <x v="0"/>
    <x v="3"/>
    <x v="201"/>
    <x v="201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s v="film &amp; video/drama"/>
    <x v="109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x v="160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x v="161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x v="162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x v="109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x v="163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x v="109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x v="109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x v="164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x v="165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x v="166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x v="167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x v="168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x v="169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x v="170"/>
    <x v="174"/>
    <x v="0"/>
    <x v="3"/>
    <x v="216"/>
    <x v="216"/>
  </r>
  <r>
    <n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x v="171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x v="172"/>
    <x v="101"/>
    <x v="0"/>
    <x v="3"/>
    <x v="218"/>
    <x v="218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x v="173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x v="174"/>
    <x v="177"/>
    <x v="0"/>
    <x v="3"/>
    <x v="220"/>
    <x v="220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x v="109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x v="175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x v="109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x v="109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x v="109"/>
    <x v="121"/>
    <x v="0"/>
    <x v="3"/>
    <x v="225"/>
    <x v="225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x v="176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x v="109"/>
    <x v="121"/>
    <x v="0"/>
    <x v="3"/>
    <x v="227"/>
    <x v="227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x v="109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x v="109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x v="177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x v="109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x v="178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x v="109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x v="179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x v="109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x v="109"/>
    <x v="121"/>
    <x v="0"/>
    <x v="3"/>
    <x v="236"/>
    <x v="236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x v="119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x v="109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x v="180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x v="181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x v="182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x v="183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x v="184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x v="185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x v="186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x v="187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x v="188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x v="189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x v="190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x v="191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x v="192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x v="193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x v="19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x v="195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x v="196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x v="197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x v="198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x v="199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x v="200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x v="201"/>
    <x v="203"/>
    <x v="0"/>
    <x v="4"/>
    <x v="260"/>
    <x v="26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x v="202"/>
    <x v="204"/>
    <x v="0"/>
    <x v="4"/>
    <x v="261"/>
    <x v="261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x v="203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x v="204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x v="205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x v="206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x v="207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x v="208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x v="209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x v="210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x v="211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x v="212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x v="213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x v="214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x v="215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x v="216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x v="217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x v="218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x v="219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x v="220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x v="221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x v="222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x v="223"/>
    <x v="225"/>
    <x v="0"/>
    <x v="4"/>
    <x v="282"/>
    <x v="282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x v="224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x v="22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x v="226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x v="227"/>
    <x v="229"/>
    <x v="0"/>
    <x v="4"/>
    <x v="286"/>
    <x v="286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x v="228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x v="22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x v="230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x v="231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x v="232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x v="233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x v="234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x v="3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x v="235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x v="236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x v="237"/>
    <x v="239"/>
    <x v="0"/>
    <x v="4"/>
    <x v="297"/>
    <x v="297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x v="238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x v="239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x v="240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x v="241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x v="242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x v="243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x v="244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x v="245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x v="246"/>
    <x v="248"/>
    <x v="0"/>
    <x v="4"/>
    <x v="306"/>
    <x v="306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x v="247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x v="24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x v="249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x v="250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x v="251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x v="252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x v="253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x v="254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x v="255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x v="256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x v="257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x v="258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x v="259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x v="260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x v="261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x v="262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x v="263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x v="264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x v="265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x v="266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x v="267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x v="268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x v="26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x v="270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x v="271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x v="272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x v="273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x v="274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x v="275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x v="276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x v="277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x v="278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x v="279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x v="280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x v="281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x v="282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x v="283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x v="28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x v="285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x v="286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x v="287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x v="288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x v="289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x v="290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x v="291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x v="292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x v="293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x v="29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x v="295"/>
    <x v="297"/>
    <x v="0"/>
    <x v="4"/>
    <x v="355"/>
    <x v="355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x v="296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x v="297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x v="29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x v="299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x v="300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x v="301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x v="302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x v="303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x v="304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x v="305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x v="306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x v="307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x v="308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x v="309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x v="310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x v="311"/>
    <x v="313"/>
    <x v="0"/>
    <x v="4"/>
    <x v="371"/>
    <x v="371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x v="312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x v="313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x v="314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x v="43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x v="315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x v="316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x v="317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x v="318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x v="319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x v="320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x v="32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x v="32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x v="323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x v="324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x v="325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x v="326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x v="327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x v="328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x v="3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x v="329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x v="330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x v="331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x v="332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x v="333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x v="313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x v="334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x v="335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x v="336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x v="337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x v="338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x v="339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x v="340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x v="341"/>
    <x v="345"/>
    <x v="0"/>
    <x v="4"/>
    <x v="404"/>
    <x v="40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x v="34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x v="343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x v="344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x v="345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x v="346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x v="347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x v="348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x v="349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x v="350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x v="351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x v="352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x v="353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x v="354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x v="355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x v="356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x v="357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x v="358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x v="359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x v="360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x v="361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x v="362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x v="363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x v="109"/>
    <x v="121"/>
    <x v="0"/>
    <x v="5"/>
    <x v="427"/>
    <x v="427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x v="364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x v="109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x v="365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x v="366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x v="367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x v="109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x v="152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x v="368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x v="109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x v="109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x v="369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x v="109"/>
    <x v="121"/>
    <x v="0"/>
    <x v="5"/>
    <x v="439"/>
    <x v="439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x v="37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x v="109"/>
    <x v="121"/>
    <x v="0"/>
    <x v="5"/>
    <x v="441"/>
    <x v="441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x v="371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x v="370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x v="152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x v="372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x v="373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x v="37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x v="375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x v="376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x v="377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x v="109"/>
    <x v="121"/>
    <x v="0"/>
    <x v="5"/>
    <x v="451"/>
    <x v="4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x v="378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x v="379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x v="380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x v="381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x v="382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x v="109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x v="383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x v="384"/>
    <x v="384"/>
    <x v="0"/>
    <x v="5"/>
    <x v="459"/>
    <x v="459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x v="385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x v="109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x v="109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x v="386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x v="387"/>
    <x v="120"/>
    <x v="0"/>
    <x v="5"/>
    <x v="464"/>
    <x v="464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x v="388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x v="389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x v="390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x v="109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x v="109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x v="391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x v="392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x v="393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x v="394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x v="395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x v="109"/>
    <x v="121"/>
    <x v="0"/>
    <x v="5"/>
    <x v="475"/>
    <x v="47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x v="396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x v="109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x v="109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x v="397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x v="398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x v="399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x v="37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x v="400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x v="401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x v="402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x v="403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x v="109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x v="109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x v="404"/>
    <x v="400"/>
    <x v="0"/>
    <x v="5"/>
    <x v="489"/>
    <x v="489"/>
  </r>
  <r>
    <n v="490"/>
    <s v="PROJECT IS CANCELLED"/>
    <s v="Cancelled"/>
    <n v="1000"/>
    <x v="117"/>
    <x v="2"/>
    <x v="0"/>
    <s v="USD"/>
    <n v="1345677285"/>
    <n v="1343085285"/>
    <b v="0"/>
    <x v="78"/>
    <b v="0"/>
    <s v="film &amp; video/animation"/>
    <x v="109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x v="109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x v="109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x v="109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x v="405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x v="109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x v="406"/>
    <x v="120"/>
    <x v="0"/>
    <x v="5"/>
    <x v="496"/>
    <x v="496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x v="407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x v="408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x v="409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x v="410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x v="109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x v="411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x v="41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x v="413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x v="414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x v="415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x v="416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x v="417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x v="418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x v="109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x v="419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x v="42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x v="421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x v="42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x v="423"/>
    <x v="413"/>
    <x v="0"/>
    <x v="5"/>
    <x v="515"/>
    <x v="51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x v="109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x v="424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x v="109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x v="425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x v="426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x v="427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x v="89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x v="428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x v="429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x v="3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x v="430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x v="431"/>
    <x v="423"/>
    <x v="1"/>
    <x v="6"/>
    <x v="527"/>
    <x v="527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x v="432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x v="433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x v="434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x v="3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x v="435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x v="20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x v="43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x v="78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x v="437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x v="1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x v="438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x v="439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x v="440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x v="441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x v="442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x v="44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x v="444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x v="445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x v="446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x v="109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x v="447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x v="448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x v="449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x v="450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x v="109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x v="451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x v="452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x v="109"/>
    <x v="121"/>
    <x v="2"/>
    <x v="7"/>
    <x v="555"/>
    <x v="555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x v="453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x v="454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x v="109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x v="455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x v="362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x v="456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x v="109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x v="457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x v="458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x v="109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x v="459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x v="109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x v="460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x v="417"/>
    <x v="135"/>
    <x v="2"/>
    <x v="7"/>
    <x v="569"/>
    <x v="569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x v="461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x v="462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x v="109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x v="46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x v="464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x v="465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x v="466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x v="418"/>
    <x v="119"/>
    <x v="2"/>
    <x v="7"/>
    <x v="577"/>
    <x v="57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x v="467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x v="468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x v="108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x v="109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x v="109"/>
    <x v="121"/>
    <x v="2"/>
    <x v="7"/>
    <x v="582"/>
    <x v="58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x v="469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x v="460"/>
    <x v="144"/>
    <x v="2"/>
    <x v="7"/>
    <x v="584"/>
    <x v="584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x v="109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x v="470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x v="471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x v="472"/>
    <x v="456"/>
    <x v="2"/>
    <x v="7"/>
    <x v="588"/>
    <x v="588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s v="technology/web"/>
    <x v="473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x v="474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x v="475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x v="42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x v="476"/>
    <x v="459"/>
    <x v="2"/>
    <x v="7"/>
    <x v="593"/>
    <x v="59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x v="477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x v="478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x v="479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x v="480"/>
    <x v="119"/>
    <x v="2"/>
    <x v="7"/>
    <x v="597"/>
    <x v="59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x v="481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x v="482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x v="17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x v="483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x v="109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x v="484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x v="109"/>
    <x v="121"/>
    <x v="2"/>
    <x v="7"/>
    <x v="604"/>
    <x v="604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x v="485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x v="418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x v="109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x v="486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x v="487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x v="109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x v="109"/>
    <x v="121"/>
    <x v="2"/>
    <x v="7"/>
    <x v="611"/>
    <x v="611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x v="109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x v="488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x v="109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x v="109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x v="109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x v="419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x v="109"/>
    <x v="121"/>
    <x v="2"/>
    <x v="7"/>
    <x v="618"/>
    <x v="618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x v="489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x v="460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x v="490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x v="491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x v="109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x v="109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x v="109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x v="492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x v="459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x v="109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x v="49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x v="49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x v="495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x v="109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x v="496"/>
    <x v="475"/>
    <x v="2"/>
    <x v="7"/>
    <x v="633"/>
    <x v="633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x v="459"/>
    <x v="120"/>
    <x v="2"/>
    <x v="7"/>
    <x v="634"/>
    <x v="634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x v="168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x v="418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x v="109"/>
    <x v="121"/>
    <x v="2"/>
    <x v="7"/>
    <x v="637"/>
    <x v="637"/>
  </r>
  <r>
    <n v="638"/>
    <s v="W (Canceled)"/>
    <s v="O0"/>
    <n v="200000"/>
    <x v="461"/>
    <x v="1"/>
    <x v="12"/>
    <s v="EUR"/>
    <n v="1490447662"/>
    <n v="1485267262"/>
    <b v="0"/>
    <x v="79"/>
    <b v="0"/>
    <s v="technology/web"/>
    <x v="497"/>
    <x v="366"/>
    <x v="2"/>
    <x v="7"/>
    <x v="638"/>
    <x v="638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x v="498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x v="499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x v="500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x v="5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x v="502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x v="503"/>
    <x v="480"/>
    <x v="2"/>
    <x v="8"/>
    <x v="644"/>
    <x v="644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x v="504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x v="505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x v="506"/>
    <x v="483"/>
    <x v="2"/>
    <x v="8"/>
    <x v="647"/>
    <x v="647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x v="507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x v="508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x v="509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x v="510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x v="511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x v="512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x v="513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x v="514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x v="515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x v="516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x v="517"/>
    <x v="494"/>
    <x v="2"/>
    <x v="8"/>
    <x v="658"/>
    <x v="65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x v="518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x v="519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x v="520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x v="177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x v="521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x v="52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x v="523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x v="524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x v="525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x v="526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x v="527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x v="52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x v="529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x v="530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x v="531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x v="479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x v="532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x v="533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x v="534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x v="535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x v="536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x v="537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x v="167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x v="538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x v="539"/>
    <x v="515"/>
    <x v="2"/>
    <x v="8"/>
    <x v="683"/>
    <x v="68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x v="540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x v="541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x v="109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x v="54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x v="543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x v="544"/>
    <x v="520"/>
    <x v="2"/>
    <x v="8"/>
    <x v="689"/>
    <x v="689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x v="545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x v="546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x v="547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x v="548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x v="549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x v="550"/>
    <x v="525"/>
    <x v="2"/>
    <x v="8"/>
    <x v="695"/>
    <x v="695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x v="551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x v="552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x v="553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x v="554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x v="555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x v="556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x v="557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x v="558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x v="559"/>
    <x v="532"/>
    <x v="2"/>
    <x v="8"/>
    <x v="704"/>
    <x v="704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x v="560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x v="109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x v="561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x v="562"/>
    <x v="535"/>
    <x v="2"/>
    <x v="8"/>
    <x v="708"/>
    <x v="70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x v="563"/>
    <x v="458"/>
    <x v="2"/>
    <x v="8"/>
    <x v="709"/>
    <x v="70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x v="109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x v="564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x v="565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x v="566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x v="567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x v="568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x v="569"/>
    <x v="541"/>
    <x v="2"/>
    <x v="8"/>
    <x v="716"/>
    <x v="716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x v="570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x v="571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x v="57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x v="573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x v="574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x v="575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x v="576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x v="577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x v="28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x v="578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x v="579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x v="580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x v="314"/>
    <x v="553"/>
    <x v="3"/>
    <x v="9"/>
    <x v="729"/>
    <x v="72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x v="58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x v="582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x v="583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x v="584"/>
    <x v="557"/>
    <x v="3"/>
    <x v="9"/>
    <x v="733"/>
    <x v="733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x v="585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x v="586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x v="587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x v="588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x v="589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x v="590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x v="202"/>
    <x v="563"/>
    <x v="3"/>
    <x v="9"/>
    <x v="740"/>
    <x v="740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x v="591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x v="59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x v="593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x v="594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x v="595"/>
    <x v="568"/>
    <x v="3"/>
    <x v="9"/>
    <x v="745"/>
    <x v="74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x v="596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x v="597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x v="598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x v="599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x v="600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x v="23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x v="601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x v="602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x v="603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x v="604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x v="605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x v="606"/>
    <x v="580"/>
    <x v="3"/>
    <x v="9"/>
    <x v="757"/>
    <x v="7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x v="607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x v="608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x v="109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x v="609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x v="109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x v="610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x v="109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x v="611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x v="109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x v="61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x v="109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x v="613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x v="109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x v="61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x v="42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x v="615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x v="61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x v="617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x v="618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x v="449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x v="177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x v="129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x v="87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x v="619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x v="3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x v="620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x v="78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x v="621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x v="622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x v="623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x v="624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x v="625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x v="62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x v="627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x v="628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x v="629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x v="630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x v="631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x v="40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x v="632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x v="633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x v="634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x v="635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x v="636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x v="303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x v="637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x v="3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x v="2"/>
    <x v="615"/>
    <x v="4"/>
    <x v="11"/>
    <x v="805"/>
    <x v="805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x v="638"/>
    <x v="616"/>
    <x v="4"/>
    <x v="11"/>
    <x v="806"/>
    <x v="806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x v="639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x v="31"/>
    <x v="618"/>
    <x v="4"/>
    <x v="11"/>
    <x v="808"/>
    <x v="808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x v="640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x v="2"/>
    <x v="615"/>
    <x v="4"/>
    <x v="11"/>
    <x v="810"/>
    <x v="810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x v="87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x v="641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x v="642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x v="643"/>
    <x v="622"/>
    <x v="4"/>
    <x v="11"/>
    <x v="814"/>
    <x v="814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x v="644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x v="645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x v="646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x v="647"/>
    <x v="626"/>
    <x v="4"/>
    <x v="11"/>
    <x v="818"/>
    <x v="818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s v="music/rock"/>
    <x v="648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x v="649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x v="3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x v="650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x v="651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x v="652"/>
    <x v="632"/>
    <x v="4"/>
    <x v="11"/>
    <x v="824"/>
    <x v="824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x v="653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x v="654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x v="101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x v="644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x v="87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x v="655"/>
    <x v="637"/>
    <x v="4"/>
    <x v="11"/>
    <x v="830"/>
    <x v="830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x v="656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x v="657"/>
    <x v="639"/>
    <x v="4"/>
    <x v="11"/>
    <x v="832"/>
    <x v="832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x v="658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x v="659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x v="660"/>
    <x v="642"/>
    <x v="4"/>
    <x v="11"/>
    <x v="835"/>
    <x v="835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x v="661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x v="662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x v="663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x v="664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x v="665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x v="666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x v="667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x v="668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x v="669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x v="670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x v="671"/>
    <x v="653"/>
    <x v="4"/>
    <x v="12"/>
    <x v="846"/>
    <x v="846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s v="music/metal"/>
    <x v="3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x v="3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x v="672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x v="673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x v="674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x v="675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x v="3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x v="676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x v="67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x v="678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x v="3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x v="679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x v="680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x v="681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x v="68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x v="68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x v="684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x v="685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x v="686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x v="687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x v="688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x v="689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x v="690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x v="691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x v="69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x v="69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x v="694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x v="69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x v="109"/>
    <x v="121"/>
    <x v="4"/>
    <x v="13"/>
    <x v="875"/>
    <x v="875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x v="696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x v="697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x v="698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x v="699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x v="700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x v="417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x v="701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x v="7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x v="460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x v="703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x v="704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x v="109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x v="705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x v="706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x v="707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x v="140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x v="708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x v="709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x v="710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x v="711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x v="142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x v="109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x v="71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x v="713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x v="714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x v="109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x v="715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x v="416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x v="716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x v="717"/>
    <x v="691"/>
    <x v="4"/>
    <x v="13"/>
    <x v="905"/>
    <x v="90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x v="109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x v="109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x v="109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x v="140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x v="718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x v="109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x v="719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x v="720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x v="109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x v="721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x v="109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x v="722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x v="723"/>
    <x v="695"/>
    <x v="4"/>
    <x v="13"/>
    <x v="918"/>
    <x v="918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s v="music/jazz"/>
    <x v="724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x v="109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x v="725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x v="726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x v="727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x v="728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x v="129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x v="109"/>
    <x v="121"/>
    <x v="4"/>
    <x v="13"/>
    <x v="926"/>
    <x v="926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x v="109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x v="729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x v="109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x v="730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x v="731"/>
    <x v="702"/>
    <x v="4"/>
    <x v="13"/>
    <x v="931"/>
    <x v="93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x v="732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x v="733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x v="734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x v="735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x v="109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x v="736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x v="737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x v="738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x v="739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x v="740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x v="741"/>
    <x v="707"/>
    <x v="2"/>
    <x v="8"/>
    <x v="942"/>
    <x v="942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x v="74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x v="743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x v="744"/>
    <x v="710"/>
    <x v="2"/>
    <x v="8"/>
    <x v="945"/>
    <x v="94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x v="745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x v="109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x v="746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x v="747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x v="748"/>
    <x v="712"/>
    <x v="2"/>
    <x v="8"/>
    <x v="950"/>
    <x v="950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x v="749"/>
    <x v="713"/>
    <x v="2"/>
    <x v="8"/>
    <x v="951"/>
    <x v="951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x v="750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x v="751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x v="752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x v="753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x v="754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x v="755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x v="756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x v="757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x v="758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x v="759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x v="760"/>
    <x v="724"/>
    <x v="2"/>
    <x v="8"/>
    <x v="962"/>
    <x v="96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x v="761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x v="762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x v="763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x v="764"/>
    <x v="728"/>
    <x v="2"/>
    <x v="8"/>
    <x v="966"/>
    <x v="966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x v="765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x v="766"/>
    <x v="730"/>
    <x v="2"/>
    <x v="8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x v="7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x v="768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x v="769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x v="770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x v="771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x v="470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x v="77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x v="773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x v="774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x v="775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x v="776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x v="777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x v="778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x v="779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x v="780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x v="550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x v="781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x v="782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x v="783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x v="109"/>
    <x v="121"/>
    <x v="2"/>
    <x v="8"/>
    <x v="988"/>
    <x v="98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x v="784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x v="477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x v="785"/>
    <x v="750"/>
    <x v="2"/>
    <x v="8"/>
    <x v="991"/>
    <x v="991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x v="786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x v="787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x v="788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x v="789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x v="790"/>
    <x v="31"/>
    <x v="2"/>
    <x v="8"/>
    <x v="996"/>
    <x v="996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x v="698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x v="791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x v="79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x v="793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x v="87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x v="794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x v="79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x v="796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x v="797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x v="798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x v="799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x v="800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x v="801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x v="802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x v="80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x v="804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x v="805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x v="806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x v="129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x v="807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x v="808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x v="809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x v="810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x v="81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x v="812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x v="813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x v="814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x v="815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x v="816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x v="817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x v="818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x v="819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x v="820"/>
    <x v="782"/>
    <x v="4"/>
    <x v="15"/>
    <x v="1029"/>
    <x v="1029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x v="821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x v="202"/>
    <x v="784"/>
    <x v="4"/>
    <x v="15"/>
    <x v="1031"/>
    <x v="1031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x v="822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x v="823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x v="824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x v="825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x v="826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x v="426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x v="827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x v="828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x v="385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x v="109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x v="829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x v="830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x v="831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x v="83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x v="109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x v="833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x v="834"/>
    <x v="450"/>
    <x v="5"/>
    <x v="16"/>
    <x v="1048"/>
    <x v="1048"/>
  </r>
  <r>
    <n v="1049"/>
    <s v="J1 (Canceled)"/>
    <s v="------"/>
    <n v="12000"/>
    <x v="117"/>
    <x v="1"/>
    <x v="0"/>
    <s v="USD"/>
    <n v="1455272445"/>
    <n v="1452680445"/>
    <b v="0"/>
    <x v="78"/>
    <b v="0"/>
    <s v="journalism/audio"/>
    <x v="109"/>
    <x v="121"/>
    <x v="5"/>
    <x v="16"/>
    <x v="1049"/>
    <x v="1049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x v="109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x v="109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x v="109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x v="460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x v="109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x v="109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x v="109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x v="109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x v="109"/>
    <x v="121"/>
    <x v="5"/>
    <x v="16"/>
    <x v="1058"/>
    <x v="1058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s v="journalism/audio"/>
    <x v="109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x v="460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x v="109"/>
    <x v="121"/>
    <x v="5"/>
    <x v="16"/>
    <x v="1061"/>
    <x v="1061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s v="journalism/audio"/>
    <x v="835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x v="109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x v="836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x v="837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x v="838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x v="839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x v="840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x v="841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x v="449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x v="109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x v="842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x v="843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x v="844"/>
    <x v="801"/>
    <x v="6"/>
    <x v="17"/>
    <x v="1074"/>
    <x v="107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x v="684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x v="845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x v="846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x v="847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x v="848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x v="849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x v="850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x v="470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x v="380"/>
    <x v="807"/>
    <x v="6"/>
    <x v="17"/>
    <x v="1083"/>
    <x v="1083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s v="games/video games"/>
    <x v="109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x v="851"/>
    <x v="808"/>
    <x v="6"/>
    <x v="17"/>
    <x v="1085"/>
    <x v="1085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s v="games/video games"/>
    <x v="852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x v="109"/>
    <x v="121"/>
    <x v="6"/>
    <x v="17"/>
    <x v="1087"/>
    <x v="108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x v="853"/>
    <x v="809"/>
    <x v="6"/>
    <x v="17"/>
    <x v="1088"/>
    <x v="1088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x v="854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x v="855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x v="856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x v="857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x v="858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x v="859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x v="860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x v="861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x v="862"/>
    <x v="815"/>
    <x v="6"/>
    <x v="17"/>
    <x v="1097"/>
    <x v="109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x v="863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x v="724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x v="453"/>
    <x v="119"/>
    <x v="6"/>
    <x v="17"/>
    <x v="1100"/>
    <x v="110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x v="86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x v="865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x v="866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x v="867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x v="868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x v="869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x v="109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x v="870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x v="871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x v="872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x v="167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x v="873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x v="724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x v="874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x v="875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x v="876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x v="877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x v="878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x v="879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x v="109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x v="880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x v="109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x v="881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x v="882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x v="109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x v="724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x v="883"/>
    <x v="832"/>
    <x v="6"/>
    <x v="18"/>
    <x v="1127"/>
    <x v="1127"/>
  </r>
  <r>
    <n v="1128"/>
    <s v="Flying Turds"/>
    <s v="#havingfunFTW"/>
    <n v="1000"/>
    <x v="116"/>
    <x v="2"/>
    <x v="1"/>
    <s v="GBP"/>
    <n v="1407425717"/>
    <n v="1404833717"/>
    <b v="0"/>
    <x v="29"/>
    <b v="0"/>
    <s v="games/mobile games"/>
    <x v="37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x v="884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x v="881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x v="109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x v="885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x v="886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x v="524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x v="152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x v="887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x v="888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x v="737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x v="889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x v="109"/>
    <x v="121"/>
    <x v="6"/>
    <x v="18"/>
    <x v="1140"/>
    <x v="1140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s v="games/mobile games"/>
    <x v="109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x v="109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x v="890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x v="109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x v="415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x v="891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x v="109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x v="892"/>
    <x v="838"/>
    <x v="7"/>
    <x v="19"/>
    <x v="1148"/>
    <x v="1148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x v="840"/>
    <x v="839"/>
    <x v="7"/>
    <x v="19"/>
    <x v="1149"/>
    <x v="114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x v="893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x v="109"/>
    <x v="121"/>
    <x v="7"/>
    <x v="19"/>
    <x v="1151"/>
    <x v="1151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s v="food/food trucks"/>
    <x v="894"/>
    <x v="841"/>
    <x v="7"/>
    <x v="19"/>
    <x v="1152"/>
    <x v="11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x v="895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x v="896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x v="897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x v="109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x v="898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x v="899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x v="109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x v="900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x v="109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x v="901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x v="109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x v="109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x v="902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x v="903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x v="904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x v="905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x v="906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x v="177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x v="370"/>
    <x v="384"/>
    <x v="7"/>
    <x v="19"/>
    <x v="1171"/>
    <x v="1171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s v="food/food trucks"/>
    <x v="109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x v="907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x v="908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x v="909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x v="91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x v="109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x v="44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x v="911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x v="912"/>
    <x v="851"/>
    <x v="7"/>
    <x v="19"/>
    <x v="1180"/>
    <x v="1180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x v="168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x v="913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x v="91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x v="915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x v="916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x v="589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x v="917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x v="918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x v="919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x v="920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x v="921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x v="922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x v="923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x v="924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x v="920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x v="925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x v="926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x v="927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x v="928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x v="929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x v="930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x v="931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x v="932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x v="933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x v="934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x v="935"/>
    <x v="876"/>
    <x v="8"/>
    <x v="20"/>
    <x v="1206"/>
    <x v="1206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x v="936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x v="937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x v="938"/>
    <x v="879"/>
    <x v="8"/>
    <x v="20"/>
    <x v="1209"/>
    <x v="1209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x v="939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x v="940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x v="941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x v="942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x v="943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x v="944"/>
    <x v="885"/>
    <x v="8"/>
    <x v="20"/>
    <x v="1215"/>
    <x v="1215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x v="945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x v="94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x v="947"/>
    <x v="888"/>
    <x v="8"/>
    <x v="20"/>
    <x v="1218"/>
    <x v="1218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x v="948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x v="949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x v="950"/>
    <x v="891"/>
    <x v="8"/>
    <x v="20"/>
    <x v="1221"/>
    <x v="1221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x v="951"/>
    <x v="892"/>
    <x v="8"/>
    <x v="20"/>
    <x v="1222"/>
    <x v="122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x v="952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x v="953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x v="954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x v="955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x v="109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x v="956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x v="957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x v="109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x v="109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x v="417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x v="958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x v="109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x v="959"/>
    <x v="436"/>
    <x v="4"/>
    <x v="21"/>
    <x v="1235"/>
    <x v="12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s v="music/world music"/>
    <x v="109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x v="109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x v="960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x v="109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x v="961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x v="962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x v="96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x v="964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x v="965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x v="966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x v="96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x v="968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x v="969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x v="970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x v="971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x v="972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x v="973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x v="974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x v="975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x v="976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x v="977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x v="978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x v="979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x v="980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x v="981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x v="982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x v="983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x v="984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x v="985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x v="986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x v="987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x v="972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x v="988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x v="989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x v="990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x v="972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x v="938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x v="991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x v="992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x v="993"/>
    <x v="932"/>
    <x v="4"/>
    <x v="11"/>
    <x v="1275"/>
    <x v="1275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x v="994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x v="995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x v="996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x v="997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x v="998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x v="59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x v="999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x v="1000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x v="50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x v="1001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x v="1002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x v="1003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x v="1004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x v="1005"/>
    <x v="946"/>
    <x v="1"/>
    <x v="6"/>
    <x v="1289"/>
    <x v="1289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x v="100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x v="945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x v="1007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x v="1008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x v="1009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x v="1010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x v="1011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x v="1012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x v="1013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x v="101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x v="920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x v="1015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x v="31"/>
    <x v="73"/>
    <x v="1"/>
    <x v="6"/>
    <x v="1302"/>
    <x v="1302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x v="10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x v="1017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x v="1018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x v="1019"/>
    <x v="962"/>
    <x v="2"/>
    <x v="8"/>
    <x v="1306"/>
    <x v="130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x v="1020"/>
    <x v="963"/>
    <x v="2"/>
    <x v="8"/>
    <x v="1307"/>
    <x v="1307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x v="102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x v="1022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x v="1023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x v="1024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x v="1025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x v="1026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x v="1027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x v="1028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x v="1029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x v="1030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x v="1031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x v="1032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x v="103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x v="1034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x v="1035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x v="1036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x v="1037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x v="1038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x v="1039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x v="1040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x v="1041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x v="1042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x v="1043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x v="1044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x v="109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x v="109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x v="104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x v="104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x v="1047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x v="104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x v="1049"/>
    <x v="989"/>
    <x v="2"/>
    <x v="8"/>
    <x v="1338"/>
    <x v="133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x v="1050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x v="109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x v="1051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x v="418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x v="1052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x v="1053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x v="1054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x v="1055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x v="1056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x v="1057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x v="105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x v="1059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x v="1060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x v="1061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x v="1062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x v="1063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x v="1064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x v="1065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x v="1066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x v="10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x v="1068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x v="1069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x v="1070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x v="107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x v="3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x v="1072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x v="1073"/>
    <x v="1013"/>
    <x v="4"/>
    <x v="11"/>
    <x v="1365"/>
    <x v="1365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x v="1074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x v="1075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x v="1076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x v="1077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x v="1078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x v="1079"/>
    <x v="1019"/>
    <x v="4"/>
    <x v="11"/>
    <x v="1371"/>
    <x v="137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s v="music/rock"/>
    <x v="101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x v="1080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x v="1081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x v="1082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x v="1083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x v="1084"/>
    <x v="1025"/>
    <x v="4"/>
    <x v="11"/>
    <x v="1377"/>
    <x v="1377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x v="1085"/>
    <x v="1026"/>
    <x v="4"/>
    <x v="11"/>
    <x v="1378"/>
    <x v="137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x v="1086"/>
    <x v="1027"/>
    <x v="4"/>
    <x v="11"/>
    <x v="1379"/>
    <x v="1379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x v="1087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x v="1088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x v="1089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x v="1090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x v="1091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x v="1092"/>
    <x v="1033"/>
    <x v="4"/>
    <x v="11"/>
    <x v="1385"/>
    <x v="1385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x v="1093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x v="1094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x v="1095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x v="663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x v="1096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x v="1097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x v="1098"/>
    <x v="1039"/>
    <x v="4"/>
    <x v="11"/>
    <x v="1392"/>
    <x v="139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x v="1099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x v="1100"/>
    <x v="1041"/>
    <x v="4"/>
    <x v="11"/>
    <x v="1394"/>
    <x v="1394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x v="1101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x v="1102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x v="1103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x v="1104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x v="1105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x v="1106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x v="1107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x v="1108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x v="110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x v="1110"/>
    <x v="1051"/>
    <x v="3"/>
    <x v="22"/>
    <x v="1404"/>
    <x v="1404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x v="714"/>
    <x v="1052"/>
    <x v="3"/>
    <x v="22"/>
    <x v="1405"/>
    <x v="1405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x v="415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x v="724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x v="705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x v="109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x v="37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x v="1111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x v="111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x v="152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x v="418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x v="1113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x v="109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x v="1114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x v="418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x v="1115"/>
    <x v="901"/>
    <x v="3"/>
    <x v="22"/>
    <x v="1419"/>
    <x v="141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x v="1116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x v="37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x v="477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x v="119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x v="1117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x v="109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x v="109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x v="1118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x v="684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x v="109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x v="1119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x v="1120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x v="109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x v="1121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x v="112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x v="370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x v="112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x v="1124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x v="419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x v="1125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x v="1126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x v="1127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x v="109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x v="109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x v="109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x v="109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x v="109"/>
    <x v="121"/>
    <x v="3"/>
    <x v="22"/>
    <x v="1446"/>
    <x v="1446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x v="1128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x v="109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x v="109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x v="1129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x v="113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x v="109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x v="109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x v="719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x v="1131"/>
    <x v="1066"/>
    <x v="3"/>
    <x v="22"/>
    <x v="1455"/>
    <x v="145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x v="113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x v="109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x v="109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x v="109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x v="109"/>
    <x v="121"/>
    <x v="3"/>
    <x v="22"/>
    <x v="1460"/>
    <x v="146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x v="1133"/>
    <x v="1068"/>
    <x v="3"/>
    <x v="23"/>
    <x v="1461"/>
    <x v="1461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x v="1134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x v="1135"/>
    <x v="1070"/>
    <x v="3"/>
    <x v="23"/>
    <x v="1463"/>
    <x v="146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x v="1136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x v="1137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x v="1138"/>
    <x v="1073"/>
    <x v="3"/>
    <x v="23"/>
    <x v="1466"/>
    <x v="1466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x v="1139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x v="1140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x v="1141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x v="1142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x v="1143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x v="1144"/>
    <x v="1079"/>
    <x v="3"/>
    <x v="23"/>
    <x v="1472"/>
    <x v="1472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x v="1145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x v="1146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x v="114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x v="1148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x v="1149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x v="1150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x v="1151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x v="1152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x v="1153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x v="37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x v="1154"/>
    <x v="384"/>
    <x v="3"/>
    <x v="10"/>
    <x v="1483"/>
    <x v="1483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s v="publishing/fiction"/>
    <x v="109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x v="1155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x v="1156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x v="109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x v="365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x v="109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x v="1157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x v="1158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x v="571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x v="109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x v="1159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x v="109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x v="109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x v="44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x v="1160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x v="1161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x v="1162"/>
    <x v="1091"/>
    <x v="3"/>
    <x v="10"/>
    <x v="1500"/>
    <x v="150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x v="1163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x v="1164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x v="1165"/>
    <x v="1094"/>
    <x v="8"/>
    <x v="20"/>
    <x v="1503"/>
    <x v="1503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x v="116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x v="1167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x v="209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x v="1168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x v="1169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x v="1170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x v="117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x v="1172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x v="1173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x v="1174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x v="1175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x v="1176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x v="1177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x v="1178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x v="1179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x v="1180"/>
    <x v="1110"/>
    <x v="8"/>
    <x v="20"/>
    <x v="1519"/>
    <x v="1519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x v="1181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x v="1182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x v="1183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x v="1184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x v="1185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x v="1186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x v="1187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x v="1188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x v="1189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x v="1190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x v="1191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x v="1192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x v="119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x v="119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x v="1195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x v="1196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x v="1197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x v="1198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x v="1199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x v="1200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x v="1201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x v="108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x v="91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x v="1202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x v="109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x v="108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x v="1203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x v="109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x v="1204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x v="481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x v="1205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x v="109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x v="1206"/>
    <x v="113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x v="109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x v="109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x v="109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x v="1207"/>
    <x v="113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x v="91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x v="1208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x v="119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x v="1209"/>
    <x v="84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x v="1210"/>
    <x v="40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x v="109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x v="1211"/>
    <x v="66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x v="37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x v="453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x v="1212"/>
    <x v="1137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x v="1213"/>
    <x v="1138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x v="1214"/>
    <x v="1139"/>
    <x v="3"/>
    <x v="25"/>
    <x v="1568"/>
    <x v="1567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s v="publishing/art books"/>
    <x v="109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x v="613"/>
    <x v="114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x v="1215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x v="152"/>
    <x v="69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x v="1216"/>
    <x v="1141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x v="1217"/>
    <x v="114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x v="1218"/>
    <x v="114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x v="175"/>
    <x v="178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x v="1219"/>
    <x v="4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x v="1220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x v="1221"/>
    <x v="45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x v="109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x v="724"/>
    <x v="144"/>
    <x v="8"/>
    <x v="26"/>
    <x v="1581"/>
    <x v="158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x v="1222"/>
    <x v="1144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x v="1223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x v="109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x v="1224"/>
    <x v="1145"/>
    <x v="8"/>
    <x v="26"/>
    <x v="1585"/>
    <x v="1584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x v="109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x v="473"/>
    <x v="120"/>
    <x v="8"/>
    <x v="26"/>
    <x v="1587"/>
    <x v="158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x v="109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x v="109"/>
    <x v="121"/>
    <x v="8"/>
    <x v="26"/>
    <x v="1589"/>
    <x v="1588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s v="photography/places"/>
    <x v="617"/>
    <x v="1146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x v="1225"/>
    <x v="1147"/>
    <x v="8"/>
    <x v="26"/>
    <x v="1591"/>
    <x v="1590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x v="109"/>
    <x v="121"/>
    <x v="8"/>
    <x v="26"/>
    <x v="1592"/>
    <x v="1591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x v="1226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x v="1227"/>
    <x v="44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x v="1228"/>
    <x v="379"/>
    <x v="8"/>
    <x v="26"/>
    <x v="1595"/>
    <x v="1594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x v="1229"/>
    <x v="384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x v="109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x v="415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x v="109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x v="1230"/>
    <x v="114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x v="1231"/>
    <x v="11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x v="325"/>
    <x v="1150"/>
    <x v="4"/>
    <x v="11"/>
    <x v="1602"/>
    <x v="160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x v="1232"/>
    <x v="1151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x v="1233"/>
    <x v="115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x v="1234"/>
    <x v="1153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x v="1235"/>
    <x v="1154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x v="1236"/>
    <x v="1155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x v="982"/>
    <x v="1156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x v="1237"/>
    <x v="1157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x v="1238"/>
    <x v="1158"/>
    <x v="4"/>
    <x v="11"/>
    <x v="1610"/>
    <x v="1609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x v="1239"/>
    <x v="1159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x v="1007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x v="1240"/>
    <x v="116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x v="1241"/>
    <x v="116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x v="1242"/>
    <x v="116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x v="1243"/>
    <x v="1163"/>
    <x v="4"/>
    <x v="11"/>
    <x v="1616"/>
    <x v="1615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x v="1244"/>
    <x v="1164"/>
    <x v="4"/>
    <x v="11"/>
    <x v="1617"/>
    <x v="1616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x v="1245"/>
    <x v="116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x v="25"/>
    <x v="1166"/>
    <x v="4"/>
    <x v="11"/>
    <x v="1619"/>
    <x v="1618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x v="1246"/>
    <x v="11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x v="1247"/>
    <x v="116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x v="1248"/>
    <x v="116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x v="1249"/>
    <x v="117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x v="1250"/>
    <x v="117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x v="1251"/>
    <x v="117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x v="1252"/>
    <x v="11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x v="967"/>
    <x v="1174"/>
    <x v="4"/>
    <x v="11"/>
    <x v="1627"/>
    <x v="1626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x v="1253"/>
    <x v="11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x v="1078"/>
    <x v="11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x v="1254"/>
    <x v="117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x v="1255"/>
    <x v="117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x v="1256"/>
    <x v="117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x v="31"/>
    <x v="1180"/>
    <x v="4"/>
    <x v="11"/>
    <x v="1633"/>
    <x v="1632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x v="10"/>
    <x v="11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x v="1066"/>
    <x v="118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x v="1257"/>
    <x v="118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x v="965"/>
    <x v="1184"/>
    <x v="4"/>
    <x v="11"/>
    <x v="1637"/>
    <x v="163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x v="2"/>
    <x v="118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x v="31"/>
    <x v="118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x v="1258"/>
    <x v="1187"/>
    <x v="4"/>
    <x v="11"/>
    <x v="1640"/>
    <x v="1639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x v="578"/>
    <x v="118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x v="31"/>
    <x v="317"/>
    <x v="4"/>
    <x v="27"/>
    <x v="1642"/>
    <x v="1641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x v="1259"/>
    <x v="118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x v="1260"/>
    <x v="119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x v="1261"/>
    <x v="119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x v="1097"/>
    <x v="119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x v="1262"/>
    <x v="119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x v="1263"/>
    <x v="119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x v="1264"/>
    <x v="119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x v="1265"/>
    <x v="119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x v="1266"/>
    <x v="119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x v="17"/>
    <x v="119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x v="1267"/>
    <x v="119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x v="1268"/>
    <x v="1200"/>
    <x v="4"/>
    <x v="27"/>
    <x v="1654"/>
    <x v="1653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x v="1269"/>
    <x v="120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x v="1270"/>
    <x v="120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x v="1271"/>
    <x v="120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x v="1272"/>
    <x v="12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x v="1273"/>
    <x v="120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x v="1274"/>
    <x v="120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x v="1275"/>
    <x v="12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x v="1276"/>
    <x v="1208"/>
    <x v="4"/>
    <x v="27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x v="1277"/>
    <x v="1209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x v="1278"/>
    <x v="121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x v="1279"/>
    <x v="1211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x v="1280"/>
    <x v="121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x v="1281"/>
    <x v="121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x v="1276"/>
    <x v="1214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x v="1282"/>
    <x v="40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x v="946"/>
    <x v="1215"/>
    <x v="4"/>
    <x v="27"/>
    <x v="1670"/>
    <x v="1669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x v="1283"/>
    <x v="1216"/>
    <x v="4"/>
    <x v="27"/>
    <x v="1671"/>
    <x v="1670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x v="1284"/>
    <x v="121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x v="1285"/>
    <x v="1218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x v="1286"/>
    <x v="1219"/>
    <x v="4"/>
    <x v="27"/>
    <x v="1674"/>
    <x v="1673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x v="1287"/>
    <x v="1220"/>
    <x v="4"/>
    <x v="27"/>
    <x v="1675"/>
    <x v="1674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x v="1288"/>
    <x v="122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x v="1067"/>
    <x v="122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x v="1289"/>
    <x v="1223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x v="1290"/>
    <x v="372"/>
    <x v="4"/>
    <x v="27"/>
    <x v="1679"/>
    <x v="1678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x v="1291"/>
    <x v="122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x v="1292"/>
    <x v="122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x v="109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x v="1293"/>
    <x v="1226"/>
    <x v="4"/>
    <x v="28"/>
    <x v="1683"/>
    <x v="1682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x v="1294"/>
    <x v="122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x v="82"/>
    <x v="1228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x v="1295"/>
    <x v="66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x v="1296"/>
    <x v="1229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x v="1297"/>
    <x v="1230"/>
    <x v="4"/>
    <x v="28"/>
    <x v="1688"/>
    <x v="1687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x v="31"/>
    <x v="123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x v="1298"/>
    <x v="123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x v="1299"/>
    <x v="1233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x v="1300"/>
    <x v="12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x v="1301"/>
    <x v="436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x v="833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x v="1302"/>
    <x v="1235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x v="109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x v="1303"/>
    <x v="1236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x v="109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x v="1304"/>
    <x v="1237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x v="1305"/>
    <x v="123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x v="1306"/>
    <x v="144"/>
    <x v="4"/>
    <x v="28"/>
    <x v="1701"/>
    <x v="170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s v="music/faith"/>
    <x v="1307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x v="391"/>
    <x v="157"/>
    <x v="4"/>
    <x v="28"/>
    <x v="1703"/>
    <x v="1702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x v="1308"/>
    <x v="123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x v="109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x v="109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x v="1309"/>
    <x v="124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x v="109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x v="1310"/>
    <x v="1241"/>
    <x v="4"/>
    <x v="28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x v="1311"/>
    <x v="447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x v="1131"/>
    <x v="124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x v="109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x v="131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x v="1313"/>
    <x v="1243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x v="881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x v="847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x v="1314"/>
    <x v="1244"/>
    <x v="4"/>
    <x v="28"/>
    <x v="1717"/>
    <x v="1716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s v="music/faith"/>
    <x v="1315"/>
    <x v="839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x v="1316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x v="1317"/>
    <x v="124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x v="109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x v="1318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x v="896"/>
    <x v="124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x v="1319"/>
    <x v="44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x v="1320"/>
    <x v="1247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x v="1321"/>
    <x v="124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x v="108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x v="1322"/>
    <x v="1249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x v="109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x v="109"/>
    <x v="121"/>
    <x v="4"/>
    <x v="28"/>
    <x v="1730"/>
    <x v="1729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x v="109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x v="109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x v="109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x v="1323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x v="1324"/>
    <x v="698"/>
    <x v="4"/>
    <x v="28"/>
    <x v="1735"/>
    <x v="1734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x v="1325"/>
    <x v="125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x v="1212"/>
    <x v="98"/>
    <x v="4"/>
    <x v="28"/>
    <x v="1737"/>
    <x v="1736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x v="177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x v="37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x v="109"/>
    <x v="121"/>
    <x v="4"/>
    <x v="28"/>
    <x v="1740"/>
    <x v="1739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x v="1326"/>
    <x v="1251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x v="648"/>
    <x v="1252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x v="1327"/>
    <x v="12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x v="1328"/>
    <x v="125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x v="1329"/>
    <x v="125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x v="1330"/>
    <x v="125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x v="1331"/>
    <x v="1257"/>
    <x v="8"/>
    <x v="20"/>
    <x v="1747"/>
    <x v="1746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x v="1332"/>
    <x v="1258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x v="1333"/>
    <x v="1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x v="1334"/>
    <x v="1260"/>
    <x v="8"/>
    <x v="20"/>
    <x v="1750"/>
    <x v="1749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x v="1335"/>
    <x v="1261"/>
    <x v="8"/>
    <x v="20"/>
    <x v="1751"/>
    <x v="175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x v="1336"/>
    <x v="1262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x v="1277"/>
    <x v="12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x v="1337"/>
    <x v="126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x v="43"/>
    <x v="50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x v="1338"/>
    <x v="126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x v="1339"/>
    <x v="1266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x v="1340"/>
    <x v="1267"/>
    <x v="8"/>
    <x v="20"/>
    <x v="1758"/>
    <x v="1757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x v="15"/>
    <x v="126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x v="1341"/>
    <x v="1269"/>
    <x v="8"/>
    <x v="20"/>
    <x v="1760"/>
    <x v="1759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x v="1342"/>
    <x v="1270"/>
    <x v="8"/>
    <x v="20"/>
    <x v="1761"/>
    <x v="176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x v="1343"/>
    <x v="1271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x v="1344"/>
    <x v="1272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x v="1345"/>
    <x v="1273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x v="1346"/>
    <x v="1274"/>
    <x v="8"/>
    <x v="20"/>
    <x v="1765"/>
    <x v="1764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x v="109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x v="1347"/>
    <x v="1275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x v="1348"/>
    <x v="1276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x v="1349"/>
    <x v="1277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x v="1350"/>
    <x v="456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x v="1351"/>
    <x v="1278"/>
    <x v="8"/>
    <x v="20"/>
    <x v="1771"/>
    <x v="177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x v="1352"/>
    <x v="1279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x v="1353"/>
    <x v="128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x v="768"/>
    <x v="128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x v="1354"/>
    <x v="1282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x v="1355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x v="1356"/>
    <x v="1283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x v="1357"/>
    <x v="1284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x v="1358"/>
    <x v="128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x v="1359"/>
    <x v="128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x v="1360"/>
    <x v="1287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x v="1361"/>
    <x v="1288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x v="1362"/>
    <x v="12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x v="1363"/>
    <x v="129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x v="1364"/>
    <x v="1291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x v="1365"/>
    <x v="1292"/>
    <x v="8"/>
    <x v="20"/>
    <x v="1786"/>
    <x v="1785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x v="1366"/>
    <x v="1293"/>
    <x v="8"/>
    <x v="20"/>
    <x v="1787"/>
    <x v="1786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x v="1367"/>
    <x v="109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x v="724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x v="1368"/>
    <x v="1294"/>
    <x v="8"/>
    <x v="20"/>
    <x v="1790"/>
    <x v="1789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x v="1369"/>
    <x v="129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x v="1370"/>
    <x v="1296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x v="843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x v="1371"/>
    <x v="1297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x v="1372"/>
    <x v="129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x v="1373"/>
    <x v="129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x v="697"/>
    <x v="130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x v="1374"/>
    <x v="1301"/>
    <x v="8"/>
    <x v="20"/>
    <x v="1798"/>
    <x v="17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x v="1375"/>
    <x v="130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x v="1376"/>
    <x v="130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x v="1377"/>
    <x v="1304"/>
    <x v="8"/>
    <x v="20"/>
    <x v="1801"/>
    <x v="18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x v="1378"/>
    <x v="130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x v="1379"/>
    <x v="130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x v="1380"/>
    <x v="130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x v="1381"/>
    <x v="130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x v="1382"/>
    <x v="1309"/>
    <x v="8"/>
    <x v="20"/>
    <x v="1806"/>
    <x v="1805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x v="1383"/>
    <x v="131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x v="1384"/>
    <x v="131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x v="1385"/>
    <x v="1312"/>
    <x v="8"/>
    <x v="20"/>
    <x v="1809"/>
    <x v="1808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x v="422"/>
    <x v="507"/>
    <x v="8"/>
    <x v="20"/>
    <x v="1810"/>
    <x v="1809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x v="1386"/>
    <x v="131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x v="1387"/>
    <x v="1314"/>
    <x v="8"/>
    <x v="20"/>
    <x v="1812"/>
    <x v="181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x v="109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x v="1388"/>
    <x v="1315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x v="109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x v="1389"/>
    <x v="1316"/>
    <x v="8"/>
    <x v="20"/>
    <x v="1816"/>
    <x v="1815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x v="1390"/>
    <x v="1317"/>
    <x v="8"/>
    <x v="20"/>
    <x v="1817"/>
    <x v="1816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x v="109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x v="1391"/>
    <x v="1318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x v="1392"/>
    <x v="131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x v="1393"/>
    <x v="132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x v="31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x v="1394"/>
    <x v="1321"/>
    <x v="4"/>
    <x v="11"/>
    <x v="1823"/>
    <x v="1822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x v="1395"/>
    <x v="132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x v="1396"/>
    <x v="1323"/>
    <x v="4"/>
    <x v="11"/>
    <x v="1825"/>
    <x v="1824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x v="50"/>
    <x v="132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x v="1397"/>
    <x v="1325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x v="1398"/>
    <x v="1326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x v="1399"/>
    <x v="132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x v="1400"/>
    <x v="132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x v="288"/>
    <x v="132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x v="1401"/>
    <x v="384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x v="1402"/>
    <x v="840"/>
    <x v="4"/>
    <x v="11"/>
    <x v="1833"/>
    <x v="183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x v="1403"/>
    <x v="133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x v="87"/>
    <x v="1331"/>
    <x v="4"/>
    <x v="11"/>
    <x v="1835"/>
    <x v="1834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x v="1404"/>
    <x v="133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x v="1405"/>
    <x v="133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x v="1406"/>
    <x v="1334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x v="1407"/>
    <x v="133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x v="1408"/>
    <x v="1336"/>
    <x v="4"/>
    <x v="11"/>
    <x v="1840"/>
    <x v="1839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x v="1409"/>
    <x v="1337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x v="1410"/>
    <x v="1338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x v="1411"/>
    <x v="133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x v="578"/>
    <x v="134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x v="31"/>
    <x v="134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x v="1412"/>
    <x v="1342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x v="1413"/>
    <x v="134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x v="1414"/>
    <x v="1344"/>
    <x v="4"/>
    <x v="11"/>
    <x v="1848"/>
    <x v="1847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x v="1415"/>
    <x v="134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x v="1416"/>
    <x v="1346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x v="1417"/>
    <x v="1347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x v="1418"/>
    <x v="1348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x v="1419"/>
    <x v="134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x v="1420"/>
    <x v="135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x v="1421"/>
    <x v="135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x v="982"/>
    <x v="135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x v="31"/>
    <x v="1353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x v="1422"/>
    <x v="1354"/>
    <x v="4"/>
    <x v="11"/>
    <x v="1858"/>
    <x v="185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x v="1423"/>
    <x v="135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x v="1424"/>
    <x v="1356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x v="109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x v="1425"/>
    <x v="1357"/>
    <x v="6"/>
    <x v="18"/>
    <x v="1862"/>
    <x v="1861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x v="177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x v="1426"/>
    <x v="13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x v="1427"/>
    <x v="453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x v="724"/>
    <x v="37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x v="833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x v="1428"/>
    <x v="13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x v="109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x v="1429"/>
    <x v="136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x v="1430"/>
    <x v="136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x v="550"/>
    <x v="136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x v="871"/>
    <x v="66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x v="1431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x v="872"/>
    <x v="1363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x v="109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x v="109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x v="109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x v="154"/>
    <x v="366"/>
    <x v="6"/>
    <x v="18"/>
    <x v="1879"/>
    <x v="187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x v="1432"/>
    <x v="136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x v="1433"/>
    <x v="136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x v="1434"/>
    <x v="1366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x v="1435"/>
    <x v="1367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x v="1436"/>
    <x v="1368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x v="1437"/>
    <x v="13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x v="1438"/>
    <x v="137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x v="1439"/>
    <x v="1371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x v="1440"/>
    <x v="1372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x v="15"/>
    <x v="137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x v="1441"/>
    <x v="1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x v="1442"/>
    <x v="1375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x v="1443"/>
    <x v="137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x v="87"/>
    <x v="1377"/>
    <x v="4"/>
    <x v="14"/>
    <x v="1893"/>
    <x v="1892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x v="1444"/>
    <x v="137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x v="1445"/>
    <x v="137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x v="1446"/>
    <x v="138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x v="1447"/>
    <x v="138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x v="1448"/>
    <x v="138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x v="25"/>
    <x v="138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x v="1449"/>
    <x v="138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x v="1450"/>
    <x v="138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x v="444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x v="1451"/>
    <x v="138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x v="370"/>
    <x v="384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x v="1452"/>
    <x v="689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x v="1453"/>
    <x v="1387"/>
    <x v="2"/>
    <x v="29"/>
    <x v="1906"/>
    <x v="1905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x v="1454"/>
    <x v="124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x v="1455"/>
    <x v="138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x v="1456"/>
    <x v="138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x v="1457"/>
    <x v="139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x v="1458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x v="1459"/>
    <x v="1391"/>
    <x v="2"/>
    <x v="29"/>
    <x v="1912"/>
    <x v="1911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x v="1460"/>
    <x v="13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x v="1461"/>
    <x v="18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x v="1462"/>
    <x v="453"/>
    <x v="2"/>
    <x v="29"/>
    <x v="1915"/>
    <x v="1914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x v="872"/>
    <x v="1363"/>
    <x v="2"/>
    <x v="29"/>
    <x v="1916"/>
    <x v="191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x v="1463"/>
    <x v="13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x v="1464"/>
    <x v="684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x v="1465"/>
    <x v="139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x v="1466"/>
    <x v="1395"/>
    <x v="2"/>
    <x v="29"/>
    <x v="1920"/>
    <x v="191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x v="346"/>
    <x v="1237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x v="1467"/>
    <x v="139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x v="1468"/>
    <x v="139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x v="316"/>
    <x v="139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x v="1469"/>
    <x v="139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x v="1470"/>
    <x v="1400"/>
    <x v="4"/>
    <x v="14"/>
    <x v="1926"/>
    <x v="1925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s v="music/indie rock"/>
    <x v="101"/>
    <x v="140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x v="1471"/>
    <x v="140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x v="1472"/>
    <x v="140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x v="74"/>
    <x v="1404"/>
    <x v="4"/>
    <x v="14"/>
    <x v="1930"/>
    <x v="1929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x v="1473"/>
    <x v="140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x v="1474"/>
    <x v="14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x v="1475"/>
    <x v="140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x v="1476"/>
    <x v="140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x v="1477"/>
    <x v="140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x v="1478"/>
    <x v="141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x v="1479"/>
    <x v="141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x v="1480"/>
    <x v="141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x v="1076"/>
    <x v="141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x v="1481"/>
    <x v="141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x v="1482"/>
    <x v="141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x v="1483"/>
    <x v="141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x v="1484"/>
    <x v="141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x v="1485"/>
    <x v="141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x v="1486"/>
    <x v="141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x v="1487"/>
    <x v="142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x v="1488"/>
    <x v="1421"/>
    <x v="2"/>
    <x v="30"/>
    <x v="1947"/>
    <x v="1946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x v="1489"/>
    <x v="1422"/>
    <x v="2"/>
    <x v="30"/>
    <x v="1948"/>
    <x v="1947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x v="1490"/>
    <x v="1423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x v="1491"/>
    <x v="1424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x v="1492"/>
    <x v="1425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x v="1493"/>
    <x v="14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x v="1494"/>
    <x v="1427"/>
    <x v="2"/>
    <x v="30"/>
    <x v="1953"/>
    <x v="1952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x v="1495"/>
    <x v="1428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x v="1496"/>
    <x v="1429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x v="1497"/>
    <x v="1430"/>
    <x v="2"/>
    <x v="30"/>
    <x v="1956"/>
    <x v="195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x v="1498"/>
    <x v="1431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x v="1499"/>
    <x v="1432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x v="1500"/>
    <x v="14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x v="1501"/>
    <x v="1434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x v="1502"/>
    <x v="1435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x v="1503"/>
    <x v="143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x v="1504"/>
    <x v="14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x v="1505"/>
    <x v="143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x v="1506"/>
    <x v="1439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x v="1507"/>
    <x v="144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x v="1508"/>
    <x v="1441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x v="1509"/>
    <x v="144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x v="1510"/>
    <x v="1443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x v="1511"/>
    <x v="1444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x v="1512"/>
    <x v="1445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x v="1513"/>
    <x v="1446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x v="1514"/>
    <x v="14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x v="1515"/>
    <x v="1448"/>
    <x v="2"/>
    <x v="30"/>
    <x v="1974"/>
    <x v="1973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x v="1516"/>
    <x v="1449"/>
    <x v="2"/>
    <x v="30"/>
    <x v="1975"/>
    <x v="1974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x v="1517"/>
    <x v="145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x v="1518"/>
    <x v="1451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x v="1519"/>
    <x v="145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x v="1520"/>
    <x v="1453"/>
    <x v="2"/>
    <x v="30"/>
    <x v="1979"/>
    <x v="1978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x v="1521"/>
    <x v="145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x v="1522"/>
    <x v="145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x v="109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x v="1523"/>
    <x v="1456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x v="1524"/>
    <x v="145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x v="1525"/>
    <x v="80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x v="833"/>
    <x v="120"/>
    <x v="8"/>
    <x v="31"/>
    <x v="1986"/>
    <x v="1985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x v="1526"/>
    <x v="1458"/>
    <x v="8"/>
    <x v="31"/>
    <x v="1987"/>
    <x v="1986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s v="photography/people"/>
    <x v="151"/>
    <x v="384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x v="460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x v="1527"/>
    <x v="1459"/>
    <x v="8"/>
    <x v="31"/>
    <x v="1990"/>
    <x v="1989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x v="1528"/>
    <x v="1460"/>
    <x v="8"/>
    <x v="31"/>
    <x v="1991"/>
    <x v="1990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x v="1529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x v="109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x v="109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x v="1530"/>
    <x v="438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x v="109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x v="109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x v="1531"/>
    <x v="1461"/>
    <x v="8"/>
    <x v="31"/>
    <x v="1998"/>
    <x v="1997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x v="1532"/>
    <x v="146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x v="856"/>
    <x v="38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x v="1533"/>
    <x v="1463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x v="1534"/>
    <x v="146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x v="1535"/>
    <x v="1465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x v="1536"/>
    <x v="146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x v="1537"/>
    <x v="1467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x v="1538"/>
    <x v="146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x v="1539"/>
    <x v="1469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x v="1540"/>
    <x v="147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x v="1541"/>
    <x v="1471"/>
    <x v="2"/>
    <x v="30"/>
    <x v="2009"/>
    <x v="2008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x v="1542"/>
    <x v="1472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x v="1543"/>
    <x v="147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x v="1544"/>
    <x v="147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x v="1545"/>
    <x v="1475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x v="1546"/>
    <x v="147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x v="1547"/>
    <x v="1477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x v="1548"/>
    <x v="147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x v="1549"/>
    <x v="147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x v="1550"/>
    <x v="148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x v="1551"/>
    <x v="148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x v="1552"/>
    <x v="1482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x v="1553"/>
    <x v="148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x v="1554"/>
    <x v="148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x v="1555"/>
    <x v="1485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x v="1556"/>
    <x v="1486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x v="1557"/>
    <x v="1487"/>
    <x v="2"/>
    <x v="30"/>
    <x v="2025"/>
    <x v="202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x v="1558"/>
    <x v="148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x v="1559"/>
    <x v="1489"/>
    <x v="2"/>
    <x v="30"/>
    <x v="2027"/>
    <x v="2026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x v="1560"/>
    <x v="1490"/>
    <x v="2"/>
    <x v="30"/>
    <x v="2028"/>
    <x v="2027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x v="1561"/>
    <x v="1491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x v="1562"/>
    <x v="1492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x v="1563"/>
    <x v="1493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x v="1564"/>
    <x v="149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x v="1565"/>
    <x v="149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x v="1566"/>
    <x v="1496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x v="1567"/>
    <x v="1497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x v="1568"/>
    <x v="149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x v="1569"/>
    <x v="1499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x v="1570"/>
    <x v="150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x v="1571"/>
    <x v="1501"/>
    <x v="2"/>
    <x v="30"/>
    <x v="2039"/>
    <x v="2038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x v="1572"/>
    <x v="1502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x v="1573"/>
    <x v="15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x v="1574"/>
    <x v="150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x v="1575"/>
    <x v="1505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x v="1576"/>
    <x v="150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x v="1577"/>
    <x v="1507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x v="1578"/>
    <x v="150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x v="1579"/>
    <x v="1509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x v="1580"/>
    <x v="1510"/>
    <x v="2"/>
    <x v="30"/>
    <x v="2048"/>
    <x v="2047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x v="1581"/>
    <x v="151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x v="1582"/>
    <x v="1512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x v="1583"/>
    <x v="151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x v="1584"/>
    <x v="1514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x v="1585"/>
    <x v="1515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x v="1586"/>
    <x v="1516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x v="1587"/>
    <x v="1517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x v="1588"/>
    <x v="151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x v="1589"/>
    <x v="1519"/>
    <x v="2"/>
    <x v="30"/>
    <x v="2057"/>
    <x v="2056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x v="1590"/>
    <x v="152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x v="1591"/>
    <x v="1521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x v="1592"/>
    <x v="152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x v="1593"/>
    <x v="152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x v="1594"/>
    <x v="1524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x v="1595"/>
    <x v="1525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x v="1596"/>
    <x v="152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x v="1597"/>
    <x v="1527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x v="1598"/>
    <x v="1528"/>
    <x v="2"/>
    <x v="30"/>
    <x v="2066"/>
    <x v="206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x v="1599"/>
    <x v="1529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x v="1600"/>
    <x v="153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x v="1601"/>
    <x v="153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x v="1602"/>
    <x v="153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x v="1603"/>
    <x v="1533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x v="1604"/>
    <x v="153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x v="1605"/>
    <x v="153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x v="78"/>
    <x v="1536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x v="1606"/>
    <x v="1537"/>
    <x v="2"/>
    <x v="30"/>
    <x v="2075"/>
    <x v="2074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x v="1607"/>
    <x v="153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x v="1608"/>
    <x v="15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x v="1609"/>
    <x v="154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x v="1610"/>
    <x v="1541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x v="1611"/>
    <x v="15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x v="1612"/>
    <x v="154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x v="1613"/>
    <x v="15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x v="1614"/>
    <x v="447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x v="1002"/>
    <x v="154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x v="1615"/>
    <x v="1546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x v="1616"/>
    <x v="1547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x v="1617"/>
    <x v="1548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x v="1618"/>
    <x v="1549"/>
    <x v="4"/>
    <x v="14"/>
    <x v="2088"/>
    <x v="2087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x v="1619"/>
    <x v="155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x v="1620"/>
    <x v="155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x v="1621"/>
    <x v="155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x v="1622"/>
    <x v="155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x v="95"/>
    <x v="155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x v="1623"/>
    <x v="155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x v="31"/>
    <x v="386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x v="658"/>
    <x v="155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x v="31"/>
    <x v="155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x v="1415"/>
    <x v="1558"/>
    <x v="4"/>
    <x v="14"/>
    <x v="2098"/>
    <x v="2097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x v="1624"/>
    <x v="1559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x v="1625"/>
    <x v="156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x v="1626"/>
    <x v="156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x v="1627"/>
    <x v="1562"/>
    <x v="4"/>
    <x v="14"/>
    <x v="2102"/>
    <x v="2101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x v="1628"/>
    <x v="1563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x v="1629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x v="1630"/>
    <x v="156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x v="1631"/>
    <x v="1565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x v="1632"/>
    <x v="15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x v="1633"/>
    <x v="156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x v="1634"/>
    <x v="1568"/>
    <x v="4"/>
    <x v="14"/>
    <x v="2109"/>
    <x v="2108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x v="28"/>
    <x v="1569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x v="1635"/>
    <x v="157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x v="31"/>
    <x v="50"/>
    <x v="4"/>
    <x v="14"/>
    <x v="2112"/>
    <x v="2111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x v="1636"/>
    <x v="1571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x v="1637"/>
    <x v="1572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x v="1638"/>
    <x v="157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x v="1639"/>
    <x v="1574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x v="1640"/>
    <x v="1575"/>
    <x v="4"/>
    <x v="14"/>
    <x v="2117"/>
    <x v="211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x v="1641"/>
    <x v="1576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x v="1266"/>
    <x v="1577"/>
    <x v="4"/>
    <x v="14"/>
    <x v="2119"/>
    <x v="2118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x v="1642"/>
    <x v="1578"/>
    <x v="4"/>
    <x v="14"/>
    <x v="2120"/>
    <x v="2119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x v="1643"/>
    <x v="157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x v="1644"/>
    <x v="158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x v="709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x v="1645"/>
    <x v="1581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x v="1646"/>
    <x v="158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x v="833"/>
    <x v="144"/>
    <x v="6"/>
    <x v="17"/>
    <x v="2126"/>
    <x v="212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x v="1647"/>
    <x v="158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x v="874"/>
    <x v="384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x v="1648"/>
    <x v="1584"/>
    <x v="6"/>
    <x v="17"/>
    <x v="2129"/>
    <x v="2128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x v="1649"/>
    <x v="1241"/>
    <x v="6"/>
    <x v="17"/>
    <x v="2130"/>
    <x v="212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x v="152"/>
    <x v="1585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x v="1650"/>
    <x v="1586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x v="1462"/>
    <x v="1587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x v="1651"/>
    <x v="1588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x v="1652"/>
    <x v="1589"/>
    <x v="6"/>
    <x v="17"/>
    <x v="2135"/>
    <x v="2134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x v="1653"/>
    <x v="159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x v="1654"/>
    <x v="1591"/>
    <x v="6"/>
    <x v="17"/>
    <x v="2137"/>
    <x v="213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x v="1655"/>
    <x v="159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x v="1656"/>
    <x v="1593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x v="1657"/>
    <x v="159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x v="109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x v="1658"/>
    <x v="1595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x v="1659"/>
    <x v="834"/>
    <x v="6"/>
    <x v="17"/>
    <x v="2143"/>
    <x v="2142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x v="1660"/>
    <x v="15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x v="1661"/>
    <x v="1597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x v="459"/>
    <x v="120"/>
    <x v="6"/>
    <x v="17"/>
    <x v="2146"/>
    <x v="2145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x v="1662"/>
    <x v="159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x v="17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x v="109"/>
    <x v="121"/>
    <x v="6"/>
    <x v="17"/>
    <x v="2149"/>
    <x v="2148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x v="1663"/>
    <x v="1599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x v="1664"/>
    <x v="1584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x v="874"/>
    <x v="38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x v="1665"/>
    <x v="439"/>
    <x v="6"/>
    <x v="17"/>
    <x v="2153"/>
    <x v="2152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x v="417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x v="1666"/>
    <x v="1581"/>
    <x v="6"/>
    <x v="17"/>
    <x v="2155"/>
    <x v="2154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x v="1667"/>
    <x v="1600"/>
    <x v="6"/>
    <x v="17"/>
    <x v="2156"/>
    <x v="2155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x v="1668"/>
    <x v="160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x v="1669"/>
    <x v="160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x v="1670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x v="1671"/>
    <x v="1603"/>
    <x v="6"/>
    <x v="17"/>
    <x v="2160"/>
    <x v="2159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s v="music/rock"/>
    <x v="1672"/>
    <x v="1604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x v="1146"/>
    <x v="1605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x v="1673"/>
    <x v="1606"/>
    <x v="4"/>
    <x v="11"/>
    <x v="2163"/>
    <x v="2162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x v="1674"/>
    <x v="1607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x v="1675"/>
    <x v="160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x v="1676"/>
    <x v="1609"/>
    <x v="4"/>
    <x v="11"/>
    <x v="2166"/>
    <x v="216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x v="43"/>
    <x v="381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x v="1677"/>
    <x v="161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x v="31"/>
    <x v="1611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x v="1678"/>
    <x v="16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x v="1679"/>
    <x v="1613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x v="31"/>
    <x v="92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x v="1680"/>
    <x v="161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x v="1681"/>
    <x v="161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x v="1682"/>
    <x v="161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x v="1683"/>
    <x v="1617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x v="1684"/>
    <x v="1618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x v="1675"/>
    <x v="1619"/>
    <x v="4"/>
    <x v="11"/>
    <x v="2178"/>
    <x v="217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x v="1685"/>
    <x v="162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x v="1686"/>
    <x v="1621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x v="1687"/>
    <x v="1622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x v="1688"/>
    <x v="1623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x v="1689"/>
    <x v="162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x v="1690"/>
    <x v="162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x v="1691"/>
    <x v="162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x v="1692"/>
    <x v="16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x v="1693"/>
    <x v="162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x v="1694"/>
    <x v="162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x v="1695"/>
    <x v="163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x v="1696"/>
    <x v="163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x v="1697"/>
    <x v="163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x v="1698"/>
    <x v="163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x v="1699"/>
    <x v="163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x v="1700"/>
    <x v="1635"/>
    <x v="6"/>
    <x v="32"/>
    <x v="2194"/>
    <x v="2193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x v="1187"/>
    <x v="1636"/>
    <x v="6"/>
    <x v="32"/>
    <x v="2195"/>
    <x v="2194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x v="1701"/>
    <x v="163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x v="1702"/>
    <x v="163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x v="1703"/>
    <x v="1639"/>
    <x v="6"/>
    <x v="32"/>
    <x v="2198"/>
    <x v="2197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x v="1704"/>
    <x v="164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x v="1705"/>
    <x v="16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x v="1706"/>
    <x v="16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x v="1707"/>
    <x v="164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x v="1708"/>
    <x v="16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x v="1709"/>
    <x v="164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x v="1710"/>
    <x v="131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x v="1711"/>
    <x v="164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x v="31"/>
    <x v="1647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x v="264"/>
    <x v="1648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x v="1712"/>
    <x v="1649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x v="1713"/>
    <x v="165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x v="1714"/>
    <x v="61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x v="1715"/>
    <x v="1651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x v="1716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x v="1717"/>
    <x v="1652"/>
    <x v="4"/>
    <x v="15"/>
    <x v="2214"/>
    <x v="22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x v="1718"/>
    <x v="165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x v="1719"/>
    <x v="165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x v="1720"/>
    <x v="165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x v="1721"/>
    <x v="1656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x v="1240"/>
    <x v="1657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x v="1722"/>
    <x v="1658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x v="1723"/>
    <x v="165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x v="1724"/>
    <x v="166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x v="1725"/>
    <x v="166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x v="1726"/>
    <x v="166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x v="1727"/>
    <x v="166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x v="1728"/>
    <x v="166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x v="1729"/>
    <x v="166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x v="1730"/>
    <x v="166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x v="1731"/>
    <x v="1667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x v="1732"/>
    <x v="1668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x v="1733"/>
    <x v="1669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x v="1734"/>
    <x v="167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x v="1735"/>
    <x v="167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x v="1736"/>
    <x v="167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x v="1737"/>
    <x v="1673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x v="1738"/>
    <x v="16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x v="1739"/>
    <x v="1675"/>
    <x v="6"/>
    <x v="32"/>
    <x v="2237"/>
    <x v="223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x v="1740"/>
    <x v="1676"/>
    <x v="6"/>
    <x v="32"/>
    <x v="2238"/>
    <x v="2237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x v="1741"/>
    <x v="1677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x v="1742"/>
    <x v="1678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x v="1743"/>
    <x v="167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x v="1744"/>
    <x v="168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x v="1745"/>
    <x v="168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x v="1746"/>
    <x v="1682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x v="1747"/>
    <x v="168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x v="1684"/>
    <x v="1684"/>
    <x v="6"/>
    <x v="32"/>
    <x v="2246"/>
    <x v="2245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x v="1748"/>
    <x v="16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x v="1749"/>
    <x v="168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x v="1750"/>
    <x v="168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x v="1751"/>
    <x v="168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x v="1752"/>
    <x v="168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x v="1753"/>
    <x v="169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x v="1754"/>
    <x v="1691"/>
    <x v="6"/>
    <x v="32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x v="1755"/>
    <x v="1692"/>
    <x v="6"/>
    <x v="32"/>
    <x v="2254"/>
    <x v="2253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x v="1756"/>
    <x v="1693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x v="1757"/>
    <x v="1694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x v="1758"/>
    <x v="1695"/>
    <x v="6"/>
    <x v="32"/>
    <x v="2257"/>
    <x v="2256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x v="1759"/>
    <x v="16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x v="1760"/>
    <x v="1697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x v="1761"/>
    <x v="16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x v="1762"/>
    <x v="1699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x v="1763"/>
    <x v="170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x v="1764"/>
    <x v="1701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x v="1765"/>
    <x v="1702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x v="1766"/>
    <x v="1703"/>
    <x v="6"/>
    <x v="32"/>
    <x v="2265"/>
    <x v="2264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x v="1767"/>
    <x v="170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x v="1768"/>
    <x v="1705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x v="946"/>
    <x v="1706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x v="1769"/>
    <x v="1707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x v="1770"/>
    <x v="17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x v="1771"/>
    <x v="1709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x v="1772"/>
    <x v="171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x v="1773"/>
    <x v="17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x v="1774"/>
    <x v="171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x v="1775"/>
    <x v="171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x v="1776"/>
    <x v="1714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x v="1777"/>
    <x v="171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x v="1778"/>
    <x v="171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x v="1779"/>
    <x v="171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x v="1780"/>
    <x v="171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x v="1781"/>
    <x v="1719"/>
    <x v="4"/>
    <x v="11"/>
    <x v="2281"/>
    <x v="228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x v="1782"/>
    <x v="172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x v="1783"/>
    <x v="1721"/>
    <x v="4"/>
    <x v="11"/>
    <x v="2283"/>
    <x v="2282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x v="1784"/>
    <x v="172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x v="1785"/>
    <x v="1723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x v="1395"/>
    <x v="1724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x v="1786"/>
    <x v="1725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x v="1787"/>
    <x v="1726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x v="202"/>
    <x v="1727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x v="1788"/>
    <x v="1728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x v="1789"/>
    <x v="1729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x v="1790"/>
    <x v="1730"/>
    <x v="4"/>
    <x v="11"/>
    <x v="2292"/>
    <x v="229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x v="1791"/>
    <x v="1731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x v="1792"/>
    <x v="1732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x v="1410"/>
    <x v="173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x v="1793"/>
    <x v="1734"/>
    <x v="4"/>
    <x v="11"/>
    <x v="2296"/>
    <x v="2295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x v="1794"/>
    <x v="173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x v="1795"/>
    <x v="1736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x v="1796"/>
    <x v="1737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x v="982"/>
    <x v="1738"/>
    <x v="4"/>
    <x v="11"/>
    <x v="2300"/>
    <x v="2299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x v="1797"/>
    <x v="173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x v="1798"/>
    <x v="174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x v="1799"/>
    <x v="174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x v="1800"/>
    <x v="1742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x v="1801"/>
    <x v="174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x v="1802"/>
    <x v="1744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x v="1803"/>
    <x v="174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x v="1804"/>
    <x v="1746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x v="1805"/>
    <x v="1747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x v="1806"/>
    <x v="1748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x v="1807"/>
    <x v="1749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x v="1808"/>
    <x v="1750"/>
    <x v="4"/>
    <x v="14"/>
    <x v="2312"/>
    <x v="231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x v="1809"/>
    <x v="175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x v="1810"/>
    <x v="175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x v="946"/>
    <x v="1753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x v="1811"/>
    <x v="1754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x v="87"/>
    <x v="175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x v="1812"/>
    <x v="1756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x v="1813"/>
    <x v="175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x v="1814"/>
    <x v="1758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x v="1815"/>
    <x v="1759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x v="1816"/>
    <x v="124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x v="1817"/>
    <x v="180"/>
    <x v="7"/>
    <x v="33"/>
    <x v="2323"/>
    <x v="2321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x v="1818"/>
    <x v="176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x v="1819"/>
    <x v="176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x v="174"/>
    <x v="1762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x v="1820"/>
    <x v="176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x v="1821"/>
    <x v="1764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x v="1822"/>
    <x v="1765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x v="1823"/>
    <x v="1766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x v="1824"/>
    <x v="176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x v="1825"/>
    <x v="176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x v="1826"/>
    <x v="176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x v="1827"/>
    <x v="177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x v="1828"/>
    <x v="1771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x v="1829"/>
    <x v="1772"/>
    <x v="7"/>
    <x v="33"/>
    <x v="2336"/>
    <x v="233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x v="1830"/>
    <x v="1773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x v="1831"/>
    <x v="177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x v="1832"/>
    <x v="1775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x v="1833"/>
    <x v="177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x v="109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x v="109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x v="419"/>
    <x v="468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x v="37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x v="109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x v="1834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x v="1835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x v="1836"/>
    <x v="1237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x v="109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x v="109"/>
    <x v="121"/>
    <x v="2"/>
    <x v="7"/>
    <x v="2350"/>
    <x v="2348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x v="1837"/>
    <x v="1777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x v="109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x v="109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x v="1838"/>
    <x v="384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x v="1839"/>
    <x v="446"/>
    <x v="2"/>
    <x v="7"/>
    <x v="2355"/>
    <x v="2353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x v="109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x v="109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x v="109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x v="1840"/>
    <x v="1778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x v="167"/>
    <x v="45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x v="109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x v="1841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x v="109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x v="109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x v="109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x v="1842"/>
    <x v="1779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x v="1843"/>
    <x v="178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x v="1161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x v="109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x v="1844"/>
    <x v="44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x v="109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x v="1845"/>
    <x v="180"/>
    <x v="2"/>
    <x v="7"/>
    <x v="2372"/>
    <x v="237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x v="1846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x v="1847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x v="109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x v="1848"/>
    <x v="17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x v="109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x v="109"/>
    <x v="121"/>
    <x v="2"/>
    <x v="7"/>
    <x v="2378"/>
    <x v="2376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x v="109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x v="456"/>
    <x v="178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x v="1849"/>
    <x v="178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x v="453"/>
    <x v="839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x v="1850"/>
    <x v="1784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x v="417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x v="1851"/>
    <x v="1785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x v="109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x v="1852"/>
    <x v="1786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x v="1853"/>
    <x v="178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x v="1854"/>
    <x v="18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x v="109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x v="415"/>
    <x v="384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x v="109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x v="833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x v="1855"/>
    <x v="1788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x v="109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x v="418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x v="109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x v="109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x v="109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x v="109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x v="1856"/>
    <x v="1789"/>
    <x v="7"/>
    <x v="19"/>
    <x v="2401"/>
    <x v="239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s v="food/food trucks"/>
    <x v="414"/>
    <x v="368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x v="1857"/>
    <x v="179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x v="109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x v="1858"/>
    <x v="179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x v="1859"/>
    <x v="1792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x v="1860"/>
    <x v="1793"/>
    <x v="7"/>
    <x v="19"/>
    <x v="2407"/>
    <x v="2405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x v="418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x v="1861"/>
    <x v="474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x v="109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x v="1862"/>
    <x v="69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x v="109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x v="1863"/>
    <x v="158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x v="1864"/>
    <x v="1794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x v="1865"/>
    <x v="179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x v="1866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x v="109"/>
    <x v="121"/>
    <x v="7"/>
    <x v="19"/>
    <x v="2417"/>
    <x v="2415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s v="food/food trucks"/>
    <x v="459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x v="109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x v="1867"/>
    <x v="1796"/>
    <x v="7"/>
    <x v="19"/>
    <x v="2420"/>
    <x v="2418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x v="374"/>
    <x v="120"/>
    <x v="7"/>
    <x v="19"/>
    <x v="2421"/>
    <x v="24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x v="418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x v="473"/>
    <x v="1797"/>
    <x v="7"/>
    <x v="19"/>
    <x v="2423"/>
    <x v="2421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x v="1868"/>
    <x v="1798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x v="1869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x v="109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x v="133"/>
    <x v="120"/>
    <x v="7"/>
    <x v="19"/>
    <x v="2427"/>
    <x v="2425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x v="187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x v="1871"/>
    <x v="1799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x v="449"/>
    <x v="689"/>
    <x v="7"/>
    <x v="19"/>
    <x v="2430"/>
    <x v="2428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x v="133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x v="107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x v="109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x v="1872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x v="1873"/>
    <x v="180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x v="1874"/>
    <x v="381"/>
    <x v="7"/>
    <x v="19"/>
    <x v="2436"/>
    <x v="2434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x v="109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x v="119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x v="109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x v="418"/>
    <x v="144"/>
    <x v="7"/>
    <x v="19"/>
    <x v="2440"/>
    <x v="2438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x v="1875"/>
    <x v="1801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x v="1876"/>
    <x v="18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x v="1877"/>
    <x v="1803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x v="1878"/>
    <x v="180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x v="1789"/>
    <x v="18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x v="1879"/>
    <x v="180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x v="1880"/>
    <x v="180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x v="1881"/>
    <x v="180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x v="1277"/>
    <x v="472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x v="1882"/>
    <x v="180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x v="1883"/>
    <x v="181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x v="1884"/>
    <x v="181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x v="1885"/>
    <x v="1812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x v="1886"/>
    <x v="181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x v="1887"/>
    <x v="181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x v="1888"/>
    <x v="1815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x v="1889"/>
    <x v="181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x v="1890"/>
    <x v="181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x v="1891"/>
    <x v="181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x v="1892"/>
    <x v="181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x v="965"/>
    <x v="182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x v="1893"/>
    <x v="1821"/>
    <x v="4"/>
    <x v="14"/>
    <x v="2462"/>
    <x v="2459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x v="63"/>
    <x v="1144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x v="206"/>
    <x v="182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x v="1894"/>
    <x v="1823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x v="31"/>
    <x v="1824"/>
    <x v="4"/>
    <x v="14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x v="23"/>
    <x v="1825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x v="1895"/>
    <x v="182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x v="981"/>
    <x v="182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x v="1896"/>
    <x v="18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x v="602"/>
    <x v="1829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x v="1897"/>
    <x v="183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x v="31"/>
    <x v="183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x v="1898"/>
    <x v="18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x v="1262"/>
    <x v="18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x v="1899"/>
    <x v="1834"/>
    <x v="4"/>
    <x v="14"/>
    <x v="2476"/>
    <x v="2473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x v="1900"/>
    <x v="183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x v="1901"/>
    <x v="1836"/>
    <x v="4"/>
    <x v="14"/>
    <x v="2478"/>
    <x v="2475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x v="1902"/>
    <x v="1837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x v="31"/>
    <x v="409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x v="1903"/>
    <x v="183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x v="1787"/>
    <x v="172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x v="1904"/>
    <x v="183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x v="1905"/>
    <x v="184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x v="1906"/>
    <x v="184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x v="1907"/>
    <x v="1842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x v="1908"/>
    <x v="1843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x v="1909"/>
    <x v="1844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x v="1910"/>
    <x v="184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x v="1911"/>
    <x v="1846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x v="1912"/>
    <x v="1847"/>
    <x v="4"/>
    <x v="14"/>
    <x v="2491"/>
    <x v="2488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x v="1054"/>
    <x v="184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x v="1913"/>
    <x v="184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x v="1914"/>
    <x v="185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x v="1915"/>
    <x v="1851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x v="31"/>
    <x v="185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x v="1916"/>
    <x v="1853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x v="1917"/>
    <x v="1854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x v="1918"/>
    <x v="1855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x v="1614"/>
    <x v="1856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x v="1919"/>
    <x v="1857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x v="1920"/>
    <x v="185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x v="109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x v="109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x v="109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x v="722"/>
    <x v="2"/>
    <x v="7"/>
    <x v="34"/>
    <x v="2506"/>
    <x v="2503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s v="food/restaurants"/>
    <x v="109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x v="109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x v="1921"/>
    <x v="68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x v="840"/>
    <x v="839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x v="109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x v="109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x v="109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x v="1922"/>
    <x v="1859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x v="1923"/>
    <x v="186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x v="109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x v="1924"/>
    <x v="1861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x v="109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x v="1925"/>
    <x v="186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x v="109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x v="1926"/>
    <x v="186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x v="31"/>
    <x v="1864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x v="1927"/>
    <x v="1865"/>
    <x v="4"/>
    <x v="35"/>
    <x v="2523"/>
    <x v="2520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x v="264"/>
    <x v="1866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x v="1928"/>
    <x v="1867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x v="1929"/>
    <x v="1868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x v="1930"/>
    <x v="1869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x v="1931"/>
    <x v="1870"/>
    <x v="4"/>
    <x v="35"/>
    <x v="2528"/>
    <x v="252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x v="1932"/>
    <x v="187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x v="31"/>
    <x v="187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x v="84"/>
    <x v="187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x v="1933"/>
    <x v="187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x v="1934"/>
    <x v="1875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x v="2"/>
    <x v="1876"/>
    <x v="4"/>
    <x v="35"/>
    <x v="2534"/>
    <x v="2531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x v="640"/>
    <x v="187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x v="1339"/>
    <x v="187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x v="1007"/>
    <x v="101"/>
    <x v="4"/>
    <x v="35"/>
    <x v="2537"/>
    <x v="2534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x v="1935"/>
    <x v="187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x v="598"/>
    <x v="188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x v="1936"/>
    <x v="1881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x v="1937"/>
    <x v="188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x v="1938"/>
    <x v="1883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x v="1939"/>
    <x v="1884"/>
    <x v="4"/>
    <x v="35"/>
    <x v="2543"/>
    <x v="254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x v="1940"/>
    <x v="1885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x v="1941"/>
    <x v="188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x v="1942"/>
    <x v="1887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x v="1943"/>
    <x v="188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x v="1944"/>
    <x v="1889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x v="1945"/>
    <x v="189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x v="1946"/>
    <x v="189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x v="1947"/>
    <x v="189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x v="1635"/>
    <x v="1893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x v="1948"/>
    <x v="1894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x v="1949"/>
    <x v="189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x v="1950"/>
    <x v="1896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x v="1951"/>
    <x v="1897"/>
    <x v="4"/>
    <x v="35"/>
    <x v="2556"/>
    <x v="2553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x v="1952"/>
    <x v="1898"/>
    <x v="4"/>
    <x v="35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x v="1953"/>
    <x v="1899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x v="1954"/>
    <x v="190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x v="1787"/>
    <x v="190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x v="109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x v="571"/>
    <x v="384"/>
    <x v="7"/>
    <x v="19"/>
    <x v="2562"/>
    <x v="255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x v="109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x v="109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x v="460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x v="109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x v="48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x v="724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x v="1955"/>
    <x v="190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x v="1956"/>
    <x v="1903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x v="1161"/>
    <x v="37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x v="109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x v="109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x v="109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x v="109"/>
    <x v="121"/>
    <x v="7"/>
    <x v="19"/>
    <x v="2575"/>
    <x v="2572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x v="109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x v="109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x v="109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x v="1957"/>
    <x v="190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x v="722"/>
    <x v="15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x v="1958"/>
    <x v="1905"/>
    <x v="7"/>
    <x v="19"/>
    <x v="2581"/>
    <x v="257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x v="1959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x v="724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x v="109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x v="874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x v="874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x v="1960"/>
    <x v="1906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x v="1961"/>
    <x v="1907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x v="134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x v="109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x v="1651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x v="874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x v="109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x v="466"/>
    <x v="120"/>
    <x v="7"/>
    <x v="19"/>
    <x v="2594"/>
    <x v="259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x v="1962"/>
    <x v="190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x v="1963"/>
    <x v="190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x v="905"/>
    <x v="191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x v="1964"/>
    <x v="1911"/>
    <x v="7"/>
    <x v="19"/>
    <x v="2598"/>
    <x v="2595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x v="1965"/>
    <x v="666"/>
    <x v="7"/>
    <x v="19"/>
    <x v="2599"/>
    <x v="2596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x v="1966"/>
    <x v="1912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x v="1967"/>
    <x v="1913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x v="1968"/>
    <x v="1914"/>
    <x v="2"/>
    <x v="36"/>
    <x v="2602"/>
    <x v="2599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x v="1969"/>
    <x v="1915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x v="1970"/>
    <x v="191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x v="1971"/>
    <x v="191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x v="1972"/>
    <x v="1918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x v="1973"/>
    <x v="191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x v="1974"/>
    <x v="192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x v="1975"/>
    <x v="1921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x v="1976"/>
    <x v="1922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x v="1977"/>
    <x v="192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x v="1978"/>
    <x v="192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x v="1979"/>
    <x v="1925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x v="607"/>
    <x v="1926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x v="1980"/>
    <x v="192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x v="1981"/>
    <x v="1928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x v="1982"/>
    <x v="1929"/>
    <x v="2"/>
    <x v="36"/>
    <x v="2617"/>
    <x v="2614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x v="1983"/>
    <x v="193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x v="1984"/>
    <x v="193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x v="1985"/>
    <x v="1932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x v="1986"/>
    <x v="1933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x v="1987"/>
    <x v="193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x v="430"/>
    <x v="1935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x v="1988"/>
    <x v="193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x v="1989"/>
    <x v="193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x v="1990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x v="1991"/>
    <x v="1938"/>
    <x v="2"/>
    <x v="36"/>
    <x v="2627"/>
    <x v="2624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x v="1992"/>
    <x v="1939"/>
    <x v="2"/>
    <x v="36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x v="1993"/>
    <x v="194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x v="1994"/>
    <x v="1941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x v="1995"/>
    <x v="1942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x v="1996"/>
    <x v="1943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x v="1997"/>
    <x v="1944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x v="1998"/>
    <x v="1945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x v="31"/>
    <x v="194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x v="1999"/>
    <x v="194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x v="2000"/>
    <x v="1948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x v="2001"/>
    <x v="194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x v="2002"/>
    <x v="195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x v="1719"/>
    <x v="1951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x v="460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x v="109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x v="2003"/>
    <x v="1952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x v="2004"/>
    <x v="1953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x v="1131"/>
    <x v="195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x v="2005"/>
    <x v="1955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x v="2006"/>
    <x v="1053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x v="2007"/>
    <x v="1956"/>
    <x v="2"/>
    <x v="36"/>
    <x v="2648"/>
    <x v="2644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s v="technology/space exploration"/>
    <x v="2008"/>
    <x v="195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x v="2009"/>
    <x v="1958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x v="2010"/>
    <x v="1959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x v="2011"/>
    <x v="196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x v="2012"/>
    <x v="196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x v="2013"/>
    <x v="439"/>
    <x v="2"/>
    <x v="36"/>
    <x v="2654"/>
    <x v="2650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x v="2014"/>
    <x v="196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x v="2015"/>
    <x v="196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x v="2016"/>
    <x v="1964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x v="2017"/>
    <x v="1965"/>
    <x v="2"/>
    <x v="36"/>
    <x v="2658"/>
    <x v="2654"/>
  </r>
  <r>
    <n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x v="2018"/>
    <x v="1966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x v="2019"/>
    <x v="1967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x v="1335"/>
    <x v="1968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x v="2020"/>
    <x v="196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x v="2021"/>
    <x v="197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x v="2022"/>
    <x v="1971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x v="2023"/>
    <x v="1972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x v="2024"/>
    <x v="197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x v="1934"/>
    <x v="1974"/>
    <x v="2"/>
    <x v="37"/>
    <x v="2667"/>
    <x v="2663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x v="2025"/>
    <x v="197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x v="1239"/>
    <x v="1976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x v="2026"/>
    <x v="197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x v="2027"/>
    <x v="1978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x v="2028"/>
    <x v="1979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x v="2029"/>
    <x v="198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x v="2030"/>
    <x v="1981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x v="2031"/>
    <x v="1982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x v="2032"/>
    <x v="1983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x v="2033"/>
    <x v="198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x v="2034"/>
    <x v="1985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x v="2035"/>
    <x v="895"/>
    <x v="2"/>
    <x v="37"/>
    <x v="2679"/>
    <x v="2675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x v="2036"/>
    <x v="16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x v="1839"/>
    <x v="4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x v="2037"/>
    <x v="1986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x v="1156"/>
    <x v="1053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x v="736"/>
    <x v="444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x v="459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x v="109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x v="109"/>
    <x v="121"/>
    <x v="7"/>
    <x v="19"/>
    <x v="2687"/>
    <x v="2683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x v="2038"/>
    <x v="1987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x v="187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x v="2039"/>
    <x v="1988"/>
    <x v="7"/>
    <x v="19"/>
    <x v="2690"/>
    <x v="268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x v="2040"/>
    <x v="844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x v="1154"/>
    <x v="384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x v="417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x v="372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x v="2041"/>
    <x v="198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x v="2042"/>
    <x v="19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x v="2043"/>
    <x v="199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x v="2044"/>
    <x v="1992"/>
    <x v="7"/>
    <x v="19"/>
    <x v="2698"/>
    <x v="2694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x v="109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x v="2045"/>
    <x v="844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x v="2046"/>
    <x v="19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x v="2047"/>
    <x v="1994"/>
    <x v="1"/>
    <x v="38"/>
    <x v="2702"/>
    <x v="269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x v="603"/>
    <x v="199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x v="2048"/>
    <x v="1996"/>
    <x v="1"/>
    <x v="38"/>
    <x v="2704"/>
    <x v="2700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x v="2049"/>
    <x v="199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x v="2050"/>
    <x v="1998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x v="2051"/>
    <x v="1999"/>
    <x v="1"/>
    <x v="38"/>
    <x v="2707"/>
    <x v="270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x v="2052"/>
    <x v="200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x v="2053"/>
    <x v="2001"/>
    <x v="1"/>
    <x v="38"/>
    <x v="2709"/>
    <x v="2705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x v="2054"/>
    <x v="200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x v="2055"/>
    <x v="200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x v="2056"/>
    <x v="2004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x v="2057"/>
    <x v="2005"/>
    <x v="1"/>
    <x v="38"/>
    <x v="2713"/>
    <x v="2709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x v="2058"/>
    <x v="200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x v="2059"/>
    <x v="200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x v="2060"/>
    <x v="2008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x v="2061"/>
    <x v="200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x v="2062"/>
    <x v="201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x v="2063"/>
    <x v="2011"/>
    <x v="1"/>
    <x v="38"/>
    <x v="2719"/>
    <x v="2715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x v="2064"/>
    <x v="201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x v="2065"/>
    <x v="2013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x v="2066"/>
    <x v="2014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x v="2067"/>
    <x v="201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x v="2068"/>
    <x v="201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x v="2069"/>
    <x v="2017"/>
    <x v="2"/>
    <x v="30"/>
    <x v="2725"/>
    <x v="2721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x v="2070"/>
    <x v="2018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x v="2071"/>
    <x v="2019"/>
    <x v="2"/>
    <x v="30"/>
    <x v="2727"/>
    <x v="27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x v="2072"/>
    <x v="202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x v="970"/>
    <x v="202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x v="2073"/>
    <x v="202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x v="2074"/>
    <x v="202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x v="2075"/>
    <x v="202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x v="2076"/>
    <x v="202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x v="2077"/>
    <x v="2026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x v="2078"/>
    <x v="2027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x v="2079"/>
    <x v="2028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x v="2080"/>
    <x v="2029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x v="2081"/>
    <x v="203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x v="2082"/>
    <x v="203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x v="101"/>
    <x v="2032"/>
    <x v="2"/>
    <x v="30"/>
    <x v="2740"/>
    <x v="2736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x v="2083"/>
    <x v="440"/>
    <x v="3"/>
    <x v="39"/>
    <x v="2741"/>
    <x v="2737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x v="2084"/>
    <x v="20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x v="109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x v="2085"/>
    <x v="2034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x v="2086"/>
    <x v="20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x v="2087"/>
    <x v="203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x v="2088"/>
    <x v="436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x v="550"/>
    <x v="514"/>
    <x v="3"/>
    <x v="39"/>
    <x v="2748"/>
    <x v="2744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s v="publishing/children's books"/>
    <x v="2089"/>
    <x v="698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x v="109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x v="109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x v="2090"/>
    <x v="203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x v="2091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x v="109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x v="2092"/>
    <x v="203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x v="156"/>
    <x v="2039"/>
    <x v="3"/>
    <x v="39"/>
    <x v="2756"/>
    <x v="2752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x v="886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x v="2093"/>
    <x v="498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x v="1131"/>
    <x v="1859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x v="109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x v="174"/>
    <x v="377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x v="2094"/>
    <x v="384"/>
    <x v="3"/>
    <x v="39"/>
    <x v="2762"/>
    <x v="2758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x v="2095"/>
    <x v="18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x v="2096"/>
    <x v="798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x v="109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x v="172"/>
    <x v="384"/>
    <x v="3"/>
    <x v="39"/>
    <x v="2766"/>
    <x v="2762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x v="1671"/>
    <x v="204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x v="2097"/>
    <x v="2041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x v="1161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x v="2098"/>
    <x v="204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x v="109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x v="109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x v="2099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x v="2100"/>
    <x v="20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x v="419"/>
    <x v="766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x v="2101"/>
    <x v="204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x v="119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x v="2102"/>
    <x v="2045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x v="2103"/>
    <x v="450"/>
    <x v="3"/>
    <x v="39"/>
    <x v="2779"/>
    <x v="2775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x v="109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x v="2104"/>
    <x v="1224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x v="43"/>
    <x v="59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x v="1444"/>
    <x v="204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x v="984"/>
    <x v="204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x v="212"/>
    <x v="2048"/>
    <x v="1"/>
    <x v="6"/>
    <x v="2785"/>
    <x v="2781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x v="2105"/>
    <x v="204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x v="2106"/>
    <x v="2050"/>
    <x v="1"/>
    <x v="6"/>
    <x v="2787"/>
    <x v="2783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x v="78"/>
    <x v="594"/>
    <x v="1"/>
    <x v="6"/>
    <x v="2788"/>
    <x v="2784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x v="2107"/>
    <x v="2051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x v="2108"/>
    <x v="2052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x v="78"/>
    <x v="205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x v="2109"/>
    <x v="205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x v="2110"/>
    <x v="205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x v="2111"/>
    <x v="384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x v="2112"/>
    <x v="2056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x v="2113"/>
    <x v="895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x v="2114"/>
    <x v="205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x v="578"/>
    <x v="205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x v="2115"/>
    <x v="205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x v="2116"/>
    <x v="2060"/>
    <x v="1"/>
    <x v="6"/>
    <x v="2800"/>
    <x v="279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x v="2117"/>
    <x v="206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x v="2118"/>
    <x v="20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x v="2119"/>
    <x v="20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x v="935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x v="1007"/>
    <x v="20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x v="2120"/>
    <x v="2065"/>
    <x v="1"/>
    <x v="6"/>
    <x v="2806"/>
    <x v="2802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x v="582"/>
    <x v="20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x v="2121"/>
    <x v="2067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x v="2122"/>
    <x v="2068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x v="2123"/>
    <x v="2069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x v="2124"/>
    <x v="207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x v="2125"/>
    <x v="207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x v="2126"/>
    <x v="207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x v="2127"/>
    <x v="2073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x v="1003"/>
    <x v="207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x v="2128"/>
    <x v="207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x v="2129"/>
    <x v="2076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x v="2130"/>
    <x v="2077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x v="2131"/>
    <x v="207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x v="1627"/>
    <x v="2079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x v="31"/>
    <x v="138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x v="31"/>
    <x v="208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x v="1014"/>
    <x v="2081"/>
    <x v="1"/>
    <x v="6"/>
    <x v="2823"/>
    <x v="2819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x v="2132"/>
    <x v="70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x v="101"/>
    <x v="208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x v="2133"/>
    <x v="208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x v="966"/>
    <x v="208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x v="2134"/>
    <x v="2085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x v="2135"/>
    <x v="2086"/>
    <x v="1"/>
    <x v="6"/>
    <x v="2829"/>
    <x v="2825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x v="31"/>
    <x v="2087"/>
    <x v="1"/>
    <x v="6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x v="1934"/>
    <x v="2088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x v="2136"/>
    <x v="2089"/>
    <x v="1"/>
    <x v="6"/>
    <x v="2832"/>
    <x v="2828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x v="2137"/>
    <x v="209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x v="2138"/>
    <x v="209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x v="2139"/>
    <x v="209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x v="919"/>
    <x v="2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x v="31"/>
    <x v="799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x v="966"/>
    <x v="209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x v="2140"/>
    <x v="209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x v="87"/>
    <x v="209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x v="460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x v="109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x v="109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x v="2141"/>
    <x v="18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x v="2142"/>
    <x v="209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x v="109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x v="109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x v="418"/>
    <x v="46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x v="460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x v="2143"/>
    <x v="2098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x v="109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x v="1160"/>
    <x v="2099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x v="109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x v="2144"/>
    <x v="210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x v="2145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x v="2146"/>
    <x v="838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x v="2147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x v="109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x v="1922"/>
    <x v="436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x v="2148"/>
    <x v="2101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x v="2149"/>
    <x v="210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x v="2150"/>
    <x v="178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x v="167"/>
    <x v="135"/>
    <x v="1"/>
    <x v="6"/>
    <x v="2863"/>
    <x v="2859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s v="theater/plays"/>
    <x v="146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x v="109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x v="2151"/>
    <x v="381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x v="2152"/>
    <x v="2103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x v="2153"/>
    <x v="21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x v="2011"/>
    <x v="1271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x v="2154"/>
    <x v="16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x v="2155"/>
    <x v="2105"/>
    <x v="1"/>
    <x v="6"/>
    <x v="2871"/>
    <x v="2867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x v="109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x v="2156"/>
    <x v="2106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x v="1656"/>
    <x v="210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x v="2157"/>
    <x v="105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x v="109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x v="2158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x v="1153"/>
    <x v="2108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x v="2159"/>
    <x v="210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x v="2160"/>
    <x v="211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x v="109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x v="2161"/>
    <x v="2111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x v="2162"/>
    <x v="2112"/>
    <x v="1"/>
    <x v="6"/>
    <x v="2883"/>
    <x v="2879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x v="2163"/>
    <x v="2113"/>
    <x v="1"/>
    <x v="6"/>
    <x v="2884"/>
    <x v="2880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x v="2164"/>
    <x v="438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x v="152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x v="874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x v="109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x v="2165"/>
    <x v="2114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x v="857"/>
    <x v="589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x v="2166"/>
    <x v="2115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x v="2167"/>
    <x v="2116"/>
    <x v="1"/>
    <x v="6"/>
    <x v="2892"/>
    <x v="2888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s v="theater/plays"/>
    <x v="724"/>
    <x v="385"/>
    <x v="1"/>
    <x v="6"/>
    <x v="2893"/>
    <x v="2889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s v="theater/plays"/>
    <x v="109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x v="2168"/>
    <x v="2117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x v="2169"/>
    <x v="211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x v="2170"/>
    <x v="2119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x v="2171"/>
    <x v="212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x v="109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x v="2172"/>
    <x v="212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x v="417"/>
    <x v="366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x v="374"/>
    <x v="384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x v="2173"/>
    <x v="212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x v="152"/>
    <x v="65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x v="2174"/>
    <x v="212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x v="2175"/>
    <x v="212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x v="123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x v="178"/>
    <x v="1854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x v="469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x v="372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x v="2176"/>
    <x v="212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x v="2177"/>
    <x v="212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x v="459"/>
    <x v="120"/>
    <x v="1"/>
    <x v="6"/>
    <x v="2913"/>
    <x v="290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x v="524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x v="2178"/>
    <x v="212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x v="2179"/>
    <x v="2128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x v="2180"/>
    <x v="212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x v="2181"/>
    <x v="2130"/>
    <x v="1"/>
    <x v="6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x v="2182"/>
    <x v="43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x v="2183"/>
    <x v="213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x v="2184"/>
    <x v="13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x v="31"/>
    <x v="16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x v="31"/>
    <x v="18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x v="1912"/>
    <x v="2132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x v="2185"/>
    <x v="21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x v="1054"/>
    <x v="766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x v="2186"/>
    <x v="213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x v="31"/>
    <x v="69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x v="2187"/>
    <x v="213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x v="2188"/>
    <x v="213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x v="938"/>
    <x v="2137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x v="2189"/>
    <x v="2138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x v="2190"/>
    <x v="213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x v="1277"/>
    <x v="214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x v="2191"/>
    <x v="214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x v="602"/>
    <x v="1829"/>
    <x v="1"/>
    <x v="40"/>
    <x v="2936"/>
    <x v="2932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x v="25"/>
    <x v="2142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x v="300"/>
    <x v="21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x v="2192"/>
    <x v="214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x v="2193"/>
    <x v="214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x v="524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x v="2194"/>
    <x v="2146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x v="109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x v="460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x v="109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x v="37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x v="2195"/>
    <x v="214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x v="2196"/>
    <x v="214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x v="453"/>
    <x v="38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x v="109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x v="2197"/>
    <x v="214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x v="2198"/>
    <x v="215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x v="2199"/>
    <x v="215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x v="109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x v="2200"/>
    <x v="178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x v="2201"/>
    <x v="215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x v="2202"/>
    <x v="736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x v="109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x v="109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x v="109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x v="2203"/>
    <x v="215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x v="662"/>
    <x v="2154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x v="2204"/>
    <x v="215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x v="2205"/>
    <x v="215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x v="2206"/>
    <x v="215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x v="2207"/>
    <x v="215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x v="2208"/>
    <x v="2159"/>
    <x v="1"/>
    <x v="6"/>
    <x v="2967"/>
    <x v="296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x v="938"/>
    <x v="216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x v="2209"/>
    <x v="216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x v="938"/>
    <x v="216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x v="2210"/>
    <x v="2163"/>
    <x v="1"/>
    <x v="6"/>
    <x v="2971"/>
    <x v="2967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x v="2211"/>
    <x v="216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x v="2212"/>
    <x v="21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x v="607"/>
    <x v="2166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x v="2213"/>
    <x v="2167"/>
    <x v="1"/>
    <x v="6"/>
    <x v="2975"/>
    <x v="2971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x v="2214"/>
    <x v="216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x v="2215"/>
    <x v="801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x v="2216"/>
    <x v="21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x v="578"/>
    <x v="2170"/>
    <x v="1"/>
    <x v="6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x v="2217"/>
    <x v="2171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x v="2218"/>
    <x v="2172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x v="2219"/>
    <x v="2173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x v="2220"/>
    <x v="21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x v="2221"/>
    <x v="217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x v="2222"/>
    <x v="217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x v="269"/>
    <x v="217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x v="2223"/>
    <x v="217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x v="31"/>
    <x v="680"/>
    <x v="1"/>
    <x v="38"/>
    <x v="2988"/>
    <x v="2984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x v="2224"/>
    <x v="2179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x v="31"/>
    <x v="218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x v="2225"/>
    <x v="218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x v="2226"/>
    <x v="2182"/>
    <x v="1"/>
    <x v="38"/>
    <x v="2992"/>
    <x v="298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s v="theater/spaces"/>
    <x v="2227"/>
    <x v="218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x v="2228"/>
    <x v="218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x v="2229"/>
    <x v="2185"/>
    <x v="1"/>
    <x v="38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x v="2230"/>
    <x v="218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x v="2231"/>
    <x v="21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x v="2232"/>
    <x v="2188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x v="2233"/>
    <x v="2189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x v="31"/>
    <x v="37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x v="2234"/>
    <x v="219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x v="2235"/>
    <x v="2191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x v="2107"/>
    <x v="2192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x v="2236"/>
    <x v="219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x v="2237"/>
    <x v="2194"/>
    <x v="1"/>
    <x v="38"/>
    <x v="3005"/>
    <x v="3000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x v="2133"/>
    <x v="2195"/>
    <x v="1"/>
    <x v="38"/>
    <x v="3006"/>
    <x v="3001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x v="2238"/>
    <x v="1237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x v="2107"/>
    <x v="219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x v="2239"/>
    <x v="219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x v="2240"/>
    <x v="219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x v="2241"/>
    <x v="2199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x v="2242"/>
    <x v="220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x v="2243"/>
    <x v="2201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x v="2244"/>
    <x v="2202"/>
    <x v="1"/>
    <x v="38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x v="2245"/>
    <x v="2203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x v="2246"/>
    <x v="2204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x v="2247"/>
    <x v="220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x v="2248"/>
    <x v="2206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x v="2249"/>
    <x v="220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x v="2250"/>
    <x v="2208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x v="2251"/>
    <x v="220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x v="2252"/>
    <x v="221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x v="288"/>
    <x v="221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x v="2253"/>
    <x v="2212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x v="2254"/>
    <x v="221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x v="2255"/>
    <x v="1847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x v="2256"/>
    <x v="2214"/>
    <x v="1"/>
    <x v="38"/>
    <x v="3027"/>
    <x v="3022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x v="2257"/>
    <x v="221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x v="2258"/>
    <x v="2216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x v="2259"/>
    <x v="2217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x v="31"/>
    <x v="2218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x v="66"/>
    <x v="2219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x v="2260"/>
    <x v="222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x v="2261"/>
    <x v="2221"/>
    <x v="1"/>
    <x v="38"/>
    <x v="3034"/>
    <x v="302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x v="2262"/>
    <x v="2222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x v="2263"/>
    <x v="222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x v="2264"/>
    <x v="222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x v="10"/>
    <x v="2225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x v="2265"/>
    <x v="2226"/>
    <x v="1"/>
    <x v="38"/>
    <x v="3039"/>
    <x v="303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x v="1881"/>
    <x v="2227"/>
    <x v="1"/>
    <x v="38"/>
    <x v="3040"/>
    <x v="3035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x v="2266"/>
    <x v="2228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x v="602"/>
    <x v="222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x v="2267"/>
    <x v="223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x v="2268"/>
    <x v="22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x v="2269"/>
    <x v="223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x v="2270"/>
    <x v="22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x v="2271"/>
    <x v="2234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x v="2272"/>
    <x v="2235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x v="313"/>
    <x v="2236"/>
    <x v="1"/>
    <x v="38"/>
    <x v="3049"/>
    <x v="3044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x v="938"/>
    <x v="223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x v="2273"/>
    <x v="2238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x v="840"/>
    <x v="839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x v="177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x v="109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x v="2274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x v="109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x v="109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x v="374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x v="2275"/>
    <x v="2239"/>
    <x v="1"/>
    <x v="38"/>
    <x v="3059"/>
    <x v="3054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x v="2276"/>
    <x v="1795"/>
    <x v="1"/>
    <x v="38"/>
    <x v="3060"/>
    <x v="3055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s v="theater/spaces"/>
    <x v="109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x v="2277"/>
    <x v="2240"/>
    <x v="1"/>
    <x v="38"/>
    <x v="3062"/>
    <x v="3057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x v="2278"/>
    <x v="2241"/>
    <x v="1"/>
    <x v="38"/>
    <x v="3063"/>
    <x v="30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x v="2279"/>
    <x v="2242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x v="167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x v="2280"/>
    <x v="224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x v="453"/>
    <x v="444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x v="2281"/>
    <x v="2244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x v="2282"/>
    <x v="2245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x v="2283"/>
    <x v="2246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x v="2284"/>
    <x v="224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x v="374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x v="2285"/>
    <x v="2248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x v="2286"/>
    <x v="2249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x v="2287"/>
    <x v="2250"/>
    <x v="1"/>
    <x v="38"/>
    <x v="3075"/>
    <x v="307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x v="2288"/>
    <x v="225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x v="2289"/>
    <x v="1859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x v="2290"/>
    <x v="198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x v="2291"/>
    <x v="2252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x v="2292"/>
    <x v="22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x v="2293"/>
    <x v="225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x v="109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x v="1228"/>
    <x v="806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x v="2294"/>
    <x v="2255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x v="2295"/>
    <x v="2256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x v="1161"/>
    <x v="41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x v="895"/>
    <x v="37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x v="2296"/>
    <x v="84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x v="2297"/>
    <x v="22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x v="2298"/>
    <x v="225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x v="2299"/>
    <x v="225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x v="2300"/>
    <x v="226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x v="2301"/>
    <x v="226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x v="1866"/>
    <x v="384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x v="2302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x v="2303"/>
    <x v="226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x v="2304"/>
    <x v="226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x v="2305"/>
    <x v="226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x v="2306"/>
    <x v="226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x v="2307"/>
    <x v="226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x v="746"/>
    <x v="384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x v="2308"/>
    <x v="2267"/>
    <x v="1"/>
    <x v="38"/>
    <x v="3102"/>
    <x v="3096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x v="2309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x v="2310"/>
    <x v="226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x v="2311"/>
    <x v="226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x v="2312"/>
    <x v="227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x v="2313"/>
    <x v="2271"/>
    <x v="1"/>
    <x v="38"/>
    <x v="3107"/>
    <x v="310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s v="theater/spaces"/>
    <x v="2314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x v="2315"/>
    <x v="2272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x v="167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x v="2316"/>
    <x v="227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x v="2317"/>
    <x v="227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x v="2318"/>
    <x v="227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x v="109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x v="419"/>
    <x v="468"/>
    <x v="1"/>
    <x v="38"/>
    <x v="3115"/>
    <x v="3109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x v="2319"/>
    <x v="138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x v="370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x v="691"/>
    <x v="2276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x v="833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x v="2320"/>
    <x v="2277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x v="886"/>
    <x v="119"/>
    <x v="1"/>
    <x v="38"/>
    <x v="3121"/>
    <x v="3115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s v="theater/spaces"/>
    <x v="2321"/>
    <x v="227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x v="2322"/>
    <x v="2279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x v="2323"/>
    <x v="2280"/>
    <x v="1"/>
    <x v="38"/>
    <x v="3124"/>
    <x v="3118"/>
  </r>
  <r>
    <n v="3125"/>
    <s v="N/A (Canceled)"/>
    <s v="N/A"/>
    <n v="1500000"/>
    <x v="117"/>
    <x v="1"/>
    <x v="0"/>
    <s v="USD"/>
    <n v="1452142672"/>
    <n v="1449550672"/>
    <b v="0"/>
    <x v="78"/>
    <b v="0"/>
    <s v="theater/spaces"/>
    <x v="109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x v="2324"/>
    <x v="228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x v="109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x v="2325"/>
    <x v="2282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x v="417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x v="2326"/>
    <x v="2283"/>
    <x v="1"/>
    <x v="6"/>
    <x v="3130"/>
    <x v="3124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x v="2327"/>
    <x v="404"/>
    <x v="1"/>
    <x v="6"/>
    <x v="3131"/>
    <x v="312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x v="108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x v="1277"/>
    <x v="1209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x v="2328"/>
    <x v="65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x v="2329"/>
    <x v="228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x v="2330"/>
    <x v="228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x v="422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x v="109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x v="2331"/>
    <x v="228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x v="2332"/>
    <x v="1228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x v="2333"/>
    <x v="228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x v="2334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x v="109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x v="2335"/>
    <x v="2288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x v="109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x v="1131"/>
    <x v="2289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x v="2336"/>
    <x v="2290"/>
    <x v="1"/>
    <x v="6"/>
    <x v="3147"/>
    <x v="3141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x v="2337"/>
    <x v="229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x v="87"/>
    <x v="368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x v="50"/>
    <x v="22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x v="84"/>
    <x v="229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x v="2338"/>
    <x v="2294"/>
    <x v="1"/>
    <x v="6"/>
    <x v="3152"/>
    <x v="314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x v="2339"/>
    <x v="229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x v="2340"/>
    <x v="2296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x v="2341"/>
    <x v="2297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x v="2342"/>
    <x v="2298"/>
    <x v="1"/>
    <x v="6"/>
    <x v="3156"/>
    <x v="3150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x v="50"/>
    <x v="2299"/>
    <x v="1"/>
    <x v="6"/>
    <x v="3157"/>
    <x v="3151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x v="430"/>
    <x v="2300"/>
    <x v="1"/>
    <x v="6"/>
    <x v="3158"/>
    <x v="315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x v="2343"/>
    <x v="2301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x v="1400"/>
    <x v="2302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x v="2344"/>
    <x v="2303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x v="2345"/>
    <x v="2304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x v="2346"/>
    <x v="230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x v="2347"/>
    <x v="2306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x v="2348"/>
    <x v="2307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x v="2349"/>
    <x v="2308"/>
    <x v="1"/>
    <x v="6"/>
    <x v="3166"/>
    <x v="3159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x v="2350"/>
    <x v="2309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x v="2351"/>
    <x v="2310"/>
    <x v="1"/>
    <x v="6"/>
    <x v="3168"/>
    <x v="3161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x v="2352"/>
    <x v="98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x v="2353"/>
    <x v="231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x v="2354"/>
    <x v="231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x v="935"/>
    <x v="231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x v="288"/>
    <x v="2314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x v="2355"/>
    <x v="2315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x v="2356"/>
    <x v="231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x v="2357"/>
    <x v="231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x v="2358"/>
    <x v="231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x v="2359"/>
    <x v="2319"/>
    <x v="1"/>
    <x v="6"/>
    <x v="3178"/>
    <x v="3171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x v="2360"/>
    <x v="232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x v="2361"/>
    <x v="232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x v="2206"/>
    <x v="82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x v="2191"/>
    <x v="2322"/>
    <x v="1"/>
    <x v="6"/>
    <x v="3182"/>
    <x v="3175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x v="2206"/>
    <x v="232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x v="2362"/>
    <x v="232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x v="31"/>
    <x v="69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x v="2363"/>
    <x v="232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x v="2364"/>
    <x v="232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x v="2365"/>
    <x v="232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x v="2366"/>
    <x v="232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x v="109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x v="2367"/>
    <x v="232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x v="391"/>
    <x v="80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x v="2368"/>
    <x v="233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x v="109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x v="2369"/>
    <x v="2331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x v="1855"/>
    <x v="468"/>
    <x v="1"/>
    <x v="40"/>
    <x v="3196"/>
    <x v="3189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x v="2370"/>
    <x v="233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x v="456"/>
    <x v="2333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x v="2371"/>
    <x v="2334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x v="133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x v="2372"/>
    <x v="38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x v="2373"/>
    <x v="2335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x v="180"/>
    <x v="69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x v="109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x v="2374"/>
    <x v="196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x v="109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x v="2375"/>
    <x v="2336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x v="991"/>
    <x v="233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x v="2376"/>
    <x v="2338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x v="2377"/>
    <x v="2339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x v="2378"/>
    <x v="2340"/>
    <x v="1"/>
    <x v="6"/>
    <x v="3211"/>
    <x v="3204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x v="2379"/>
    <x v="2341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x v="2380"/>
    <x v="2342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x v="2381"/>
    <x v="2343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x v="2382"/>
    <x v="2344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x v="2383"/>
    <x v="2345"/>
    <x v="1"/>
    <x v="6"/>
    <x v="3216"/>
    <x v="3209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x v="2251"/>
    <x v="2346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x v="426"/>
    <x v="234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x v="2384"/>
    <x v="2348"/>
    <x v="1"/>
    <x v="6"/>
    <x v="3219"/>
    <x v="3212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x v="2385"/>
    <x v="234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x v="2386"/>
    <x v="235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x v="2387"/>
    <x v="2351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x v="2388"/>
    <x v="2352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x v="2389"/>
    <x v="235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x v="1099"/>
    <x v="2354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x v="44"/>
    <x v="2355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x v="1054"/>
    <x v="73"/>
    <x v="1"/>
    <x v="6"/>
    <x v="3227"/>
    <x v="322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x v="2390"/>
    <x v="235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x v="2391"/>
    <x v="235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x v="2392"/>
    <x v="235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x v="2393"/>
    <x v="40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x v="2394"/>
    <x v="2359"/>
    <x v="1"/>
    <x v="6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x v="2395"/>
    <x v="236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x v="2396"/>
    <x v="2361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x v="2397"/>
    <x v="2362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x v="1794"/>
    <x v="236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x v="2398"/>
    <x v="2364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x v="2399"/>
    <x v="236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x v="2400"/>
    <x v="236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x v="518"/>
    <x v="2367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x v="2401"/>
    <x v="2368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x v="2402"/>
    <x v="23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x v="2403"/>
    <x v="237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x v="2404"/>
    <x v="2371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x v="2405"/>
    <x v="237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x v="2406"/>
    <x v="2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x v="2407"/>
    <x v="2374"/>
    <x v="1"/>
    <x v="6"/>
    <x v="3247"/>
    <x v="3239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x v="2408"/>
    <x v="2375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x v="2409"/>
    <x v="237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x v="2410"/>
    <x v="2377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x v="1613"/>
    <x v="2378"/>
    <x v="1"/>
    <x v="6"/>
    <x v="3251"/>
    <x v="3243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x v="2411"/>
    <x v="2379"/>
    <x v="1"/>
    <x v="6"/>
    <x v="3252"/>
    <x v="3244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x v="2412"/>
    <x v="238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x v="2413"/>
    <x v="23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x v="1290"/>
    <x v="238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x v="2414"/>
    <x v="238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x v="2415"/>
    <x v="238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x v="2416"/>
    <x v="238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x v="2417"/>
    <x v="2386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x v="2418"/>
    <x v="2387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x v="2419"/>
    <x v="2388"/>
    <x v="1"/>
    <x v="6"/>
    <x v="3261"/>
    <x v="3253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x v="2420"/>
    <x v="23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x v="2421"/>
    <x v="2390"/>
    <x v="1"/>
    <x v="6"/>
    <x v="3263"/>
    <x v="3255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x v="288"/>
    <x v="2391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x v="2002"/>
    <x v="2392"/>
    <x v="1"/>
    <x v="6"/>
    <x v="3265"/>
    <x v="3257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x v="2422"/>
    <x v="239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x v="426"/>
    <x v="239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x v="602"/>
    <x v="23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x v="1240"/>
    <x v="239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x v="658"/>
    <x v="2397"/>
    <x v="1"/>
    <x v="6"/>
    <x v="3270"/>
    <x v="3262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x v="2129"/>
    <x v="239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x v="2423"/>
    <x v="2399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x v="202"/>
    <x v="240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x v="2424"/>
    <x v="240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x v="2425"/>
    <x v="240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x v="2426"/>
    <x v="240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x v="1878"/>
    <x v="240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x v="1936"/>
    <x v="2405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x v="2427"/>
    <x v="24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x v="288"/>
    <x v="240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x v="2428"/>
    <x v="240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x v="2429"/>
    <x v="2409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x v="2430"/>
    <x v="241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x v="264"/>
    <x v="2411"/>
    <x v="1"/>
    <x v="6"/>
    <x v="3284"/>
    <x v="327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x v="2431"/>
    <x v="241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x v="2432"/>
    <x v="2413"/>
    <x v="1"/>
    <x v="6"/>
    <x v="3286"/>
    <x v="3278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x v="31"/>
    <x v="241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x v="2433"/>
    <x v="241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x v="2434"/>
    <x v="241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x v="1247"/>
    <x v="241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x v="430"/>
    <x v="2418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x v="2435"/>
    <x v="24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x v="2436"/>
    <x v="52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x v="1237"/>
    <x v="242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x v="2437"/>
    <x v="2421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x v="2438"/>
    <x v="2422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x v="2439"/>
    <x v="2423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x v="2440"/>
    <x v="24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x v="2441"/>
    <x v="242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x v="2442"/>
    <x v="242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x v="1424"/>
    <x v="711"/>
    <x v="1"/>
    <x v="6"/>
    <x v="3301"/>
    <x v="3293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x v="2443"/>
    <x v="242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x v="2444"/>
    <x v="2428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x v="2445"/>
    <x v="242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x v="2446"/>
    <x v="243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x v="2447"/>
    <x v="2431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x v="2448"/>
    <x v="2432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x v="2449"/>
    <x v="2433"/>
    <x v="1"/>
    <x v="6"/>
    <x v="3308"/>
    <x v="3300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x v="2450"/>
    <x v="666"/>
    <x v="1"/>
    <x v="6"/>
    <x v="3309"/>
    <x v="3301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x v="1417"/>
    <x v="243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x v="2451"/>
    <x v="2435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x v="2452"/>
    <x v="2397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x v="2453"/>
    <x v="2436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x v="2454"/>
    <x v="243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x v="1007"/>
    <x v="243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x v="2455"/>
    <x v="2439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x v="2456"/>
    <x v="2440"/>
    <x v="1"/>
    <x v="6"/>
    <x v="3317"/>
    <x v="3309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x v="2457"/>
    <x v="24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x v="1277"/>
    <x v="1209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x v="50"/>
    <x v="244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x v="202"/>
    <x v="127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x v="2458"/>
    <x v="2443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x v="2459"/>
    <x v="2444"/>
    <x v="1"/>
    <x v="6"/>
    <x v="3323"/>
    <x v="3315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x v="658"/>
    <x v="244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x v="2460"/>
    <x v="18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x v="300"/>
    <x v="2446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x v="982"/>
    <x v="24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x v="2461"/>
    <x v="2448"/>
    <x v="1"/>
    <x v="6"/>
    <x v="3328"/>
    <x v="332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x v="2462"/>
    <x v="2449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x v="2463"/>
    <x v="245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x v="2464"/>
    <x v="245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x v="31"/>
    <x v="245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x v="2465"/>
    <x v="245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x v="2466"/>
    <x v="2454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x v="2467"/>
    <x v="2455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x v="31"/>
    <x v="184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x v="1097"/>
    <x v="2456"/>
    <x v="1"/>
    <x v="6"/>
    <x v="3337"/>
    <x v="3329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x v="2468"/>
    <x v="245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x v="2469"/>
    <x v="245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x v="2470"/>
    <x v="245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x v="31"/>
    <x v="246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x v="658"/>
    <x v="246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x v="2214"/>
    <x v="9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x v="2471"/>
    <x v="246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x v="2129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x v="1007"/>
    <x v="2463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x v="2472"/>
    <x v="2464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x v="2473"/>
    <x v="246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x v="2474"/>
    <x v="2466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x v="2475"/>
    <x v="40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x v="940"/>
    <x v="24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x v="2476"/>
    <x v="246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x v="2477"/>
    <x v="2469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x v="2478"/>
    <x v="226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x v="2479"/>
    <x v="247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x v="578"/>
    <x v="2471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x v="50"/>
    <x v="2472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x v="2480"/>
    <x v="2473"/>
    <x v="1"/>
    <x v="6"/>
    <x v="3358"/>
    <x v="3350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x v="90"/>
    <x v="2474"/>
    <x v="1"/>
    <x v="6"/>
    <x v="3359"/>
    <x v="3351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x v="2481"/>
    <x v="247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x v="2482"/>
    <x v="247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x v="678"/>
    <x v="2477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x v="2483"/>
    <x v="247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x v="2484"/>
    <x v="247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x v="87"/>
    <x v="248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x v="2485"/>
    <x v="248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x v="2486"/>
    <x v="2482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x v="81"/>
    <x v="2483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x v="3"/>
    <x v="2484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x v="2487"/>
    <x v="2485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x v="2488"/>
    <x v="2486"/>
    <x v="1"/>
    <x v="6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x v="991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x v="598"/>
    <x v="248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x v="2489"/>
    <x v="248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x v="31"/>
    <x v="248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x v="77"/>
    <x v="249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x v="348"/>
    <x v="2491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x v="2490"/>
    <x v="2492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x v="2491"/>
    <x v="2493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x v="2492"/>
    <x v="249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x v="1891"/>
    <x v="249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x v="2493"/>
    <x v="249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x v="1942"/>
    <x v="249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x v="2494"/>
    <x v="24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x v="31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x v="2"/>
    <x v="2499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x v="2495"/>
    <x v="25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x v="965"/>
    <x v="118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x v="1444"/>
    <x v="250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x v="2122"/>
    <x v="2502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x v="2496"/>
    <x v="244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x v="31"/>
    <x v="69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x v="1725"/>
    <x v="2503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x v="2497"/>
    <x v="2109"/>
    <x v="1"/>
    <x v="6"/>
    <x v="3394"/>
    <x v="3384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x v="2498"/>
    <x v="250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x v="2499"/>
    <x v="2505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x v="1990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x v="2500"/>
    <x v="250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x v="603"/>
    <x v="25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x v="2501"/>
    <x v="250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x v="2502"/>
    <x v="250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x v="2503"/>
    <x v="251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x v="31"/>
    <x v="251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x v="1009"/>
    <x v="251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x v="2504"/>
    <x v="2513"/>
    <x v="1"/>
    <x v="6"/>
    <x v="3405"/>
    <x v="3394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x v="2505"/>
    <x v="2514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x v="1088"/>
    <x v="2515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x v="2506"/>
    <x v="2516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x v="2507"/>
    <x v="251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x v="2508"/>
    <x v="251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x v="2509"/>
    <x v="25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x v="31"/>
    <x v="252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x v="2129"/>
    <x v="252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x v="991"/>
    <x v="2522"/>
    <x v="1"/>
    <x v="6"/>
    <x v="3414"/>
    <x v="340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x v="31"/>
    <x v="25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x v="1774"/>
    <x v="2524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x v="2510"/>
    <x v="252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x v="2511"/>
    <x v="2526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x v="2512"/>
    <x v="25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x v="2513"/>
    <x v="25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x v="2514"/>
    <x v="2529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x v="1071"/>
    <x v="253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x v="2515"/>
    <x v="436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x v="2062"/>
    <x v="253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x v="2516"/>
    <x v="2532"/>
    <x v="1"/>
    <x v="6"/>
    <x v="3425"/>
    <x v="3413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x v="2517"/>
    <x v="2533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x v="31"/>
    <x v="2218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x v="1015"/>
    <x v="2534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x v="2129"/>
    <x v="186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x v="2518"/>
    <x v="25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x v="31"/>
    <x v="253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x v="2519"/>
    <x v="2537"/>
    <x v="1"/>
    <x v="6"/>
    <x v="3432"/>
    <x v="342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x v="2520"/>
    <x v="253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x v="1442"/>
    <x v="253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x v="1990"/>
    <x v="254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x v="2521"/>
    <x v="254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x v="50"/>
    <x v="2542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x v="1243"/>
    <x v="2543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x v="2522"/>
    <x v="2544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x v="2523"/>
    <x v="254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x v="946"/>
    <x v="254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x v="31"/>
    <x v="68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x v="2524"/>
    <x v="25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x v="2525"/>
    <x v="2548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x v="31"/>
    <x v="2549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x v="2123"/>
    <x v="2550"/>
    <x v="1"/>
    <x v="6"/>
    <x v="3446"/>
    <x v="3434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x v="2526"/>
    <x v="2551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x v="2527"/>
    <x v="25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x v="2528"/>
    <x v="2553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x v="1710"/>
    <x v="25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x v="2529"/>
    <x v="255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x v="2530"/>
    <x v="2556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x v="2531"/>
    <x v="4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x v="2248"/>
    <x v="25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x v="2532"/>
    <x v="25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x v="2533"/>
    <x v="2559"/>
    <x v="1"/>
    <x v="6"/>
    <x v="3456"/>
    <x v="3444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x v="2534"/>
    <x v="256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x v="2535"/>
    <x v="2561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x v="2536"/>
    <x v="2562"/>
    <x v="1"/>
    <x v="6"/>
    <x v="3459"/>
    <x v="3447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x v="2537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x v="2538"/>
    <x v="2563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x v="2539"/>
    <x v="2564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x v="2540"/>
    <x v="256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x v="2541"/>
    <x v="256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x v="288"/>
    <x v="256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x v="2542"/>
    <x v="2568"/>
    <x v="1"/>
    <x v="6"/>
    <x v="3466"/>
    <x v="3454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s v="theater/plays"/>
    <x v="50"/>
    <x v="2569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x v="2543"/>
    <x v="257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x v="2544"/>
    <x v="2571"/>
    <x v="1"/>
    <x v="6"/>
    <x v="3469"/>
    <x v="3457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x v="2111"/>
    <x v="69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x v="2545"/>
    <x v="2572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x v="2546"/>
    <x v="2573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x v="31"/>
    <x v="257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x v="50"/>
    <x v="2575"/>
    <x v="1"/>
    <x v="6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x v="1614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x v="87"/>
    <x v="368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x v="1288"/>
    <x v="2576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x v="2547"/>
    <x v="2577"/>
    <x v="1"/>
    <x v="6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x v="2548"/>
    <x v="2578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x v="2549"/>
    <x v="257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x v="2395"/>
    <x v="258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x v="2550"/>
    <x v="37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x v="2551"/>
    <x v="258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x v="2552"/>
    <x v="25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x v="2553"/>
    <x v="242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x v="26"/>
    <x v="25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x v="92"/>
    <x v="2584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x v="1247"/>
    <x v="258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x v="2554"/>
    <x v="25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x v="1901"/>
    <x v="165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x v="2555"/>
    <x v="2587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x v="2556"/>
    <x v="2588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x v="31"/>
    <x v="221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x v="31"/>
    <x v="258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x v="2557"/>
    <x v="259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x v="2558"/>
    <x v="259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x v="2559"/>
    <x v="259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x v="2560"/>
    <x v="2593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x v="269"/>
    <x v="2594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x v="2561"/>
    <x v="259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x v="17"/>
    <x v="259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x v="2562"/>
    <x v="2597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x v="2563"/>
    <x v="2598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x v="31"/>
    <x v="179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x v="2564"/>
    <x v="2599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x v="1240"/>
    <x v="260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x v="2565"/>
    <x v="1784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x v="2238"/>
    <x v="1053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x v="2566"/>
    <x v="260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x v="2567"/>
    <x v="2602"/>
    <x v="1"/>
    <x v="6"/>
    <x v="3510"/>
    <x v="3498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x v="2568"/>
    <x v="260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x v="31"/>
    <x v="2604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x v="2569"/>
    <x v="260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x v="1007"/>
    <x v="698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x v="2570"/>
    <x v="260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x v="31"/>
    <x v="260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x v="31"/>
    <x v="26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x v="2571"/>
    <x v="2609"/>
    <x v="1"/>
    <x v="6"/>
    <x v="3518"/>
    <x v="350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x v="40"/>
    <x v="2610"/>
    <x v="1"/>
    <x v="6"/>
    <x v="3519"/>
    <x v="3507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x v="1266"/>
    <x v="261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x v="2572"/>
    <x v="26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x v="31"/>
    <x v="261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x v="2573"/>
    <x v="2614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x v="2574"/>
    <x v="261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x v="938"/>
    <x v="261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x v="607"/>
    <x v="2617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x v="2575"/>
    <x v="2618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x v="2576"/>
    <x v="261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x v="2577"/>
    <x v="2333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x v="31"/>
    <x v="179"/>
    <x v="1"/>
    <x v="6"/>
    <x v="3530"/>
    <x v="3517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x v="602"/>
    <x v="262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x v="2578"/>
    <x v="262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x v="2536"/>
    <x v="2622"/>
    <x v="1"/>
    <x v="6"/>
    <x v="3533"/>
    <x v="3520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x v="2579"/>
    <x v="262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x v="2580"/>
    <x v="262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x v="71"/>
    <x v="2625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x v="2581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x v="2582"/>
    <x v="2626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x v="2583"/>
    <x v="262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x v="2584"/>
    <x v="2628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x v="2"/>
    <x v="262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x v="2585"/>
    <x v="263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x v="436"/>
    <x v="2631"/>
    <x v="1"/>
    <x v="6"/>
    <x v="3543"/>
    <x v="352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x v="31"/>
    <x v="263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x v="84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x v="2586"/>
    <x v="26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x v="2587"/>
    <x v="263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x v="2588"/>
    <x v="2579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x v="607"/>
    <x v="263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x v="2131"/>
    <x v="263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x v="2118"/>
    <x v="2637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x v="31"/>
    <x v="26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x v="2589"/>
    <x v="2639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x v="2590"/>
    <x v="264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x v="31"/>
    <x v="123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x v="2419"/>
    <x v="264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x v="2591"/>
    <x v="26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x v="2592"/>
    <x v="264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x v="991"/>
    <x v="26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x v="2593"/>
    <x v="264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x v="2122"/>
    <x v="2646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x v="2594"/>
    <x v="2647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x v="2595"/>
    <x v="2648"/>
    <x v="1"/>
    <x v="6"/>
    <x v="3563"/>
    <x v="3549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x v="10"/>
    <x v="264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x v="2596"/>
    <x v="265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x v="2430"/>
    <x v="2651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x v="2597"/>
    <x v="265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x v="2598"/>
    <x v="2653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x v="2599"/>
    <x v="2654"/>
    <x v="1"/>
    <x v="6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x v="2600"/>
    <x v="2655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x v="2601"/>
    <x v="2656"/>
    <x v="1"/>
    <x v="6"/>
    <x v="3571"/>
    <x v="3557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x v="31"/>
    <x v="2657"/>
    <x v="1"/>
    <x v="6"/>
    <x v="3572"/>
    <x v="3558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x v="2602"/>
    <x v="265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x v="2603"/>
    <x v="2659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x v="2604"/>
    <x v="266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x v="31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x v="2129"/>
    <x v="684"/>
    <x v="1"/>
    <x v="6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x v="2605"/>
    <x v="266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x v="31"/>
    <x v="68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x v="2606"/>
    <x v="26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x v="31"/>
    <x v="853"/>
    <x v="1"/>
    <x v="6"/>
    <x v="3581"/>
    <x v="3567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x v="2607"/>
    <x v="266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x v="2508"/>
    <x v="95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x v="2113"/>
    <x v="266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x v="2608"/>
    <x v="2665"/>
    <x v="1"/>
    <x v="6"/>
    <x v="3585"/>
    <x v="3571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x v="2609"/>
    <x v="2666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x v="2610"/>
    <x v="2667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x v="10"/>
    <x v="266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x v="1901"/>
    <x v="266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x v="2611"/>
    <x v="267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x v="1290"/>
    <x v="267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x v="2612"/>
    <x v="26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x v="2613"/>
    <x v="2673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x v="2614"/>
    <x v="2674"/>
    <x v="1"/>
    <x v="6"/>
    <x v="3594"/>
    <x v="3580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x v="23"/>
    <x v="2675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x v="2615"/>
    <x v="2676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x v="946"/>
    <x v="2677"/>
    <x v="1"/>
    <x v="6"/>
    <x v="3597"/>
    <x v="358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x v="2616"/>
    <x v="114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x v="2539"/>
    <x v="2678"/>
    <x v="1"/>
    <x v="6"/>
    <x v="3599"/>
    <x v="3585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x v="2129"/>
    <x v="2679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x v="2469"/>
    <x v="268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x v="2383"/>
    <x v="26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x v="2617"/>
    <x v="2682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x v="2618"/>
    <x v="2683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x v="2498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x v="2619"/>
    <x v="2684"/>
    <x v="1"/>
    <x v="6"/>
    <x v="3606"/>
    <x v="3592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x v="2620"/>
    <x v="210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x v="31"/>
    <x v="2685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x v="2621"/>
    <x v="2686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x v="2622"/>
    <x v="2687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x v="1627"/>
    <x v="59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x v="2623"/>
    <x v="2688"/>
    <x v="1"/>
    <x v="6"/>
    <x v="3612"/>
    <x v="3598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x v="31"/>
    <x v="37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x v="2624"/>
    <x v="268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x v="2020"/>
    <x v="269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x v="2387"/>
    <x v="2691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x v="2625"/>
    <x v="2692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x v="50"/>
    <x v="2693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x v="1246"/>
    <x v="11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x v="2626"/>
    <x v="269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x v="2627"/>
    <x v="2695"/>
    <x v="1"/>
    <x v="6"/>
    <x v="3621"/>
    <x v="3607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x v="2628"/>
    <x v="2696"/>
    <x v="1"/>
    <x v="6"/>
    <x v="3622"/>
    <x v="3608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x v="43"/>
    <x v="2697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x v="2629"/>
    <x v="2698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x v="2570"/>
    <x v="269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x v="2412"/>
    <x v="270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x v="31"/>
    <x v="2701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x v="109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x v="263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x v="108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x v="2631"/>
    <x v="2702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x v="143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x v="2632"/>
    <x v="27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x v="2633"/>
    <x v="2704"/>
    <x v="1"/>
    <x v="40"/>
    <x v="3634"/>
    <x v="362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x v="2634"/>
    <x v="2705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x v="109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x v="2635"/>
    <x v="2706"/>
    <x v="1"/>
    <x v="40"/>
    <x v="3637"/>
    <x v="3623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x v="2636"/>
    <x v="176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x v="524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x v="148"/>
    <x v="178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x v="109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x v="2637"/>
    <x v="50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x v="109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x v="2638"/>
    <x v="2707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x v="37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x v="2639"/>
    <x v="2708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x v="733"/>
    <x v="2"/>
    <x v="1"/>
    <x v="40"/>
    <x v="3647"/>
    <x v="3633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x v="2640"/>
    <x v="2709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x v="87"/>
    <x v="118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x v="31"/>
    <x v="211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x v="87"/>
    <x v="137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x v="2641"/>
    <x v="271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x v="10"/>
    <x v="271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x v="2642"/>
    <x v="271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x v="2643"/>
    <x v="271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x v="2644"/>
    <x v="271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x v="2645"/>
    <x v="2715"/>
    <x v="1"/>
    <x v="6"/>
    <x v="3657"/>
    <x v="3643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x v="17"/>
    <x v="271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x v="2389"/>
    <x v="2717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x v="31"/>
    <x v="2718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x v="2598"/>
    <x v="2719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x v="2646"/>
    <x v="272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x v="87"/>
    <x v="438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x v="2647"/>
    <x v="272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x v="2648"/>
    <x v="2722"/>
    <x v="1"/>
    <x v="6"/>
    <x v="3665"/>
    <x v="36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s v="theater/plays"/>
    <x v="31"/>
    <x v="272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x v="2649"/>
    <x v="272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x v="991"/>
    <x v="272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x v="2650"/>
    <x v="27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x v="2651"/>
    <x v="2727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x v="2652"/>
    <x v="272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x v="1400"/>
    <x v="2729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x v="2653"/>
    <x v="273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x v="31"/>
    <x v="273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x v="2515"/>
    <x v="46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x v="2654"/>
    <x v="2732"/>
    <x v="1"/>
    <x v="6"/>
    <x v="3676"/>
    <x v="3662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x v="2655"/>
    <x v="2733"/>
    <x v="1"/>
    <x v="6"/>
    <x v="3677"/>
    <x v="3663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x v="78"/>
    <x v="2734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x v="2616"/>
    <x v="2735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x v="2656"/>
    <x v="2736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x v="2657"/>
    <x v="105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x v="2658"/>
    <x v="2737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x v="2659"/>
    <x v="2738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x v="2660"/>
    <x v="2739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x v="2661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x v="2662"/>
    <x v="274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x v="2663"/>
    <x v="274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x v="2217"/>
    <x v="274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x v="1237"/>
    <x v="274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x v="43"/>
    <x v="2744"/>
    <x v="1"/>
    <x v="6"/>
    <x v="3690"/>
    <x v="367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x v="2664"/>
    <x v="2745"/>
    <x v="1"/>
    <x v="6"/>
    <x v="3691"/>
    <x v="3677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x v="582"/>
    <x v="274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x v="2665"/>
    <x v="274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x v="2666"/>
    <x v="274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x v="2213"/>
    <x v="274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x v="1342"/>
    <x v="275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x v="1277"/>
    <x v="275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x v="2667"/>
    <x v="275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x v="2624"/>
    <x v="2111"/>
    <x v="1"/>
    <x v="6"/>
    <x v="3699"/>
    <x v="3685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x v="1247"/>
    <x v="241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x v="1415"/>
    <x v="275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x v="2217"/>
    <x v="275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x v="2668"/>
    <x v="275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x v="2669"/>
    <x v="275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x v="2670"/>
    <x v="191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x v="2671"/>
    <x v="275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x v="2672"/>
    <x v="275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x v="2673"/>
    <x v="275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x v="2674"/>
    <x v="276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x v="2675"/>
    <x v="2761"/>
    <x v="1"/>
    <x v="6"/>
    <x v="3710"/>
    <x v="369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x v="430"/>
    <x v="276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x v="2676"/>
    <x v="276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x v="1240"/>
    <x v="276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x v="1099"/>
    <x v="276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x v="2677"/>
    <x v="276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x v="2678"/>
    <x v="2767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x v="1266"/>
    <x v="2768"/>
    <x v="1"/>
    <x v="6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x v="2679"/>
    <x v="2769"/>
    <x v="1"/>
    <x v="6"/>
    <x v="3718"/>
    <x v="3703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x v="2680"/>
    <x v="2600"/>
    <x v="1"/>
    <x v="6"/>
    <x v="3719"/>
    <x v="3704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x v="2681"/>
    <x v="277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x v="2624"/>
    <x v="2771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x v="2682"/>
    <x v="2772"/>
    <x v="1"/>
    <x v="6"/>
    <x v="3722"/>
    <x v="3707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x v="2683"/>
    <x v="27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x v="2684"/>
    <x v="2774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x v="74"/>
    <x v="277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x v="2685"/>
    <x v="2776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x v="1266"/>
    <x v="2777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x v="2686"/>
    <x v="2778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x v="2687"/>
    <x v="2779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x v="709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x v="2688"/>
    <x v="127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x v="2689"/>
    <x v="164"/>
    <x v="1"/>
    <x v="6"/>
    <x v="3732"/>
    <x v="3717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x v="109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x v="2690"/>
    <x v="2397"/>
    <x v="1"/>
    <x v="6"/>
    <x v="3734"/>
    <x v="3719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x v="2691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x v="886"/>
    <x v="119"/>
    <x v="1"/>
    <x v="6"/>
    <x v="3736"/>
    <x v="3721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x v="2692"/>
    <x v="839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x v="2693"/>
    <x v="834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x v="2694"/>
    <x v="278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x v="2695"/>
    <x v="2781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x v="109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x v="172"/>
    <x v="384"/>
    <x v="1"/>
    <x v="6"/>
    <x v="3742"/>
    <x v="3727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x v="109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x v="109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x v="709"/>
    <x v="119"/>
    <x v="1"/>
    <x v="6"/>
    <x v="3745"/>
    <x v="373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s v="theater/plays"/>
    <x v="2696"/>
    <x v="2782"/>
    <x v="1"/>
    <x v="6"/>
    <x v="3746"/>
    <x v="3731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x v="460"/>
    <x v="384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x v="2697"/>
    <x v="278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x v="2"/>
    <x v="766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x v="1004"/>
    <x v="2784"/>
    <x v="1"/>
    <x v="40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x v="2698"/>
    <x v="278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x v="1246"/>
    <x v="80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x v="2699"/>
    <x v="278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x v="43"/>
    <x v="2787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x v="2700"/>
    <x v="2788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x v="2701"/>
    <x v="278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x v="2702"/>
    <x v="2790"/>
    <x v="1"/>
    <x v="40"/>
    <x v="3757"/>
    <x v="3742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x v="2703"/>
    <x v="2791"/>
    <x v="1"/>
    <x v="40"/>
    <x v="3758"/>
    <x v="3743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x v="2704"/>
    <x v="279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x v="2705"/>
    <x v="2793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x v="31"/>
    <x v="2794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x v="2706"/>
    <x v="279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x v="31"/>
    <x v="279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x v="31"/>
    <x v="26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x v="2707"/>
    <x v="279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x v="2708"/>
    <x v="27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x v="2709"/>
    <x v="279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x v="2710"/>
    <x v="280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x v="31"/>
    <x v="2801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x v="31"/>
    <x v="101"/>
    <x v="1"/>
    <x v="40"/>
    <x v="3770"/>
    <x v="3754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x v="2711"/>
    <x v="280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x v="1097"/>
    <x v="2803"/>
    <x v="1"/>
    <x v="40"/>
    <x v="3772"/>
    <x v="3756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x v="2123"/>
    <x v="280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x v="31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x v="598"/>
    <x v="2805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x v="2712"/>
    <x v="2806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x v="2713"/>
    <x v="2807"/>
    <x v="1"/>
    <x v="40"/>
    <x v="3777"/>
    <x v="376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x v="2714"/>
    <x v="2808"/>
    <x v="1"/>
    <x v="40"/>
    <x v="3778"/>
    <x v="3762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x v="2715"/>
    <x v="2809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x v="43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x v="2716"/>
    <x v="281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x v="1409"/>
    <x v="281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x v="2717"/>
    <x v="2812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x v="935"/>
    <x v="2813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x v="2718"/>
    <x v="984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x v="2719"/>
    <x v="281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x v="2720"/>
    <x v="281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x v="886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x v="2721"/>
    <x v="210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x v="109"/>
    <x v="121"/>
    <x v="1"/>
    <x v="40"/>
    <x v="3790"/>
    <x v="377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x v="109"/>
    <x v="121"/>
    <x v="1"/>
    <x v="40"/>
    <x v="3791"/>
    <x v="3774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x v="1228"/>
    <x v="844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x v="2722"/>
    <x v="2816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x v="460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x v="131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x v="2723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x v="2724"/>
    <x v="2817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x v="2725"/>
    <x v="1536"/>
    <x v="1"/>
    <x v="40"/>
    <x v="3798"/>
    <x v="3781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x v="2726"/>
    <x v="984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x v="2727"/>
    <x v="2818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x v="2728"/>
    <x v="2819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x v="109"/>
    <x v="121"/>
    <x v="1"/>
    <x v="40"/>
    <x v="3802"/>
    <x v="3785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x v="2729"/>
    <x v="282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x v="109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x v="133"/>
    <x v="1788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x v="273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x v="2731"/>
    <x v="282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x v="31"/>
    <x v="69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x v="982"/>
    <x v="135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x v="2732"/>
    <x v="2822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x v="2733"/>
    <x v="282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x v="1708"/>
    <x v="28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x v="2734"/>
    <x v="28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x v="2735"/>
    <x v="2826"/>
    <x v="1"/>
    <x v="6"/>
    <x v="3814"/>
    <x v="353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x v="2736"/>
    <x v="2827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x v="2737"/>
    <x v="282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x v="75"/>
    <x v="2829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x v="2738"/>
    <x v="283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x v="201"/>
    <x v="283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x v="2255"/>
    <x v="283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x v="2739"/>
    <x v="283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x v="2740"/>
    <x v="2834"/>
    <x v="1"/>
    <x v="6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x v="938"/>
    <x v="283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x v="1277"/>
    <x v="2836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x v="2741"/>
    <x v="28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x v="650"/>
    <x v="4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x v="2742"/>
    <x v="2838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x v="31"/>
    <x v="283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x v="20"/>
    <x v="2840"/>
    <x v="1"/>
    <x v="6"/>
    <x v="3829"/>
    <x v="3810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x v="2743"/>
    <x v="766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x v="2744"/>
    <x v="2841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x v="436"/>
    <x v="284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x v="988"/>
    <x v="284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x v="2745"/>
    <x v="2844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x v="583"/>
    <x v="379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x v="2460"/>
    <x v="2845"/>
    <x v="1"/>
    <x v="6"/>
    <x v="3836"/>
    <x v="3817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x v="426"/>
    <x v="284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x v="2746"/>
    <x v="2847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x v="982"/>
    <x v="284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x v="2747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x v="2748"/>
    <x v="2849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x v="2749"/>
    <x v="285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x v="2750"/>
    <x v="285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x v="2751"/>
    <x v="285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x v="2752"/>
    <x v="285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x v="837"/>
    <x v="285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x v="2753"/>
    <x v="2855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x v="2754"/>
    <x v="2856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x v="2755"/>
    <x v="2857"/>
    <x v="1"/>
    <x v="6"/>
    <x v="3849"/>
    <x v="3830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x v="2756"/>
    <x v="2858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x v="2757"/>
    <x v="2859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x v="418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x v="2758"/>
    <x v="31"/>
    <x v="1"/>
    <x v="6"/>
    <x v="3853"/>
    <x v="3834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x v="2759"/>
    <x v="286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x v="453"/>
    <x v="384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x v="459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x v="2760"/>
    <x v="178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x v="17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x v="167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x v="2761"/>
    <x v="2861"/>
    <x v="1"/>
    <x v="6"/>
    <x v="3860"/>
    <x v="3841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s v="theater/plays"/>
    <x v="152"/>
    <x v="101"/>
    <x v="1"/>
    <x v="6"/>
    <x v="3861"/>
    <x v="3842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x v="473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x v="109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x v="444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x v="2762"/>
    <x v="252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x v="1219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x v="2763"/>
    <x v="2862"/>
    <x v="1"/>
    <x v="6"/>
    <x v="3867"/>
    <x v="3848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x v="418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x v="2764"/>
    <x v="286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x v="2154"/>
    <x v="1876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x v="129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x v="109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x v="109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x v="109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x v="109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x v="2765"/>
    <x v="286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x v="2766"/>
    <x v="2865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x v="2767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x v="109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x v="2768"/>
    <x v="2866"/>
    <x v="1"/>
    <x v="40"/>
    <x v="3880"/>
    <x v="3792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x v="152"/>
    <x v="384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x v="109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x v="109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x v="109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x v="109"/>
    <x v="121"/>
    <x v="1"/>
    <x v="40"/>
    <x v="3885"/>
    <x v="3865"/>
  </r>
  <r>
    <n v="3886"/>
    <s v="a (Canceled)"/>
    <n v="1"/>
    <n v="10000"/>
    <x v="117"/>
    <x v="1"/>
    <x v="2"/>
    <s v="AUD"/>
    <n v="1418275702"/>
    <n v="1415683702"/>
    <b v="0"/>
    <x v="78"/>
    <b v="0"/>
    <s v="theater/musical"/>
    <x v="109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x v="1922"/>
    <x v="844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x v="2769"/>
    <x v="28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x v="2770"/>
    <x v="286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x v="2771"/>
    <x v="2869"/>
    <x v="1"/>
    <x v="6"/>
    <x v="3890"/>
    <x v="3870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x v="2164"/>
    <x v="2351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x v="109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x v="2772"/>
    <x v="287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x v="2773"/>
    <x v="1331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x v="152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x v="2774"/>
    <x v="66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x v="2775"/>
    <x v="895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x v="397"/>
    <x v="1337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x v="2372"/>
    <x v="37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x v="2331"/>
    <x v="287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x v="1863"/>
    <x v="384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x v="2776"/>
    <x v="287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x v="109"/>
    <x v="121"/>
    <x v="1"/>
    <x v="6"/>
    <x v="3903"/>
    <x v="3883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s v="theater/plays"/>
    <x v="479"/>
    <x v="1788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x v="2777"/>
    <x v="287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x v="2778"/>
    <x v="287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x v="2779"/>
    <x v="287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x v="2780"/>
    <x v="186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x v="2781"/>
    <x v="1209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x v="2782"/>
    <x v="287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x v="2783"/>
    <x v="287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x v="44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x v="709"/>
    <x v="2878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x v="2784"/>
    <x v="241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x v="119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x v="109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x v="2785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x v="418"/>
    <x v="379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x v="2786"/>
    <x v="18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x v="2331"/>
    <x v="834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x v="109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x v="2787"/>
    <x v="2879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x v="2788"/>
    <x v="288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x v="2789"/>
    <x v="137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x v="709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x v="715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x v="460"/>
    <x v="38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x v="2790"/>
    <x v="2881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x v="2791"/>
    <x v="28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x v="109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x v="109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x v="2792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x v="2793"/>
    <x v="28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x v="1324"/>
    <x v="288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x v="2794"/>
    <x v="2885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x v="109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x v="2795"/>
    <x v="2886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x v="2796"/>
    <x v="2887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x v="37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x v="881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x v="957"/>
    <x v="384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x v="109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x v="2797"/>
    <x v="288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x v="109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x v="1161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x v="140"/>
    <x v="498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x v="2798"/>
    <x v="476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x v="109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x v="2799"/>
    <x v="288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x v="895"/>
    <x v="384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x v="280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x v="2801"/>
    <x v="384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x v="109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x v="109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x v="2802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x v="109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x v="1866"/>
    <x v="589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x v="2803"/>
    <x v="289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x v="695"/>
    <x v="838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x v="1835"/>
    <x v="798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x v="714"/>
    <x v="689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x v="2804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x v="109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x v="2805"/>
    <x v="84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x v="2100"/>
    <x v="3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x v="722"/>
    <x v="381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x v="2806"/>
    <x v="223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x v="2807"/>
    <x v="28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x v="2808"/>
    <x v="289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x v="2809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x v="2810"/>
    <x v="2893"/>
    <x v="1"/>
    <x v="6"/>
    <x v="3971"/>
    <x v="395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x v="2811"/>
    <x v="2894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x v="2812"/>
    <x v="289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x v="2149"/>
    <x v="2896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x v="109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x v="2813"/>
    <x v="2897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x v="2814"/>
    <x v="289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x v="2815"/>
    <x v="129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x v="2816"/>
    <x v="178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x v="2693"/>
    <x v="2845"/>
    <x v="1"/>
    <x v="6"/>
    <x v="3980"/>
    <x v="3960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x v="2817"/>
    <x v="63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x v="143"/>
    <x v="447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x v="2818"/>
    <x v="2899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x v="2819"/>
    <x v="2858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x v="2803"/>
    <x v="290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x v="2820"/>
    <x v="2901"/>
    <x v="1"/>
    <x v="6"/>
    <x v="3986"/>
    <x v="396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x v="2821"/>
    <x v="2902"/>
    <x v="1"/>
    <x v="6"/>
    <x v="3987"/>
    <x v="3967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x v="2822"/>
    <x v="1797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x v="109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x v="2823"/>
    <x v="1581"/>
    <x v="1"/>
    <x v="6"/>
    <x v="3990"/>
    <x v="3970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x v="143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x v="2824"/>
    <x v="2903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x v="130"/>
    <x v="366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x v="1161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x v="2825"/>
    <x v="844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x v="2826"/>
    <x v="290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x v="109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x v="2827"/>
    <x v="2905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x v="2828"/>
    <x v="2906"/>
    <x v="1"/>
    <x v="6"/>
    <x v="3999"/>
    <x v="3979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s v="theater/plays"/>
    <x v="415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x v="2821"/>
    <x v="28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x v="1861"/>
    <x v="2117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x v="2829"/>
    <x v="984"/>
    <x v="1"/>
    <x v="6"/>
    <x v="4003"/>
    <x v="3982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s v="theater/plays"/>
    <x v="418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x v="843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x v="440"/>
    <x v="45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x v="1161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x v="733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x v="2830"/>
    <x v="384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x v="2831"/>
    <x v="290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x v="2832"/>
    <x v="2908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x v="109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x v="698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x v="109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x v="107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x v="11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x v="857"/>
    <x v="1859"/>
    <x v="1"/>
    <x v="6"/>
    <x v="4017"/>
    <x v="399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x v="2780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x v="2833"/>
    <x v="187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x v="2834"/>
    <x v="853"/>
    <x v="1"/>
    <x v="6"/>
    <x v="4020"/>
    <x v="399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x v="1863"/>
    <x v="372"/>
    <x v="1"/>
    <x v="6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x v="2835"/>
    <x v="2909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x v="109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x v="2372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x v="152"/>
    <x v="37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x v="109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x v="2836"/>
    <x v="274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x v="2837"/>
    <x v="272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x v="109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x v="149"/>
    <x v="59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x v="109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x v="2838"/>
    <x v="585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x v="2839"/>
    <x v="291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x v="2840"/>
    <x v="101"/>
    <x v="1"/>
    <x v="6"/>
    <x v="4034"/>
    <x v="4013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x v="2841"/>
    <x v="2911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x v="2842"/>
    <x v="291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x v="2843"/>
    <x v="379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x v="2844"/>
    <x v="2913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x v="137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x v="1296"/>
    <x v="2914"/>
    <x v="1"/>
    <x v="6"/>
    <x v="4040"/>
    <x v="4019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x v="714"/>
    <x v="689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x v="2845"/>
    <x v="589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x v="109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x v="2846"/>
    <x v="701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x v="459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x v="2847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x v="727"/>
    <x v="4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x v="2848"/>
    <x v="291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x v="123"/>
    <x v="587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x v="273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x v="109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x v="2849"/>
    <x v="291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x v="2850"/>
    <x v="698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x v="109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x v="2851"/>
    <x v="29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x v="2852"/>
    <x v="2137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x v="2853"/>
    <x v="9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x v="2854"/>
    <x v="2918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x v="453"/>
    <x v="68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x v="2855"/>
    <x v="283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x v="109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x v="2856"/>
    <x v="2919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x v="2857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x v="2858"/>
    <x v="2920"/>
    <x v="1"/>
    <x v="6"/>
    <x v="4064"/>
    <x v="4042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x v="2859"/>
    <x v="2921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x v="874"/>
    <x v="384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x v="2860"/>
    <x v="292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x v="460"/>
    <x v="292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x v="2861"/>
    <x v="292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x v="2862"/>
    <x v="4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x v="109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x v="177"/>
    <x v="453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x v="2863"/>
    <x v="292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x v="2864"/>
    <x v="436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x v="2865"/>
    <x v="2926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x v="109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x v="1159"/>
    <x v="2927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x v="109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x v="874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x v="109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x v="2866"/>
    <x v="238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x v="172"/>
    <x v="1788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x v="2867"/>
    <x v="2928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x v="119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x v="2785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x v="609"/>
    <x v="2929"/>
    <x v="1"/>
    <x v="6"/>
    <x v="4086"/>
    <x v="4064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s v="theater/plays"/>
    <x v="109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x v="2868"/>
    <x v="275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x v="2869"/>
    <x v="18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x v="416"/>
    <x v="159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x v="782"/>
    <x v="15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x v="287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x v="365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x v="2176"/>
    <x v="2930"/>
    <x v="1"/>
    <x v="6"/>
    <x v="4094"/>
    <x v="4072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x v="129"/>
    <x v="2931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x v="2843"/>
    <x v="293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x v="109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x v="109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x v="2871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x v="109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x v="109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x v="2872"/>
    <x v="293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x v="709"/>
    <x v="41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x v="2873"/>
    <x v="293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x v="2874"/>
    <x v="2935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x v="2875"/>
    <x v="2936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x v="2876"/>
    <x v="227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x v="2877"/>
    <x v="585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x v="109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x v="2878"/>
    <x v="2937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x v="2879"/>
    <x v="2938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x v="167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x v="418"/>
    <x v="120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0484B-8074-AF41-8C24-6D66BB68DBC3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A4711-F2F8-F047-AB85-381B36E1E881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BB262-755B-294E-86F7-56FFD3A7AEEE}" name="TablaDinámica4" cacheId="0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dateBetween" evalOrder="-1" id="12" name="Date Ended Conversion">
      <autoFilter ref="A1">
        <filterColumn colId="0">
          <customFilters and="1">
            <customFilter operator="greaterThanOrEqual" val="40026"/>
            <customFilter operator="lessThanOrEqual" val="4005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D19DC9-75A5-F740-B9B0-7B62F0B50F3E}" name="Tabla2" displayName="Tabla2" ref="A1:H13" totalsRowShown="0" dataDxfId="17" dataCellStyle="Porcentaje">
  <autoFilter ref="A1:H13" xr:uid="{94706896-144E-9A42-9BB6-DE742FFFB60C}"/>
  <tableColumns count="8">
    <tableColumn id="1" xr3:uid="{87D32193-61C6-1B4E-9DCE-E34667C0E9F3}" name="Goal " dataDxfId="16"/>
    <tableColumn id="2" xr3:uid="{13E564A5-DA08-0A4D-A98E-8EF934B36989}" name="Number Successful" dataDxfId="15"/>
    <tableColumn id="3" xr3:uid="{C2C35AD2-C930-574B-AE89-8463DDAC2B4A}" name="Number Failed" dataDxfId="14"/>
    <tableColumn id="4" xr3:uid="{17C6F9F4-2CAC-784D-851E-D09FDF7CFA8D}" name="Number Canceled" dataDxfId="13"/>
    <tableColumn id="5" xr3:uid="{D8903D3D-F613-5C43-ADB5-DB6589EA97B8}" name="Total Projects">
      <calculatedColumnFormula>SUM(B2:D2)</calculatedColumnFormula>
    </tableColumn>
    <tableColumn id="6" xr3:uid="{4CB172BB-240A-314B-A81C-01E46DB7F2E0}" name="Percentage Successful" dataDxfId="12" dataCellStyle="Porcentaje">
      <calculatedColumnFormula>B2/$E2</calculatedColumnFormula>
    </tableColumn>
    <tableColumn id="7" xr3:uid="{CB6BCC64-5BD1-8B4D-9781-966171F9AE62}" name="Percentage Failed" dataDxfId="11" dataCellStyle="Porcentaje">
      <calculatedColumnFormula>C2/$E2</calculatedColumnFormula>
    </tableColumn>
    <tableColumn id="8" xr3:uid="{C826B6F8-2420-FC47-9C24-213D1F1441B1}" name="Percentage Canceled" dataDxfId="10" dataCellStyle="Porcentaje">
      <calculatedColumnFormula>D2/$E2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B89124-BBA9-1B44-9670-3E4D45BC9FAE}" name="Tabla1" displayName="Tabla1" ref="G1:I7" totalsRowShown="0">
  <autoFilter ref="G1:I7" xr:uid="{4697DAB9-8AF7-9149-959A-CAA4A571AEBD}"/>
  <tableColumns count="3">
    <tableColumn id="1" xr3:uid="{97D11AB9-37AA-2A44-AAA4-F6C89FA08C29}" name="Measure"/>
    <tableColumn id="2" xr3:uid="{53DBB98D-0B6C-0E44-BE9A-8D7631BB7762}" name="Successful" dataDxfId="1"/>
    <tableColumn id="3" xr3:uid="{6B181B12-E327-E546-9CC3-5AEB6B44D03D}" name="Unsuccessful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5"/>
  <dimension ref="A1:T4115"/>
  <sheetViews>
    <sheetView topLeftCell="D1" zoomScale="82" zoomScaleNormal="70" workbookViewId="0">
      <selection activeCell="K1" sqref="K1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6.5" style="1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7" bestFit="1" customWidth="1"/>
    <col min="16" max="16" width="21.5" style="6" bestFit="1" customWidth="1"/>
    <col min="17" max="17" width="11.5" bestFit="1" customWidth="1"/>
    <col min="18" max="18" width="15" bestFit="1" customWidth="1"/>
    <col min="19" max="19" width="28.6640625" bestFit="1" customWidth="1"/>
    <col min="20" max="20" width="2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s="8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s="8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s="8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s="8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s="8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s="8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s="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s="8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s="8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s="8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s="8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s="8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s="8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s="8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s="8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s="8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s="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s="8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s="8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s="8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s="8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s="8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s="8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s="8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s="8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s="8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s="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s="8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s="8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s="8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s="8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s="8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s="8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s="8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s="8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s="8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s="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s="8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s="8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s="8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s="8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s="8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s="8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s="8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s="8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s="8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s="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s="8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s="8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s="8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s="8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s="8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s="8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s="8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s="8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s="8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s="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s="8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s="8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s="8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s="8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s="8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s="8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s="8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s="8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6">
        <f t="shared" ref="P67:P130" si="5">E67/L67</f>
        <v>132.05263157894737</v>
      </c>
      <c r="Q67" s="8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s="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s="8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s="8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s="8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s="8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s="8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s="8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s="8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s="8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s="8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s="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s="8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s="8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s="8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s="8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s="8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s="8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s="8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s="8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s="8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s="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s="8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s="8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s="8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s="8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s="8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s="8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s="8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s="8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s="8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s="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s="8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s="8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s="8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s="8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s="8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s="8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s="8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s="8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s="8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s="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s="8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s="8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s="8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s="8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s="8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s="8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s="8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s="8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s="8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s="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s="8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s="8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s="8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s="8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s="8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s="8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s="8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s="8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s="8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s="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s="8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s="8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6" t="e">
        <f t="shared" ref="P131:P194" si="9">E131/L131</f>
        <v>#DIV/0!</v>
      </c>
      <c r="Q131" s="8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s="8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s="8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s="8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s="8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s="8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s="8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s="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s="8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s="8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s="8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s="8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s="8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s="8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s="8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s="8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s="8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s="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s="8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s="8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s="8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s="8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s="8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s="8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s="8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s="8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s="8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s="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s="8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s="8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s="8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s="8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s="8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s="8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s="8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s="8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s="8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s="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s="8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s="8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s="8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s="8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s="8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s="8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s="8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s="8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s="8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s="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s="8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s="8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s="8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s="8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s="8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s="8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s="8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s="8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s="8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s="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s="8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s="8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s="8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s="8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s="8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s="8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6" t="e">
        <f t="shared" ref="P195:P258" si="13">E195/L195</f>
        <v>#DIV/0!</v>
      </c>
      <c r="Q195" s="8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s="8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s="8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s="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s="8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s="8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s="8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s="8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s="8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s="8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s="8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s="8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s="8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s="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s="8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s="8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s="8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s="8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s="8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s="8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s="8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s="8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s="8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s="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s="8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s="8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s="8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s="8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s="8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s="8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s="8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s="8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s="8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s="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s="8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s="8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s="8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s="8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s="8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s="8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s="8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s="8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s="8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s="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s="8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s="8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s="8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s="8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s="8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s="8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s="8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s="8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s="8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s="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s="8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s="8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s="8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s="8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s="8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s="8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s="8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s="8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s="8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s="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6">
        <f t="shared" ref="P259:P322" si="17">E259/L259</f>
        <v>66.70405357142856</v>
      </c>
      <c r="Q259" s="8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s="8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s="8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s="8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s="8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s="8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s="8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s="8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s="8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s="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s="8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s="8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s="8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s="8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s="8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s="8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s="8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s="8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s="8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s="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s="8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s="8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s="8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s="8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s="8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s="8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s="8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s="8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s="8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s="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s="8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s="8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s="8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s="8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s="8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s="8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s="8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s="8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s="8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s="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s="8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s="8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s="8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s="8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s="8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s="8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s="8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s="8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s="8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s="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s="8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s="8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s="8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s="8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s="8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s="8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s="8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s="8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s="8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s="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s="8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s="8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s="8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s="8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6">
        <f t="shared" ref="P323:P386" si="21">E323/L323</f>
        <v>106.62314540059347</v>
      </c>
      <c r="Q323" s="8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s="8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s="8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s="8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s="8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s="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s="8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s="8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s="8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s="8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s="8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s="8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s="8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s="8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s="8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s="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s="8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s="8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s="8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s="8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s="8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s="8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s="8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s="8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s="8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s="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s="8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s="8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s="8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s="8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s="8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s="8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s="8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s="8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s="8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s="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s="8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s="8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s="8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s="8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s="8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s="8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s="8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s="8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s="8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s="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s="8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s="8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s="8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s="8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s="8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s="8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s="8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s="8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s="8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s="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s="8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s="8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s="8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s="8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s="8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s="8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s="8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s="8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6">
        <f t="shared" ref="P387:P450" si="25">E387/L387</f>
        <v>111.79535864978902</v>
      </c>
      <c r="Q387" s="8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s="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s="8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s="8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s="8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s="8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s="8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s="8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s="8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s="8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s="8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s="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s="8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s="8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s="8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s="8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s="8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s="8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s="8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s="8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s="8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s="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s="8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s="8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s="8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s="8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s="8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s="8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s="8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s="8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s="8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s="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s="8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s="8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s="8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s="8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s="8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s="8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s="8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s="8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s="8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s="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s="8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s="8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s="8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s="8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s="8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s="8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s="8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s="8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s="8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s="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s="8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s="8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s="8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s="8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s="8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s="8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s="8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s="8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s="8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s="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s="8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s="8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6">
        <f t="shared" ref="P451:P514" si="29">E451/L451</f>
        <v>9</v>
      </c>
      <c r="Q451" s="8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s="8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s="8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s="8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s="8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s="8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s="8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s="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s="8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s="8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s="8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s="8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s="8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s="8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s="8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s="8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s="8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s="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s="8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s="8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s="8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s="8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s="8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s="8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s="8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s="8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s="8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s="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s="8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s="8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s="8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s="8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s="8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s="8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s="8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s="8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s="8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s="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s="8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s="8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s="8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s="8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s="8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s="8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s="8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s="8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s="8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s="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s="8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s="8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s="8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s="8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s="8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s="8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s="8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s="8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s="8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s="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s="8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s="8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s="8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s="8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s="8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s="8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6">
        <f t="shared" ref="P515:P578" si="33">E515/L515</f>
        <v>102.38235294117646</v>
      </c>
      <c r="Q515" s="8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s="8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s="8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s="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s="8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s="8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s="8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s="8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s="8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s="8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s="8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s="8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s="8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s="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s="8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s="8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s="8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s="8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s="8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s="8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s="8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s="8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s="8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s="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s="8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s="8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s="8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s="8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s="8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s="8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s="8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s="8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s="8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s="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s="8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s="8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s="8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s="8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s="8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s="8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s="8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s="8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s="8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s="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s="8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s="8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s="8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s="8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s="8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s="8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s="8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s="8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s="8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s="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s="8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s="8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s="8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s="8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s="8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s="8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s="8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s="8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s="8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s="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6">
        <f t="shared" ref="P579:P642" si="37">E579/L579</f>
        <v>10</v>
      </c>
      <c r="Q579" s="8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s="8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s="8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s="8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s="8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s="8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s="8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s="8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s="8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s="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s="8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s="8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s="8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s="8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s="8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s="8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s="8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s="8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s="8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s="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s="8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s="8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s="8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s="8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s="8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s="8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s="8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s="8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s="8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s="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s="8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s="8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s="8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s="8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s="8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s="8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s="8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s="8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s="8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s="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s="8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s="8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s="8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s="8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s="8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s="8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s="8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s="8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s="8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s="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s="8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s="8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s="8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s="8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s="8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s="8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s="8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s="8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s="8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s="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s="8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s="8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s="8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s="8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6">
        <f t="shared" ref="P643:P706" si="41">E643/L643</f>
        <v>151.31746031746033</v>
      </c>
      <c r="Q643" s="8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s="8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s="8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s="8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s="8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s="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s="8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s="8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s="8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s="8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s="8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s="8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s="8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s="8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s="8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s="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s="8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s="8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s="8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s="8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s="8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s="8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s="8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s="8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s="8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s="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s="8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s="8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s="8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s="8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s="8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s="8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s="8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s="8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s="8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s="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s="8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s="8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s="8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s="8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s="8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s="8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s="8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s="8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s="8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s="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s="8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s="8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s="8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s="8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s="8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s="8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s="8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s="8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s="8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s="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s="8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s="8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s="8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s="8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s="8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s="8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s="8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s="8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6">
        <f t="shared" ref="P707:P770" si="45">E707/L707</f>
        <v>195.4</v>
      </c>
      <c r="Q707" s="8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s="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s="8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s="8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s="8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s="8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s="8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s="8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s="8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s="8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s="8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s="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s="8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s="8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s="8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s="8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s="8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s="8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s="8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s="8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s="8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s="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s="8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s="8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s="8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s="8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s="8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s="8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s="8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s="8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s="8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s="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s="8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s="8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s="8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s="8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s="8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s="8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s="8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s="8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s="8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s="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s="8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s="8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s="8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s="8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s="8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s="8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s="8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s="8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s="8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s="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s="8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s="8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s="8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s="8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s="8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s="8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s="8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s="8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s="8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s="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s="8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s="8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6">
        <f t="shared" ref="P771:P834" si="49">E771/L771</f>
        <v>31.846153846153847</v>
      </c>
      <c r="Q771" s="8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s="8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s="8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s="8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s="8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s="8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s="8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s="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s="8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s="8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s="8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s="8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s="8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s="8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s="8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s="8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s="8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s="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s="8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s="8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s="8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s="8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s="8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s="8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s="8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s="8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s="8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s="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s="8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s="8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s="8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s="8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s="8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s="8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s="8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s="8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s="8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s="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s="8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s="8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s="8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s="8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s="8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s="8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s="8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s="8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s="8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s="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s="8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s="8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s="8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s="8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s="8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s="8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s="8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s="8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s="8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s="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s="8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s="8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s="8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s="8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s="8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s="8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6">
        <f t="shared" ref="P835:P898" si="53">E835/L835</f>
        <v>148.78048780487805</v>
      </c>
      <c r="Q835" s="8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s="8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s="8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s="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s="8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s="8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s="8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s="8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s="8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s="8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s="8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s="8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s="8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s="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s="8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s="8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s="8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s="8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s="8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s="8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s="8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s="8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s="8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s="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s="8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s="8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s="8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s="8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s="8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s="8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s="8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s="8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s="8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s="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s="8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s="8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s="8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s="8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s="8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s="8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s="8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s="8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s="8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s="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s="8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s="8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s="8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s="8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s="8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s="8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s="8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s="8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s="8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s="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s="8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s="8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s="8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s="8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s="8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s="8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s="8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s="8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s="8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s="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6" t="e">
        <f t="shared" ref="P899:P962" si="57">E899/L899</f>
        <v>#DIV/0!</v>
      </c>
      <c r="Q899" s="8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s="8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s="8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s="8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s="8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s="8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s="8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s="8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s="8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s="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s="8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s="8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s="8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s="8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s="8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s="8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s="8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s="8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s="8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s="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s="8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s="8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s="8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s="8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s="8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s="8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s="8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s="8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s="8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s="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s="8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s="8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s="8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s="8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s="8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s="8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s="8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s="8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s="8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s="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s="8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s="8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s="8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s="8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s="8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s="8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s="8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s="8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s="8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s="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s="8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s="8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s="8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s="8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s="8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s="8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s="8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s="8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s="8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s="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s="8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s="8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s="8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s="8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6">
        <f t="shared" ref="P963:P1026" si="61">E963/L963</f>
        <v>364.35454545454547</v>
      </c>
      <c r="Q963" s="8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s="8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s="8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s="8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s="8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s="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s="8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s="8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s="8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s="8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s="8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s="8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s="8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s="8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s="8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s="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s="8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s="8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s="8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s="8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s="8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s="8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s="8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s="8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s="8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s="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s="8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s="8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s="8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s="8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s="8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s="8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s="8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s="8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s="8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s="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s="8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s="8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s="8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s="8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s="8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s="8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s="8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s="8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s="8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s="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s="8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s="8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s="8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s="8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s="8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s="8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s="8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s="8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s="8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s="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s="8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s="8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s="8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s="8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s="8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s="8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s="8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s="8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6">
        <f t="shared" ref="P1027:P1090" si="65">E1027/L1027</f>
        <v>71.848571428571432</v>
      </c>
      <c r="Q1027" s="8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s="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s="8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s="8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s="8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s="8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s="8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s="8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s="8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s="8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s="8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s="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s="8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s="8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s="8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s="8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s="8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s="8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s="8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s="8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s="8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s="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s="8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s="8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s="8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s="8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s="8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s="8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s="8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s="8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s="8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s="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s="8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s="8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s="8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s="8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s="8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s="8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s="8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s="8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s="8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s="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s="8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s="8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s="8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s="8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s="8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s="8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s="8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s="8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s="8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s="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s="8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s="8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s="8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s="8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s="8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s="8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s="8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s="8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s="8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s="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s="8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s="8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6">
        <f t="shared" ref="P1091:P1154" si="69">E1091/L1091</f>
        <v>23.959183673469386</v>
      </c>
      <c r="Q1091" s="8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s="8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s="8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s="8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s="8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s="8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s="8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s="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s="8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s="8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s="8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s="8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s="8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s="8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s="8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s="8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s="8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s="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s="8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s="8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s="8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s="8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s="8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s="8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s="8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s="8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s="8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s="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s="8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s="8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s="8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s="8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s="8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s="8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s="8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s="8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s="8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s="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s="8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s="8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s="8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s="8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s="8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s="8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s="8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s="8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s="8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s="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s="8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s="8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s="8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s="8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s="8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s="8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s="8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s="8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s="8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s="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s="8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s="8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s="8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s="8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s="8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s="8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6">
        <f t="shared" ref="P1155:P1218" si="73">E1155/L1155</f>
        <v>50</v>
      </c>
      <c r="Q1155" s="8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s="8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s="8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s="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s="8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s="8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s="8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s="8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s="8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s="8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s="8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s="8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s="8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s="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s="8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s="8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s="8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s="8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s="8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s="8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s="8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s="8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s="8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s="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s="8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s="8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s="8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s="8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s="8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s="8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s="8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s="8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s="8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s="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s="8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s="8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s="8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s="8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s="8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s="8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s="8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s="8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s="8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s="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s="8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s="8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s="8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s="8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s="8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s="8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s="8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s="8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s="8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s="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s="8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s="8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s="8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s="8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s="8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s="8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s="8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s="8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s="8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s="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6">
        <f t="shared" ref="P1219:P1282" si="77">E1219/L1219</f>
        <v>148.57377049180329</v>
      </c>
      <c r="Q1219" s="8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s="8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s="8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s="8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s="8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s="8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s="8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s="8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s="8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s="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s="8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s="8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s="8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s="8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s="8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s="8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s="8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s="8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s="8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s="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s="8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s="8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s="8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s="8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s="8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s="8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s="8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s="8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s="8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s="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s="8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s="8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s="8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s="8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s="8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s="8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s="8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s="8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s="8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s="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s="8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s="8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s="8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s="8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s="8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s="8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s="8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s="8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s="8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s="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s="8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s="8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s="8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s="8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s="8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s="8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s="8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s="8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s="8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s="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s="8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s="8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s="8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s="8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6">
        <f t="shared" ref="P1283:P1346" si="81">E1283/L1283</f>
        <v>104.72972972972973</v>
      </c>
      <c r="Q1283" s="8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s="8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s="8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s="8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s="8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s="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s="8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s="8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s="8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s="8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s="8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s="8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s="8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s="8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s="8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s="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s="8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s="8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s="8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s="8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s="8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s="8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s="8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s="8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s="8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s="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s="8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s="8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s="8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s="8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s="8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s="8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s="8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s="8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s="8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s="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s="8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s="8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s="8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s="8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s="8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s="8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s="8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s="8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s="8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s="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s="8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s="8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s="8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s="8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s="8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s="8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s="8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s="8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s="8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s="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s="8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s="8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s="8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s="8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s="8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s="8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s="8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s="8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6">
        <f t="shared" ref="P1347:P1410" si="85">E1347/L1347</f>
        <v>53.571428571428569</v>
      </c>
      <c r="Q1347" s="8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s="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s="8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s="8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s="8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s="8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s="8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s="8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s="8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s="8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s="8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s="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s="8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s="8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s="8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s="8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s="8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s="8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s="8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s="8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s="8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s="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s="8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s="8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s="8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s="8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s="8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s="8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s="8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s="8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s="8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s="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s="8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s="8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s="8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s="8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s="8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s="8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s="8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s="8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s="8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s="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s="8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s="8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s="8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s="8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s="8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s="8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s="8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s="8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s="8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s="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s="8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s="8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s="8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s="8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s="8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s="8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s="8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s="8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s="8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s="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s="8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s="8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6" t="e">
        <f t="shared" ref="P1411:P1474" si="89">E1411/L1411</f>
        <v>#DIV/0!</v>
      </c>
      <c r="Q1411" s="8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s="8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s="8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s="8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s="8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s="8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s="8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s="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s="8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s="8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s="8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s="8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s="8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s="8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s="8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s="8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s="8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s="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s="8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s="8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s="8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s="8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s="8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s="8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s="8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s="8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s="8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s="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s="8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s="8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s="8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s="8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s="8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s="8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s="8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s="8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s="8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s="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s="8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s="8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s="8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s="8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s="8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s="8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s="8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s="8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s="8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s="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s="8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s="8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s="8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s="8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s="8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s="8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s="8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s="8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s="8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s="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s="8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s="8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s="8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s="8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s="8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s="8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6">
        <f t="shared" ref="P1475:P1538" si="93">E1475/L1475</f>
        <v>38.462553191489363</v>
      </c>
      <c r="Q1475" s="8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s="8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s="8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s="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s="8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s="8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s="8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s="8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s="8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s="8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s="8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s="8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s="8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s="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s="8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s="8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s="8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s="8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s="8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s="8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s="8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s="8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s="8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s="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s="8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s="8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s="8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s="8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s="8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s="8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s="8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s="8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s="8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s="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s="8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s="8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s="8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s="8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s="8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s="8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s="8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s="8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s="8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s="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s="8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s="8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s="8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s="8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s="8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s="8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s="8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s="8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s="8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s="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s="8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s="8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s="8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s="8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s="8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s="8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s="8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s="8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s="8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s="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6">
        <f t="shared" ref="P1539:P1602" si="97">E1539/L1539</f>
        <v>96.375</v>
      </c>
      <c r="Q1539" s="8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s="8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s="8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s="8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s="8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s="8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s="8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s="8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s="8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s="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s="8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s="8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s="8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s="8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s="8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s="8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s="8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s="8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s="8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s="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s="8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s="8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s="8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s="8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s="8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s="8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s="8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s="8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s="8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s="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s="8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s="8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s="8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s="8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s="8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s="8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s="8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s="8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s="8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s="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s="8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s="8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s="8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s="8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s="8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s="8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s="8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s="8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s="8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s="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s="8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s="8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s="8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s="8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s="8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s="8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s="8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s="8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s="8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s="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s="8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s="8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s="8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s="8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6">
        <f t="shared" ref="P1603:P1666" si="101">E1603/L1603</f>
        <v>48.325535714285714</v>
      </c>
      <c r="Q1603" s="8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s="8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s="8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s="8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s="8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s="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s="8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s="8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s="8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s="8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s="8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s="8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s="8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s="8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s="8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s="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s="8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s="8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s="8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s="8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s="8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s="8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s="8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s="8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s="8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s="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s="8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s="8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s="8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s="8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s="8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s="8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s="8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s="8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s="8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s="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s="8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s="8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s="8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s="8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s="8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s="8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s="8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s="8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s="8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s="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s="8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s="8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s="8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s="8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s="8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s="8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s="8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s="8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s="8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s="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s="8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s="8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s="8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s="8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s="8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s="8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s="8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s="8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6">
        <f t="shared" ref="P1667:P1730" si="105">E1667/L1667</f>
        <v>44.956989247311824</v>
      </c>
      <c r="Q1667" s="8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s="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s="8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s="8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s="8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s="8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s="8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s="8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s="8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s="8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s="8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s="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s="8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s="8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s="8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s="8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s="8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s="8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s="8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s="8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s="8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s="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s="8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s="8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s="8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s="8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s="8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s="8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s="8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s="8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s="8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s="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s="8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s="8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s="8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s="8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s="8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s="8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s="8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s="8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s="8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s="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s="8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s="8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s="8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s="8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s="8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s="8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s="8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s="8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s="8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s="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s="8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s="8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s="8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s="8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s="8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s="8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s="8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s="8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s="8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s="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s="8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s="8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6" t="e">
        <f t="shared" ref="P1731:P1794" si="109">E1731/L1731</f>
        <v>#DIV/0!</v>
      </c>
      <c r="Q1731" s="8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s="8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s="8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s="8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s="8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s="8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s="8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s="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s="8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s="8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s="8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s="8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s="8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s="8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s="8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s="8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s="8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s="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s="8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s="8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s="8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s="8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s="8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s="8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s="8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s="8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s="8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s="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s="8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s="8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s="8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s="8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s="8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s="8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s="8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s="8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s="8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s="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s="8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s="8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s="8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s="8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s="8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s="8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s="8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s="8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s="8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s="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s="8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s="8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s="8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s="8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s="8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s="8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s="8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s="8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s="8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s="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s="8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s="8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s="8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s="8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s="8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s="8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6">
        <f t="shared" ref="P1795:P1858" si="113">E1795/L1795</f>
        <v>20</v>
      </c>
      <c r="Q1795" s="8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s="8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s="8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s="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s="8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s="8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s="8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s="8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s="8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s="8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s="8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s="8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s="8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s="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s="8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s="8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s="8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s="8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s="8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s="8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s="8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s="8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s="8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s="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s="8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s="8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s="8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s="8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s="8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s="8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s="8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s="8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s="8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s="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s="8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s="8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s="8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s="8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s="8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s="8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s="8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s="8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s="8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s="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s="8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s="8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s="8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s="8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s="8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s="8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s="8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s="8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s="8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s="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s="8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s="8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s="8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s="8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s="8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s="8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s="8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s="8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s="8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s="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6">
        <f t="shared" ref="P1859:P1922" si="117">E1859/L1859</f>
        <v>136.36363636363637</v>
      </c>
      <c r="Q1859" s="8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s="8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s="8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s="8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s="8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s="8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s="8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s="8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s="8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s="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s="8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s="8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s="8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s="8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s="8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s="8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s="8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s="8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s="8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s="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s="8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s="8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s="8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s="8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s="8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s="8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s="8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s="8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s="8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s="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s="8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s="8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s="8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s="8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s="8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s="8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s="8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s="8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s="8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s="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s="8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s="8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s="8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s="8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s="8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s="8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s="8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s="8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s="8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s="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s="8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s="8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s="8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s="8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s="8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s="8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s="8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s="8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s="8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s="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s="8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s="8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s="8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s="8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6">
        <f t="shared" ref="P1923:P1986" si="121">E1923/L1923</f>
        <v>54</v>
      </c>
      <c r="Q1923" s="8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s="8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s="8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s="8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s="8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s="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s="8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s="8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s="8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s="8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s="8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s="8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s="8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s="8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s="8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s="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s="8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s="8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s="8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s="8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s="8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s="8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s="8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s="8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s="8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s="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s="8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s="8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s="8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s="8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s="8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s="8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s="8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s="8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s="8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s="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s="8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s="8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s="8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s="8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s="8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s="8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s="8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s="8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s="8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s="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s="8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s="8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s="8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s="8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s="8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s="8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s="8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s="8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s="8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s="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s="8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s="8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s="8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s="8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s="8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s="8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s="8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s="8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6">
        <f t="shared" ref="P1987:P2050" si="125">E1987/L1987</f>
        <v>12.75</v>
      </c>
      <c r="Q1987" s="8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s="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s="8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s="8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s="8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s="8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s="8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s="8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s="8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s="8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s="8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s="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s="8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s="8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s="8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s="8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s="8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s="8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s="8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s="8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s="8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s="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s="8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s="8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s="8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s="8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s="8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s="8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s="8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s="8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s="8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s="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s="8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s="8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s="8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s="8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s="8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s="8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s="8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s="8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s="8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s="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s="8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s="8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s="8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s="8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s="8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s="8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s="8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s="8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s="8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s="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s="8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s="8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s="8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s="8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s="8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s="8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s="8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s="8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s="8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s="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s="8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s="8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6">
        <f t="shared" ref="P2051:P2114" si="129">E2051/L2051</f>
        <v>80.991037735849048</v>
      </c>
      <c r="Q2051" s="8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s="8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s="8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s="8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s="8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s="8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s="8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s="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s="8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s="8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s="8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s="8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s="8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s="8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s="8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s="8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s="8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s="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s="8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s="8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s="8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s="8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s="8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s="8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s="8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s="8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s="8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s="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s="8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s="8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s="8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s="8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s="8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s="8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s="8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s="8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s="8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s="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s="8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s="8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s="8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s="8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s="8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s="8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s="8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s="8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s="8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s="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s="8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s="8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s="8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s="8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s="8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s="8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s="8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s="8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s="8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s="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s="8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s="8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s="8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s="8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s="8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s="8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6">
        <f t="shared" ref="P2115:P2178" si="133">E2115/L2115</f>
        <v>68.598130841121488</v>
      </c>
      <c r="Q2115" s="8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s="8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s="8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s="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s="8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s="8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s="8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s="8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s="8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s="8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s="8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s="8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s="8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s="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s="8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s="8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s="8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s="8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s="8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s="8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s="8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s="8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s="8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s="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s="8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s="8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s="8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s="8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s="8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s="8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s="8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s="8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s="8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s="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s="8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s="8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s="8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s="8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s="8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s="8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s="8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s="8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s="8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s="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s="8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s="8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s="8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s="8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s="8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s="8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s="8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s="8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s="8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s="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s="8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s="8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s="8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s="8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s="8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s="8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s="8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s="8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s="8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s="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6">
        <f t="shared" ref="P2179:P2242" si="137">E2179/L2179</f>
        <v>65.868421052631575</v>
      </c>
      <c r="Q2179" s="8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s="8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s="8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s="8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s="8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s="8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s="8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s="8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s="8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s="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s="8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s="8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s="8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s="8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s="8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s="8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s="8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s="8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s="8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s="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s="8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s="8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s="8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s="8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s="8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s="8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s="8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s="8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s="8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s="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s="8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s="8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s="8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s="8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s="8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s="8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s="8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s="8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s="8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s="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s="8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s="8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s="8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s="8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s="8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s="8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s="8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s="8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s="8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s="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s="8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s="8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s="8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s="8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s="8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s="8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s="8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s="8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s="8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s="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s="8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s="8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s="8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s="8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6">
        <f t="shared" ref="P2243:P2306" si="141">E2243/L2243</f>
        <v>49.472392638036808</v>
      </c>
      <c r="Q2243" s="8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s="8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s="8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s="8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s="8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s="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s="8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s="8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s="8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s="8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s="8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s="8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s="8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s="8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s="8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s="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s="8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s="8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s="8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s="8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s="8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s="8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s="8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s="8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s="8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s="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s="8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s="8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s="8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s="8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s="8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s="8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s="8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s="8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s="8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s="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s="8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s="8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s="8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s="8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s="8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s="8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s="8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s="8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s="8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s="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s="8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s="8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s="8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s="8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s="8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s="8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s="8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s="8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s="8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s="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s="8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s="8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s="8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s="8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s="8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s="8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s="8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s="8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6">
        <f t="shared" ref="P2307:P2370" si="145">E2307/L2307</f>
        <v>109.10778443113773</v>
      </c>
      <c r="Q2307" s="8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s="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s="8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s="8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s="8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s="8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s="8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s="8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s="8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s="8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s="8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s="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s="8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s="8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s="8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s="8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s="8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s="8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s="8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s="8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s="8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s="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s="8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s="8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s="8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s="8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s="8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s="8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s="8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s="8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s="8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s="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s="8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s="8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s="8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s="8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s="8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s="8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s="8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s="8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s="8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s="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s="8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s="8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s="8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s="8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s="8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s="8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s="8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s="8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s="8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s="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s="8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s="8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s="8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s="8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s="8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s="8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s="8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s="8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s="8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s="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s="8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s="8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6" t="e">
        <f t="shared" ref="P2371:P2434" si="149">E2371/L2371</f>
        <v>#DIV/0!</v>
      </c>
      <c r="Q2371" s="8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s="8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s="8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s="8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s="8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s="8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s="8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s="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s="8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s="8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s="8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s="8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s="8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s="8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s="8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s="8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s="8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s="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s="8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s="8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s="8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s="8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s="8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s="8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s="8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s="8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s="8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s="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s="8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s="8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s="8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s="8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s="8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s="8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s="8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s="8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s="8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s="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s="8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s="8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s="8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s="8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s="8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s="8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s="8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s="8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s="8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s="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s="8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s="8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s="8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s="8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s="8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s="8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s="8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s="8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s="8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s="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s="8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s="8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s="8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s="8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s="8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s="8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6" t="e">
        <f t="shared" ref="P2435:P2498" si="153">E2435/L2435</f>
        <v>#DIV/0!</v>
      </c>
      <c r="Q2435" s="8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s="8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s="8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s="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s="8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s="8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s="8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s="8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s="8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s="8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s="8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s="8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s="8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s="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s="8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s="8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s="8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s="8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s="8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s="8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s="8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s="8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s="8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s="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s="8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s="8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s="8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s="8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s="8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s="8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s="8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s="8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s="8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s="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s="8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s="8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s="8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s="8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s="8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s="8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s="8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s="8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s="8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s="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s="8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s="8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s="8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s="8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s="8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s="8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s="8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s="8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s="8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s="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s="8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s="8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s="8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s="8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s="8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s="8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s="8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s="8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s="8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s="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6">
        <f t="shared" ref="P2499:P2562" si="157">E2499/L2499</f>
        <v>80.551071428571419</v>
      </c>
      <c r="Q2499" s="8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s="8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s="8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s="8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s="8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s="8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s="8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s="8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s="8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s="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s="8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s="8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s="8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s="8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s="8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s="8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s="8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s="8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s="8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s="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s="8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s="8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s="8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s="8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s="8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s="8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s="8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s="8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s="8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s="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s="8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s="8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s="8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s="8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s="8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s="8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s="8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s="8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s="8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s="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s="8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s="8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s="8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s="8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s="8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s="8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s="8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s="8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s="8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s="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s="8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s="8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s="8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s="8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s="8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s="8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s="8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s="8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s="8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s="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s="8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s="8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s="8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s="8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6" t="e">
        <f t="shared" ref="P2563:P2626" si="161">E2563/L2563</f>
        <v>#DIV/0!</v>
      </c>
      <c r="Q2563" s="8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s="8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s="8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s="8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s="8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s="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s="8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s="8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s="8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s="8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s="8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s="8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s="8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s="8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s="8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s="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s="8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s="8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s="8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s="8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s="8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s="8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s="8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s="8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s="8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s="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s="8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s="8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s="8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s="8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s="8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s="8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s="8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s="8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s="8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s="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s="8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s="8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s="8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s="8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s="8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s="8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s="8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s="8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s="8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s="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s="8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s="8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s="8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s="8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s="8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s="8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s="8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s="8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s="8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s="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s="8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s="8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s="8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s="8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s="8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s="8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s="8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s="8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6">
        <f t="shared" ref="P2627:P2690" si="165">E2627/L2627</f>
        <v>27.576923076923077</v>
      </c>
      <c r="Q2627" s="8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s="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s="8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s="8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s="8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s="8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s="8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s="8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s="8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s="8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s="8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s="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s="8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s="8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s="8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s="8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s="8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s="8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s="8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s="8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s="8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s="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s="8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s="8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s="8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s="8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s="8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s="8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s="8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s="8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s="8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s="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s="8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s="8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s="8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s="8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s="8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s="8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s="8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s="8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s="8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s="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s="8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s="8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s="8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s="8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s="8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s="8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s="8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s="8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s="8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s="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s="8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s="8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s="8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s="8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s="8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s="8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s="8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s="8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s="8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s="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s="8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s="8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6">
        <f t="shared" ref="P2691:P2754" si="169">E2691/L2691</f>
        <v>1</v>
      </c>
      <c r="Q2691" s="8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s="8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s="8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s="8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s="8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s="8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s="8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s="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s="8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s="8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s="8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s="8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s="8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s="8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s="8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s="8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s="8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s="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s="8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s="8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s="8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s="8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s="8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s="8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s="8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s="8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s="8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s="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s="8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s="8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s="8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s="8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s="8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s="8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s="8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s="8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s="8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s="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s="8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s="8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s="8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s="8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s="8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s="8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s="8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s="8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s="8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s="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s="8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s="8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s="8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s="8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s="8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s="8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s="8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s="8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s="8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s="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s="8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s="8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s="8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s="8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s="8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s="8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6">
        <f t="shared" ref="P2755:P2818" si="173">E2755/L2755</f>
        <v>47.5</v>
      </c>
      <c r="Q2755" s="8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s="8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s="8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s="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s="8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s="8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s="8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s="8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s="8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s="8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s="8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s="8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s="8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s="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s="8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s="8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s="8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s="8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s="8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s="8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s="8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s="8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s="8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s="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s="8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s="8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s="8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s="8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s="8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s="8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s="8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s="8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s="8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s="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s="8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s="8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s="8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s="8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s="8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s="8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s="8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s="8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s="8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s="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s="8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s="8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s="8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s="8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s="8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s="8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s="8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s="8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s="8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s="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s="8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s="8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s="8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s="8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s="8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s="8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s="8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s="8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s="8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s="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6">
        <f t="shared" ref="P2819:P2882" si="177">E2819/L2819</f>
        <v>23.636363636363637</v>
      </c>
      <c r="Q2819" s="8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s="8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s="8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s="8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s="8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s="8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s="8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s="8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s="8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s="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s="8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s="8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s="8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s="8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s="8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s="8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s="8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s="8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s="8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s="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s="8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s="8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s="8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s="8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s="8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s="8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s="8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s="8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s="8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s="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s="8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s="8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s="8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s="8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s="8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s="8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s="8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s="8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s="8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s="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s="8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s="8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s="8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s="8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s="8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s="8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s="8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s="8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s="8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s="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s="8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s="8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s="8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s="8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s="8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s="8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s="8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s="8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s="8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s="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s="8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s="8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s="8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s="8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6" t="e">
        <f t="shared" ref="P2883:P2946" si="181">E2883/L2883</f>
        <v>#DIV/0!</v>
      </c>
      <c r="Q2883" s="8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s="8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s="8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s="8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s="8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s="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s="8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s="8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s="8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s="8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s="8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s="8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s="8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s="8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s="8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s="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s="8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s="8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s="8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s="8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s="8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s="8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s="8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s="8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s="8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s="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s="8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s="8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s="8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s="8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s="8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s="8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s="8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s="8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s="8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s="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s="8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s="8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s="8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s="8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s="8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s="8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s="8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s="8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s="8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s="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s="8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s="8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s="8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s="8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s="8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s="8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s="8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s="8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s="8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s="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s="8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s="8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s="8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s="8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s="8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s="8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s="8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s="8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6" t="e">
        <f t="shared" ref="P2947:P3010" si="185">E2947/L2947</f>
        <v>#DIV/0!</v>
      </c>
      <c r="Q2947" s="8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s="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s="8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s="8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s="8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s="8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s="8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s="8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s="8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s="8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s="8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s="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s="8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s="8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s="8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s="8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s="8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s="8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s="8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s="8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s="8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s="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s="8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s="8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s="8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s="8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s="8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s="8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s="8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s="8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s="8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s="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s="8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s="8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s="8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s="8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s="8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s="8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s="8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s="8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s="8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s="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s="8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s="8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s="8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s="8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s="8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s="8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s="8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s="8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s="8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s="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s="8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s="8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s="8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s="8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s="8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s="8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s="8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s="8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s="8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s="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s="8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s="8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6">
        <f t="shared" ref="P3011:P3074" si="189">E3011/L3011</f>
        <v>233.8984375</v>
      </c>
      <c r="Q3011" s="8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s="8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s="8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s="8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s="8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s="8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s="8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s="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s="8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s="8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s="8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s="8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s="8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s="8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s="8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s="8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s="8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s="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s="8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s="8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s="8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s="8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s="8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s="8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s="8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s="8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s="8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s="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s="8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s="8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s="8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s="8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s="8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s="8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s="8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s="8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s="8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s="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s="8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s="8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s="8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s="8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s="8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s="8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s="8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s="8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s="8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s="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s="8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s="8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s="8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s="8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s="8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s="8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s="8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s="8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s="8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s="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s="8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s="8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s="8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s="8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s="8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s="8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8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s="8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s="8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s="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s="8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s="8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s="8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s="8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s="8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s="8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s="8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s="8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s="8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s="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s="8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s="8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s="8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s="8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s="8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s="8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s="8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s="8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s="8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s="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s="8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s="8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s="8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s="8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s="8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s="8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s="8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s="8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s="8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s="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s="8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s="8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s="8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s="8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s="8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s="8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s="8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s="8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s="8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s="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s="8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s="8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s="8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s="8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s="8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s="8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s="8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s="8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s="8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s="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s="8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s="8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s="8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s="8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s="8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s="8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s="8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s="8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s="8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s="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6">
        <f t="shared" ref="P3139:P3202" si="197">E3139/L3139</f>
        <v>50</v>
      </c>
      <c r="Q3139" s="8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s="8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s="8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s="8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s="8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s="8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s="8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s="8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s="8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s="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s="8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s="8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s="8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s="8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s="8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s="8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s="8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s="8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s="8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s="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s="8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s="8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s="8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s="8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s="8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s="8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s="8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s="8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s="8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s="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s="8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s="8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s="8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s="8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s="8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s="8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s="8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s="8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s="8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s="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s="8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s="8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s="8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s="8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s="8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s="8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s="8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s="8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s="8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s="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s="8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s="8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s="8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s="8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s="8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s="8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s="8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s="8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s="8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s="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s="8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s="8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s="8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s="8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6">
        <f t="shared" ref="P3203:P3266" si="201">E3203/L3203</f>
        <v>12.5</v>
      </c>
      <c r="Q3203" s="8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s="8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s="8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s="8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s="8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s="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s="8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s="8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s="8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s="8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s="8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s="8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s="8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s="8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s="8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s="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s="8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s="8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s="8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s="8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s="8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s="8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s="8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s="8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s="8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s="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s="8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s="8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s="8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s="8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s="8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s="8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s="8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s="8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s="8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s="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s="8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s="8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s="8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s="8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s="8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s="8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s="8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s="8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s="8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s="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s="8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s="8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s="8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s="8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s="8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s="8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s="8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s="8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s="8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s="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s="8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s="8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s="8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s="8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s="8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s="8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s="8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s="8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6">
        <f t="shared" ref="P3267:P3330" si="205">E3267/L3267</f>
        <v>70.285714285714292</v>
      </c>
      <c r="Q3267" s="8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s="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s="8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s="8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s="8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s="8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s="8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s="8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s="8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s="8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s="8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s="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s="8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s="8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s="8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s="8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s="8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s="8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s="8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s="8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s="8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s="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s="8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s="8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s="8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s="8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s="8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s="8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s="8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s="8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s="8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s="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s="8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s="8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s="8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s="8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s="8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s="8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s="8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s="8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s="8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s="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s="8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s="8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s="8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s="8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s="8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s="8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s="8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s="8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s="8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s="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s="8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s="8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s="8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s="8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s="8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s="8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s="8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s="8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s="8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s="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s="8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s="8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6">
        <f t="shared" ref="P3331:P3394" si="209">E3331/L3331</f>
        <v>44.92307692307692</v>
      </c>
      <c r="Q3331" s="8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s="8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s="8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s="8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s="8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s="8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s="8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s="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s="8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s="8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s="8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s="8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s="8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s="8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s="8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s="8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s="8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s="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s="8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s="8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s="8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s="8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s="8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s="8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s="8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s="8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s="8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s="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s="8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s="8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s="8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s="8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s="8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s="8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s="8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s="8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s="8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s="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s="8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s="8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s="8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s="8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s="8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s="8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s="8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s="8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s="8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s="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s="8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s="8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s="8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s="8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s="8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s="8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s="8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s="8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s="8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s="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s="8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s="8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s="8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s="8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s="8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s="8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6">
        <f t="shared" ref="P3395:P3458" si="213">E3395/L3395</f>
        <v>36.06818181818182</v>
      </c>
      <c r="Q3395" s="8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s="8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s="8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s="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s="8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s="8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s="8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s="8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s="8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s="8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s="8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s="8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s="8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s="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s="8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s="8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s="8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s="8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s="8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s="8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s="8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s="8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s="8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s="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s="8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s="8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s="8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s="8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s="8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s="8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s="8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s="8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s="8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s="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s="8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s="8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s="8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s="8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s="8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s="8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s="8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s="8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s="8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s="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s="8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s="8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s="8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s="8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s="8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s="8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s="8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s="8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s="8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s="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s="8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s="8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s="8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s="8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s="8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s="8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s="8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s="8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s="8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s="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6">
        <f t="shared" ref="P3459:P3522" si="217">E3459/L3459</f>
        <v>50.981818181818184</v>
      </c>
      <c r="Q3459" s="8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s="8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s="8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s="8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s="8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s="8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s="8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s="8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s="8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s="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s="8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s="8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s="8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s="8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s="8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s="8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s="8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s="8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s="8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s="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s="8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s="8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s="8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s="8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s="8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s="8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s="8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s="8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s="8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s="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s="8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s="8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s="8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s="8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s="8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s="8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s="8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s="8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s="8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s="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s="8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s="8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s="8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s="8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s="8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s="8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s="8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s="8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s="8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s="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s="8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s="8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s="8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s="8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s="8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s="8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s="8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s="8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s="8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s="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s="8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s="8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s="8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s="8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6">
        <f t="shared" ref="P3523:P3586" si="221">E3523/L3523</f>
        <v>45.615384615384613</v>
      </c>
      <c r="Q3523" s="8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s="8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s="8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s="8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s="8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s="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s="8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s="8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s="8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s="8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s="8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s="8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s="8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s="8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s="8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s="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s="8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s="8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s="8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s="8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s="8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s="8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s="8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s="8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s="8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s="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s="8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s="8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s="8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s="8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s="8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s="8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s="8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s="8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s="8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s="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s="8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s="8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s="8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s="8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s="8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s="8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s="8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s="8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s="8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s="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s="8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s="8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s="8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s="8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s="8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s="8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s="8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s="8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s="8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s="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s="8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s="8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s="8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s="8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s="8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s="8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s="8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s="8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6">
        <f t="shared" ref="P3587:P3650" si="225">E3587/L3587</f>
        <v>176.08695652173913</v>
      </c>
      <c r="Q3587" s="8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s="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s="8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s="8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s="8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s="8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s="8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s="8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s="8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s="8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s="8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s="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s="8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s="8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s="8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s="8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s="8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s="8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s="8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s="8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s="8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s="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s="8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s="8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s="8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s="8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s="8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s="8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s="8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s="8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s="8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s="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s="8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s="8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s="8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s="8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s="8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s="8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s="8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s="8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s="8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s="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s="8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s="8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s="8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s="8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s="8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s="8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s="8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s="8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s="8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s="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s="8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s="8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s="8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s="8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s="8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s="8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s="8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s="8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s="8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s="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s="8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s="8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6">
        <f t="shared" ref="P3651:P3714" si="229">E3651/L3651</f>
        <v>97.5</v>
      </c>
      <c r="Q3651" s="8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s="8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s="8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s="8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s="8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s="8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s="8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s="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s="8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s="8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s="8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s="8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s="8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s="8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s="8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s="8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s="8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s="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s="8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s="8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s="8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s="8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s="8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s="8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s="8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s="8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s="8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s="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s="8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s="8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s="8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s="8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s="8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s="8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s="8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s="8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s="8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s="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s="8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s="8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s="8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s="8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s="8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s="8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s="8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s="8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s="8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s="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s="8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s="8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s="8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s="8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s="8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s="8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s="8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s="8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s="8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s="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s="8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s="8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s="8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s="8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s="8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s="8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6">
        <f t="shared" ref="P3715:P3778" si="233">E3715/L3715</f>
        <v>106.84210526315789</v>
      </c>
      <c r="Q3715" s="8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s="8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s="8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s="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s="8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s="8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s="8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s="8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s="8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s="8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s="8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s="8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s="8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s="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s="8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s="8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s="8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s="8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s="8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s="8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s="8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s="8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s="8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s="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s="8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s="8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s="8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s="8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s="8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s="8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s="8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s="8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s="8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s="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s="8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s="8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s="8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s="8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s="8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s="8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s="8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s="8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s="8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s="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s="8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s="8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s="8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s="8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s="8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s="8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s="8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s="8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s="8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s="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s="8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s="8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s="8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s="8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s="8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s="8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s="8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s="8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s="8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s="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6">
        <f t="shared" ref="P3779:P3842" si="237">E3779/L3779</f>
        <v>48.542372881355931</v>
      </c>
      <c r="Q3779" s="8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s="8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s="8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s="8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s="8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s="8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s="8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s="8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s="8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s="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s="8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s="8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s="8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s="8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s="8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s="8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s="8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s="8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s="8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s="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s="8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s="8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s="8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s="8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s="8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s="8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s="8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s="8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s="8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s="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s="8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s="8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s="8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s="8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s="8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s="8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s="8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s="8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s="8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s="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s="8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s="8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s="8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s="8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s="8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s="8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s="8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s="8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s="8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s="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s="8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s="8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s="8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s="8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s="8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s="8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s="8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s="8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s="8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s="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s="8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s="8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s="8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s="8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6">
        <f t="shared" ref="P3843:P3906" si="241">E3843/L3843</f>
        <v>25.647058823529413</v>
      </c>
      <c r="Q3843" s="8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s="8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s="8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s="8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s="8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s="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s="8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s="8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s="8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s="8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s="8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s="8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s="8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s="8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s="8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s="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s="8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s="8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s="8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s="8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s="8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s="8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s="8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s="8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s="8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s="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s="8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s="8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s="8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s="8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s="8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s="8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s="8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s="8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s="8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s="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s="8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s="8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s="8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s="8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s="8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s="8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s="8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s="8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s="8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s="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s="8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s="8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s="8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s="8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s="8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s="8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s="8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s="8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s="8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s="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s="8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s="8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s="8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s="8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s="8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s="8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s="8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s="8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6">
        <f t="shared" ref="P3907:P3970" si="245">E3907/L3907</f>
        <v>24.714285714285715</v>
      </c>
      <c r="Q3907" s="8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s="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s="8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s="8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s="8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s="8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s="8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s="8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s="8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s="8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s="8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s="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s="8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s="8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s="8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s="8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s="8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s="8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s="8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s="8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s="8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s="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s="8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s="8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s="8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s="8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s="8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s="8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s="8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s="8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s="8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s="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s="8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s="8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s="8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s="8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s="8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s="8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s="8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s="8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s="8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s="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s="8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s="8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s="8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s="8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s="8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s="8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s="8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s="8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s="8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s="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s="8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s="8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s="8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s="8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s="8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s="8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s="8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s="8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s="8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s="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s="8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s="8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6">
        <f t="shared" ref="P3971:P4034" si="249">E3971/L3971</f>
        <v>35.166666666666664</v>
      </c>
      <c r="Q3971" s="8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s="8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s="8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s="8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s="8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s="8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s="8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s="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s="8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s="8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s="8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s="8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s="8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s="8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s="8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s="8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s="8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s="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s="8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s="8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s="8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s="8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s="8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s="8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s="8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s="8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s="8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s="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s="8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s="8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s="8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s="8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s="8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s="8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s="8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s="8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s="8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s="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s="8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s="8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s="8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s="8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s="8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s="8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s="8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s="8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s="8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s="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s="8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s="8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s="8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s="8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s="8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s="8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s="8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s="8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s="8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s="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s="8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s="8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s="8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s="8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s="8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s="8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6">
        <f t="shared" ref="P4035:P4098" si="253">E4035/L4035</f>
        <v>65.340319148936175</v>
      </c>
      <c r="Q4035" s="8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s="8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s="8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s="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s="8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s="8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s="8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s="8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s="8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s="8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s="8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s="8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s="8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s="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s="8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s="8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s="8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s="8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s="8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s="8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s="8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s="8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s="8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s="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s="8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s="8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s="8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s="8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s="8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s="8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s="8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s="8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s="8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s="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s="8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s="8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s="8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s="8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s="8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s="8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s="8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s="8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s="8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s="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s="8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s="8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s="8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s="8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s="8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s="8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s="8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s="8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s="8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s="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s="8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s="8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s="8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s="8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s="8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s="8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s="8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s="8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s="8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s="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6" t="e">
        <f t="shared" ref="P4099:P4115" si="257">E4099/L4099</f>
        <v>#DIV/0!</v>
      </c>
      <c r="Q4099" s="8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s="8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s="8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s="8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s="8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s="8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s="8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s="8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s="8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s="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s="8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s="8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s="8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s="8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s="8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s="8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s="8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74212D8F-9A50-F843-8876-069E69DCC4A5}"/>
  <conditionalFormatting sqref="F2:F4115">
    <cfRule type="expression" dxfId="21" priority="1">
      <formula>$F2="live"</formula>
    </cfRule>
    <cfRule type="expression" dxfId="20" priority="4">
      <formula>$F2="failed"</formula>
    </cfRule>
    <cfRule type="expression" dxfId="19" priority="5">
      <formula>$F2="successful"</formula>
    </cfRule>
    <cfRule type="expression" dxfId="18" priority="6">
      <formula>$F2="canceled"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F4B13-1E47-9243-95DA-A8E8E716217C}">
  <sheetPr codeName="Hoja1"/>
  <dimension ref="A1:F14"/>
  <sheetViews>
    <sheetView zoomScale="107" workbookViewId="0">
      <selection activeCell="N22" sqref="N22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4" bestFit="1" customWidth="1"/>
    <col min="4" max="4" width="5.5" bestFit="1" customWidth="1"/>
    <col min="5" max="5" width="8.1640625" bestFit="1" customWidth="1"/>
    <col min="6" max="6" width="11.1640625" bestFit="1" customWidth="1"/>
  </cols>
  <sheetData>
    <row r="1" spans="1:6" x14ac:dyDescent="0.2">
      <c r="A1" s="9" t="s">
        <v>8223</v>
      </c>
      <c r="B1" t="s">
        <v>8413</v>
      </c>
    </row>
    <row r="3" spans="1:6" x14ac:dyDescent="0.2">
      <c r="A3" s="9" t="s">
        <v>8362</v>
      </c>
      <c r="B3" s="9" t="s">
        <v>8363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11">
        <v>292</v>
      </c>
      <c r="C5" s="11"/>
      <c r="D5" s="11">
        <v>173</v>
      </c>
      <c r="E5" s="11">
        <v>38</v>
      </c>
      <c r="F5" s="11">
        <v>503</v>
      </c>
    </row>
    <row r="6" spans="1:6" x14ac:dyDescent="0.2">
      <c r="A6" s="10" t="s">
        <v>8336</v>
      </c>
      <c r="B6" s="11">
        <v>34</v>
      </c>
      <c r="C6" s="11">
        <v>5</v>
      </c>
      <c r="D6" s="11">
        <v>134</v>
      </c>
      <c r="E6" s="11">
        <v>19</v>
      </c>
      <c r="F6" s="11">
        <v>192</v>
      </c>
    </row>
    <row r="7" spans="1:6" x14ac:dyDescent="0.2">
      <c r="A7" s="10" t="s">
        <v>8333</v>
      </c>
      <c r="B7" s="11">
        <v>74</v>
      </c>
      <c r="C7" s="11"/>
      <c r="D7" s="11">
        <v>127</v>
      </c>
      <c r="E7" s="11"/>
      <c r="F7" s="11">
        <v>201</v>
      </c>
    </row>
    <row r="8" spans="1:6" x14ac:dyDescent="0.2">
      <c r="A8" s="10" t="s">
        <v>8331</v>
      </c>
      <c r="B8" s="11"/>
      <c r="C8" s="11"/>
      <c r="D8" s="11"/>
      <c r="E8" s="11">
        <v>23</v>
      </c>
      <c r="F8" s="11">
        <v>23</v>
      </c>
    </row>
    <row r="9" spans="1:6" x14ac:dyDescent="0.2">
      <c r="A9" s="10" t="s">
        <v>8325</v>
      </c>
      <c r="B9" s="11">
        <v>526</v>
      </c>
      <c r="C9" s="11">
        <v>19</v>
      </c>
      <c r="D9" s="11">
        <v>118</v>
      </c>
      <c r="E9" s="11">
        <v>20</v>
      </c>
      <c r="F9" s="11">
        <v>683</v>
      </c>
    </row>
    <row r="10" spans="1:6" x14ac:dyDescent="0.2">
      <c r="A10" s="10" t="s">
        <v>8338</v>
      </c>
      <c r="B10" s="11">
        <v>88</v>
      </c>
      <c r="C10" s="11"/>
      <c r="D10" s="11">
        <v>109</v>
      </c>
      <c r="E10" s="11"/>
      <c r="F10" s="11">
        <v>197</v>
      </c>
    </row>
    <row r="11" spans="1:6" x14ac:dyDescent="0.2">
      <c r="A11" s="10" t="s">
        <v>8322</v>
      </c>
      <c r="B11" s="11">
        <v>79</v>
      </c>
      <c r="C11" s="11"/>
      <c r="D11" s="11">
        <v>105</v>
      </c>
      <c r="E11" s="11">
        <v>26</v>
      </c>
      <c r="F11" s="11">
        <v>210</v>
      </c>
    </row>
    <row r="12" spans="1:6" x14ac:dyDescent="0.2">
      <c r="A12" s="10" t="s">
        <v>8319</v>
      </c>
      <c r="B12" s="11">
        <v>190</v>
      </c>
      <c r="C12" s="11"/>
      <c r="D12" s="11">
        <v>175</v>
      </c>
      <c r="E12" s="11">
        <v>152</v>
      </c>
      <c r="F12" s="11">
        <v>517</v>
      </c>
    </row>
    <row r="13" spans="1:6" x14ac:dyDescent="0.2">
      <c r="A13" s="10" t="s">
        <v>8317</v>
      </c>
      <c r="B13" s="11">
        <v>817</v>
      </c>
      <c r="C13" s="11">
        <v>18</v>
      </c>
      <c r="D13" s="11">
        <v>466</v>
      </c>
      <c r="E13" s="11">
        <v>35</v>
      </c>
      <c r="F13" s="11">
        <v>1336</v>
      </c>
    </row>
    <row r="14" spans="1:6" x14ac:dyDescent="0.2">
      <c r="A14" s="10" t="s">
        <v>8361</v>
      </c>
      <c r="B14" s="11">
        <v>2100</v>
      </c>
      <c r="C14" s="11">
        <v>42</v>
      </c>
      <c r="D14" s="11">
        <v>1407</v>
      </c>
      <c r="E14" s="11">
        <v>313</v>
      </c>
      <c r="F14" s="11">
        <v>3862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A56A2-CC1C-6A44-9012-1AAA153DB572}">
  <sheetPr codeName="Hoja2"/>
  <dimension ref="A1:F47"/>
  <sheetViews>
    <sheetView topLeftCell="A11" zoomScale="94" workbookViewId="0">
      <selection activeCell="H36" sqref="H36"/>
    </sheetView>
  </sheetViews>
  <sheetFormatPr baseColWidth="10" defaultRowHeight="15" x14ac:dyDescent="0.2"/>
  <cols>
    <col min="1" max="1" width="16.33203125" bestFit="1" customWidth="1"/>
    <col min="2" max="2" width="20.33203125" bestFit="1" customWidth="1"/>
    <col min="3" max="3" width="4" bestFit="1" customWidth="1"/>
    <col min="4" max="4" width="5.5" bestFit="1" customWidth="1"/>
    <col min="5" max="5" width="8.1640625" bestFit="1" customWidth="1"/>
    <col min="6" max="6" width="11.1640625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B3B5-46DA-9F47-8971-D3BECC122717}">
  <sheetPr codeName="Hoja3"/>
  <dimension ref="A1:E22"/>
  <sheetViews>
    <sheetView tabSelected="1" workbookViewId="0">
      <selection activeCell="E27" sqref="E27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  <col min="7" max="8" width="20.33203125" bestFit="1" customWidth="1"/>
    <col min="9" max="9" width="17.5" bestFit="1" customWidth="1"/>
    <col min="10" max="10" width="22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8383</v>
      </c>
      <c r="B2" t="s">
        <v>8364</v>
      </c>
    </row>
    <row r="4" spans="1:5" x14ac:dyDescent="0.2">
      <c r="A4" s="9" t="s">
        <v>8362</v>
      </c>
      <c r="B4" s="9" t="s">
        <v>8363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8376</v>
      </c>
      <c r="B6" s="11">
        <v>564</v>
      </c>
      <c r="C6" s="11">
        <v>363</v>
      </c>
      <c r="D6" s="11">
        <v>89</v>
      </c>
      <c r="E6" s="11">
        <v>1016</v>
      </c>
    </row>
    <row r="7" spans="1:5" x14ac:dyDescent="0.2">
      <c r="A7" s="12" t="s">
        <v>8377</v>
      </c>
      <c r="B7" s="11">
        <v>182</v>
      </c>
      <c r="C7" s="11">
        <v>149</v>
      </c>
      <c r="D7" s="11">
        <v>34</v>
      </c>
      <c r="E7" s="11">
        <v>365</v>
      </c>
    </row>
    <row r="8" spans="1:5" x14ac:dyDescent="0.2">
      <c r="A8" s="12" t="s">
        <v>8378</v>
      </c>
      <c r="B8" s="11">
        <v>202</v>
      </c>
      <c r="C8" s="11">
        <v>106</v>
      </c>
      <c r="D8" s="11">
        <v>27</v>
      </c>
      <c r="E8" s="11">
        <v>335</v>
      </c>
    </row>
    <row r="9" spans="1:5" x14ac:dyDescent="0.2">
      <c r="A9" s="12" t="s">
        <v>8379</v>
      </c>
      <c r="B9" s="11">
        <v>180</v>
      </c>
      <c r="C9" s="11">
        <v>108</v>
      </c>
      <c r="D9" s="11">
        <v>28</v>
      </c>
      <c r="E9" s="11">
        <v>316</v>
      </c>
    </row>
    <row r="10" spans="1:5" x14ac:dyDescent="0.2">
      <c r="A10" s="10" t="s">
        <v>8367</v>
      </c>
      <c r="B10" s="11">
        <v>637</v>
      </c>
      <c r="C10" s="11">
        <v>375</v>
      </c>
      <c r="D10" s="11">
        <v>80</v>
      </c>
      <c r="E10" s="11">
        <v>1092</v>
      </c>
    </row>
    <row r="11" spans="1:5" x14ac:dyDescent="0.2">
      <c r="A11" s="12" t="s">
        <v>8380</v>
      </c>
      <c r="B11" s="11">
        <v>192</v>
      </c>
      <c r="C11" s="11">
        <v>102</v>
      </c>
      <c r="D11" s="11">
        <v>27</v>
      </c>
      <c r="E11" s="11">
        <v>321</v>
      </c>
    </row>
    <row r="12" spans="1:5" x14ac:dyDescent="0.2">
      <c r="A12" s="12" t="s">
        <v>8368</v>
      </c>
      <c r="B12" s="11">
        <v>234</v>
      </c>
      <c r="C12" s="11">
        <v>126</v>
      </c>
      <c r="D12" s="11">
        <v>26</v>
      </c>
      <c r="E12" s="11">
        <v>386</v>
      </c>
    </row>
    <row r="13" spans="1:5" x14ac:dyDescent="0.2">
      <c r="A13" s="12" t="s">
        <v>8381</v>
      </c>
      <c r="B13" s="11">
        <v>211</v>
      </c>
      <c r="C13" s="11">
        <v>147</v>
      </c>
      <c r="D13" s="11">
        <v>27</v>
      </c>
      <c r="E13" s="11">
        <v>385</v>
      </c>
    </row>
    <row r="14" spans="1:5" x14ac:dyDescent="0.2">
      <c r="A14" s="10" t="s">
        <v>8369</v>
      </c>
      <c r="B14" s="11">
        <v>507</v>
      </c>
      <c r="C14" s="11">
        <v>411</v>
      </c>
      <c r="D14" s="11">
        <v>100</v>
      </c>
      <c r="E14" s="11">
        <v>1018</v>
      </c>
    </row>
    <row r="15" spans="1:5" x14ac:dyDescent="0.2">
      <c r="A15" s="12" t="s">
        <v>8370</v>
      </c>
      <c r="B15" s="11">
        <v>194</v>
      </c>
      <c r="C15" s="11">
        <v>150</v>
      </c>
      <c r="D15" s="11">
        <v>43</v>
      </c>
      <c r="E15" s="11">
        <v>387</v>
      </c>
    </row>
    <row r="16" spans="1:5" x14ac:dyDescent="0.2">
      <c r="A16" s="12" t="s">
        <v>8371</v>
      </c>
      <c r="B16" s="11">
        <v>166</v>
      </c>
      <c r="C16" s="11">
        <v>134</v>
      </c>
      <c r="D16" s="11">
        <v>33</v>
      </c>
      <c r="E16" s="11">
        <v>333</v>
      </c>
    </row>
    <row r="17" spans="1:5" x14ac:dyDescent="0.2">
      <c r="A17" s="12" t="s">
        <v>8372</v>
      </c>
      <c r="B17" s="11">
        <v>147</v>
      </c>
      <c r="C17" s="11">
        <v>127</v>
      </c>
      <c r="D17" s="11">
        <v>24</v>
      </c>
      <c r="E17" s="11">
        <v>298</v>
      </c>
    </row>
    <row r="18" spans="1:5" x14ac:dyDescent="0.2">
      <c r="A18" s="10" t="s">
        <v>8373</v>
      </c>
      <c r="B18" s="11">
        <v>477</v>
      </c>
      <c r="C18" s="11">
        <v>381</v>
      </c>
      <c r="D18" s="11">
        <v>80</v>
      </c>
      <c r="E18" s="11">
        <v>938</v>
      </c>
    </row>
    <row r="19" spans="1:5" x14ac:dyDescent="0.2">
      <c r="A19" s="12" t="s">
        <v>8374</v>
      </c>
      <c r="B19" s="11">
        <v>183</v>
      </c>
      <c r="C19" s="11">
        <v>149</v>
      </c>
      <c r="D19" s="11">
        <v>20</v>
      </c>
      <c r="E19" s="11">
        <v>352</v>
      </c>
    </row>
    <row r="20" spans="1:5" x14ac:dyDescent="0.2">
      <c r="A20" s="12" t="s">
        <v>8375</v>
      </c>
      <c r="B20" s="11">
        <v>183</v>
      </c>
      <c r="C20" s="11">
        <v>114</v>
      </c>
      <c r="D20" s="11">
        <v>37</v>
      </c>
      <c r="E20" s="11">
        <v>334</v>
      </c>
    </row>
    <row r="21" spans="1:5" x14ac:dyDescent="0.2">
      <c r="A21" s="12" t="s">
        <v>8382</v>
      </c>
      <c r="B21" s="11">
        <v>111</v>
      </c>
      <c r="C21" s="11">
        <v>118</v>
      </c>
      <c r="D21" s="11">
        <v>23</v>
      </c>
      <c r="E21" s="11">
        <v>252</v>
      </c>
    </row>
    <row r="22" spans="1:5" x14ac:dyDescent="0.2">
      <c r="A22" s="10" t="s">
        <v>8361</v>
      </c>
      <c r="B22" s="11">
        <v>2185</v>
      </c>
      <c r="C22" s="11">
        <v>1530</v>
      </c>
      <c r="D22" s="11">
        <v>349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27968-A017-4A44-9CAA-918A3676DAE9}">
  <sheetPr codeName="Hoja4"/>
  <dimension ref="A1:H13"/>
  <sheetViews>
    <sheetView zoomScale="70" zoomScaleNormal="70" workbookViewId="0">
      <selection activeCell="C52" sqref="C52"/>
    </sheetView>
  </sheetViews>
  <sheetFormatPr baseColWidth="10" defaultRowHeight="15" x14ac:dyDescent="0.2"/>
  <cols>
    <col min="1" max="1" width="24.8320312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20.83203125" bestFit="1" customWidth="1"/>
    <col min="7" max="7" width="17.5" bestFit="1" customWidth="1"/>
    <col min="8" max="8" width="19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s="14" t="s">
        <v>8392</v>
      </c>
      <c r="B2" s="11">
        <f>COUNTIFS(Goal, "&lt;1000", State, "successful")</f>
        <v>322</v>
      </c>
      <c r="C2" s="11">
        <f>COUNTIFS('Data Set'!$D$2:$D$4115, "&lt;1000", 'Data Set'!$F$2:$F$4115, "failed")</f>
        <v>113</v>
      </c>
      <c r="D2" s="11">
        <f>COUNTIFS('Data Set'!$D$2:$D$4115, "&lt;1000", 'Data Set'!$F$2:$F$4115, "canceled")</f>
        <v>18</v>
      </c>
      <c r="E2">
        <f>SUM(B2:D2)</f>
        <v>453</v>
      </c>
      <c r="F2" s="18">
        <f>B2/$E2</f>
        <v>0.71081677704194257</v>
      </c>
      <c r="G2" s="18">
        <f>C2/$E2</f>
        <v>0.24944812362030905</v>
      </c>
      <c r="H2" s="18">
        <f>D2/$E2</f>
        <v>3.9735099337748346E-2</v>
      </c>
    </row>
    <row r="3" spans="1:8" x14ac:dyDescent="0.2">
      <c r="A3" s="14" t="s">
        <v>8393</v>
      </c>
      <c r="B3" s="11">
        <f>COUNTIFS('Data Set'!$D$2:$D$4115, "&gt;=1000",'Data Set'!$D$2:$D$4115, "&lt;=4999", 'Data Set'!$F$2:$F$4115, "successful")</f>
        <v>932</v>
      </c>
      <c r="C3" s="11">
        <f>COUNTIFS('Data Set'!$D$2:$D$4115, "&gt;=1000",'Data Set'!$D$2:$D$4115, "&lt;=4999", 'Data Set'!$F$2:$F$4115, "failed")</f>
        <v>420</v>
      </c>
      <c r="D3" s="11">
        <f>COUNTIFS('Data Set'!$D$2:$D$4115, "&gt;=1000",'Data Set'!$D$2:$D$4115, "&lt;=4999", 'Data Set'!$F$2:$F$4115, "canceled")</f>
        <v>60</v>
      </c>
      <c r="E3">
        <f>SUM(B3:D3)</f>
        <v>1412</v>
      </c>
      <c r="F3" s="18">
        <f>B3/$E3</f>
        <v>0.66005665722379603</v>
      </c>
      <c r="G3" s="18">
        <f>C3/$E3</f>
        <v>0.29745042492917845</v>
      </c>
      <c r="H3" s="18">
        <f t="shared" ref="H3:H13" si="0">D3/$E3</f>
        <v>4.2492917847025496E-2</v>
      </c>
    </row>
    <row r="4" spans="1:8" x14ac:dyDescent="0.2">
      <c r="A4" s="14" t="s">
        <v>8394</v>
      </c>
      <c r="B4" s="11">
        <f>COUNTIFS('Data Set'!$D$2:$D$4115, "&gt;=5000",'Data Set'!$D$2:$D$4115, "&lt;=9999", 'Data Set'!$F$2:$F$4115, "successful")</f>
        <v>381</v>
      </c>
      <c r="C4" s="11">
        <f>COUNTIFS('Data Set'!$D$2:$D$4115, "&gt;=5000",'Data Set'!$D$2:$D$4115, "&lt;=9999", 'Data Set'!$F$2:$F$4115, "failed")</f>
        <v>283</v>
      </c>
      <c r="D4" s="11">
        <f>COUNTIFS('Data Set'!$D$2:$D$4115, "&gt;=5000",'Data Set'!$D$2:$D$4115, "&lt;=9999", 'Data Set'!$F$2:$F$4115, "canceled")</f>
        <v>52</v>
      </c>
      <c r="E4">
        <f t="shared" ref="E4:E13" si="1">SUM(B4:D4)</f>
        <v>716</v>
      </c>
      <c r="F4" s="18">
        <f t="shared" ref="F4:F13" si="2">B4/$E4</f>
        <v>0.53212290502793291</v>
      </c>
      <c r="G4" s="18">
        <f t="shared" ref="G4:G13" si="3">C4/$E4</f>
        <v>0.39525139664804471</v>
      </c>
      <c r="H4" s="18">
        <f t="shared" si="0"/>
        <v>7.2625698324022353E-2</v>
      </c>
    </row>
    <row r="5" spans="1:8" x14ac:dyDescent="0.2">
      <c r="A5" s="14" t="s">
        <v>8395</v>
      </c>
      <c r="B5" s="11">
        <f>COUNTIFS('Data Set'!$D$2:$D$4115, "&gt;=10000",'Data Set'!$D$2:$D$4115, "&lt;=14999", 'Data Set'!$F$2:$F$4115, "successful")</f>
        <v>168</v>
      </c>
      <c r="C5" s="11">
        <f>COUNTIFS('Data Set'!$D$2:$D$4115, "&gt;=10000",'Data Set'!$D$2:$D$4115, "&lt;=14999", 'Data Set'!$F$2:$F$4115, "failed")</f>
        <v>144</v>
      </c>
      <c r="D5" s="11">
        <f>COUNTIFS('Data Set'!$D$2:$D$4115, "&gt;=10000",'Data Set'!$D$2:$D$4115, "&lt;=14999", 'Data Set'!$F$2:$F$4115, "canceled")</f>
        <v>40</v>
      </c>
      <c r="E5">
        <f t="shared" si="1"/>
        <v>352</v>
      </c>
      <c r="F5" s="18">
        <f t="shared" si="2"/>
        <v>0.47727272727272729</v>
      </c>
      <c r="G5" s="18">
        <f t="shared" si="3"/>
        <v>0.40909090909090912</v>
      </c>
      <c r="H5" s="18">
        <f t="shared" si="0"/>
        <v>0.11363636363636363</v>
      </c>
    </row>
    <row r="6" spans="1:8" x14ac:dyDescent="0.2">
      <c r="A6" s="14" t="s">
        <v>8396</v>
      </c>
      <c r="B6" s="11">
        <f>COUNTIFS('Data Set'!$D$2:$D$4115, "&gt;=15000",'Data Set'!$D$2:$D$4115, "&lt;=19999", 'Data Set'!$F$2:$F$4115, "successful")</f>
        <v>94</v>
      </c>
      <c r="C6" s="11">
        <f>COUNTIFS('Data Set'!$D$2:$D$4115, "&gt;=15000",'Data Set'!$D$2:$D$4115, "&lt;=19999", 'Data Set'!$F$2:$F$4115, "failed")</f>
        <v>90</v>
      </c>
      <c r="D6" s="11">
        <f>COUNTIFS('Data Set'!$D$2:$D$4115, "&gt;=15000",'Data Set'!$D$2:$D$4115, "&lt;=19999", 'Data Set'!$F$2:$F$4115, "canceled")</f>
        <v>17</v>
      </c>
      <c r="E6">
        <f t="shared" si="1"/>
        <v>201</v>
      </c>
      <c r="F6" s="18">
        <f t="shared" si="2"/>
        <v>0.46766169154228854</v>
      </c>
      <c r="G6" s="18">
        <f t="shared" si="3"/>
        <v>0.44776119402985076</v>
      </c>
      <c r="H6" s="18">
        <f t="shared" si="0"/>
        <v>8.45771144278607E-2</v>
      </c>
    </row>
    <row r="7" spans="1:8" x14ac:dyDescent="0.2">
      <c r="A7" s="14" t="s">
        <v>8397</v>
      </c>
      <c r="B7" s="11">
        <f>COUNTIFS('Data Set'!$D$2:$D$4115, "&gt;=20000",'Data Set'!$D$2:$D$4115, "&lt;=24999", 'Data Set'!$F$2:$F$4115, "successful")</f>
        <v>62</v>
      </c>
      <c r="C7" s="11">
        <f>COUNTIFS('Data Set'!$D$2:$D$4115, "&gt;=20000",'Data Set'!$D$2:$D$4115, "&lt;=24999", 'Data Set'!$F$2:$F$4115, "failed")</f>
        <v>72</v>
      </c>
      <c r="D7" s="11">
        <f>COUNTIFS('Data Set'!$D$2:$D$4115, "&gt;=20000",'Data Set'!$D$2:$D$4115, "&lt;=24999", 'Data Set'!$F$2:$F$4115, "canceled")</f>
        <v>14</v>
      </c>
      <c r="E7">
        <f t="shared" si="1"/>
        <v>148</v>
      </c>
      <c r="F7" s="18">
        <f t="shared" si="2"/>
        <v>0.41891891891891891</v>
      </c>
      <c r="G7" s="18">
        <f t="shared" si="3"/>
        <v>0.48648648648648651</v>
      </c>
      <c r="H7" s="18">
        <f t="shared" si="0"/>
        <v>9.45945945945946E-2</v>
      </c>
    </row>
    <row r="8" spans="1:8" x14ac:dyDescent="0.2">
      <c r="A8" s="14" t="s">
        <v>8398</v>
      </c>
      <c r="B8" s="11">
        <f>COUNTIFS('Data Set'!$D$2:$D$4115, "&gt;=25000",'Data Set'!$D$2:$D$4115, "&lt;=29999", 'Data Set'!$F$2:$F$4115, "successful")</f>
        <v>55</v>
      </c>
      <c r="C8" s="11">
        <f>COUNTIFS('Data Set'!$D$2:$D$4115, "&gt;=25000",'Data Set'!$D$2:$D$4115, "&lt;=29999", 'Data Set'!$F$2:$F$4115, "failed")</f>
        <v>64</v>
      </c>
      <c r="D8" s="11">
        <f>COUNTIFS('Data Set'!$D$2:$D$4115, "&gt;=25000",'Data Set'!$D$2:$D$4115, "&lt;=29999", 'Data Set'!$F$2:$F$4115, "canceled")</f>
        <v>18</v>
      </c>
      <c r="E8">
        <f t="shared" si="1"/>
        <v>137</v>
      </c>
      <c r="F8" s="18">
        <f t="shared" si="2"/>
        <v>0.40145985401459855</v>
      </c>
      <c r="G8" s="18">
        <f t="shared" si="3"/>
        <v>0.46715328467153283</v>
      </c>
      <c r="H8" s="18">
        <f t="shared" si="0"/>
        <v>0.13138686131386862</v>
      </c>
    </row>
    <row r="9" spans="1:8" x14ac:dyDescent="0.2">
      <c r="A9" s="14" t="s">
        <v>8399</v>
      </c>
      <c r="B9" s="11">
        <f>COUNTIFS('Data Set'!$D$2:$D$4115, "&gt;=30000",'Data Set'!$D$2:$D$4115, "&lt;=34999", 'Data Set'!$F$2:$F$4115, "successful")</f>
        <v>32</v>
      </c>
      <c r="C9" s="11">
        <f>COUNTIFS('Data Set'!$D$2:$D$4115, "&gt;=30000",'Data Set'!$D$2:$D$4115, "&lt;=34999", 'Data Set'!$F$2:$F$4115, "failed")</f>
        <v>37</v>
      </c>
      <c r="D9" s="11">
        <f>COUNTIFS('Data Set'!$D$2:$D$4115, "&gt;=30000",'Data Set'!$D$2:$D$4115, "&lt;=34999", 'Data Set'!$F$2:$F$4115, "canceled")</f>
        <v>13</v>
      </c>
      <c r="E9">
        <f t="shared" si="1"/>
        <v>82</v>
      </c>
      <c r="F9" s="18">
        <f t="shared" si="2"/>
        <v>0.3902439024390244</v>
      </c>
      <c r="G9" s="18">
        <f t="shared" si="3"/>
        <v>0.45121951219512196</v>
      </c>
      <c r="H9" s="18">
        <f t="shared" si="0"/>
        <v>0.15853658536585366</v>
      </c>
    </row>
    <row r="10" spans="1:8" x14ac:dyDescent="0.2">
      <c r="A10" s="14" t="s">
        <v>8400</v>
      </c>
      <c r="B10" s="11">
        <f>COUNTIFS('Data Set'!$D$2:$D$4115, "&gt;=35000",'Data Set'!$D$2:$D$4115, "&lt;=39999", 'Data Set'!$F$2:$F$4115, "successful")</f>
        <v>26</v>
      </c>
      <c r="C10" s="11">
        <f>COUNTIFS('Data Set'!$D$2:$D$4115, "&gt;=35000",'Data Set'!$D$2:$D$4115, "&lt;=39999", 'Data Set'!$F$2:$F$4115, "failed")</f>
        <v>22</v>
      </c>
      <c r="D10" s="11">
        <f>COUNTIFS('Data Set'!$D$2:$D$4115, "&gt;=35000",'Data Set'!$D$2:$D$4115, "&lt;=39999", 'Data Set'!$F$2:$F$4115, "canceled")</f>
        <v>7</v>
      </c>
      <c r="E10">
        <f t="shared" si="1"/>
        <v>55</v>
      </c>
      <c r="F10" s="18">
        <f t="shared" si="2"/>
        <v>0.47272727272727272</v>
      </c>
      <c r="G10" s="18">
        <f t="shared" si="3"/>
        <v>0.4</v>
      </c>
      <c r="H10" s="18">
        <f t="shared" si="0"/>
        <v>0.12727272727272726</v>
      </c>
    </row>
    <row r="11" spans="1:8" x14ac:dyDescent="0.2">
      <c r="A11" s="14" t="s">
        <v>8401</v>
      </c>
      <c r="B11" s="11">
        <f>COUNTIFS('Data Set'!$D$2:$D$4115, "&gt;=40000",'Data Set'!$D$2:$D$4115, "&lt;=44999", 'Data Set'!$F$2:$F$4115, "successful")</f>
        <v>21</v>
      </c>
      <c r="C11" s="11">
        <f>COUNTIFS('Data Set'!$D$2:$D$4115, "&gt;=40000",'Data Set'!$D$2:$D$4115, "&lt;=44999", 'Data Set'!$F$2:$F$4115, "failed")</f>
        <v>16</v>
      </c>
      <c r="D11" s="11">
        <f>COUNTIFS('Data Set'!$D$2:$D$4115, "&gt;=40000",'Data Set'!$D$2:$D$4115, "&lt;=44999", 'Data Set'!$F$2:$F$4115, "canceled")</f>
        <v>6</v>
      </c>
      <c r="E11">
        <f t="shared" si="1"/>
        <v>43</v>
      </c>
      <c r="F11" s="18">
        <f t="shared" si="2"/>
        <v>0.48837209302325579</v>
      </c>
      <c r="G11" s="18">
        <f t="shared" si="3"/>
        <v>0.37209302325581395</v>
      </c>
      <c r="H11" s="18">
        <f t="shared" si="0"/>
        <v>0.13953488372093023</v>
      </c>
    </row>
    <row r="12" spans="1:8" x14ac:dyDescent="0.2">
      <c r="A12" s="14" t="s">
        <v>8402</v>
      </c>
      <c r="B12" s="11">
        <f>COUNTIFS('Data Set'!$D$2:$D$4115, "&gt;=45000",'Data Set'!$D$2:$D$4115, "&lt;=49999", 'Data Set'!$F$2:$F$4115, "successful")</f>
        <v>6</v>
      </c>
      <c r="C12" s="11">
        <f>COUNTIFS('Data Set'!$D$2:$D$4115, "&gt;=45000",'Data Set'!$D$2:$D$4115, "&lt;=49999", 'Data Set'!$F$2:$F$4115, "failed")</f>
        <v>11</v>
      </c>
      <c r="D12" s="11">
        <f>COUNTIFS('Data Set'!$D$2:$D$4115, "&gt;=45000",'Data Set'!$D$2:$D$4115, "&lt;=49999", 'Data Set'!$F$2:$F$4115, "canceled")</f>
        <v>4</v>
      </c>
      <c r="E12">
        <f t="shared" si="1"/>
        <v>21</v>
      </c>
      <c r="F12" s="18">
        <f t="shared" si="2"/>
        <v>0.2857142857142857</v>
      </c>
      <c r="G12" s="18">
        <f t="shared" si="3"/>
        <v>0.52380952380952384</v>
      </c>
      <c r="H12" s="18">
        <f>D12/$E12</f>
        <v>0.19047619047619047</v>
      </c>
    </row>
    <row r="13" spans="1:8" x14ac:dyDescent="0.2">
      <c r="A13" s="14" t="s">
        <v>8403</v>
      </c>
      <c r="B13" s="11">
        <f>COUNTIFS('Data Set'!$D$2:$D$4115, "&gt;=50000", 'Data Set'!$F$2:$F$4115, "successful")</f>
        <v>86</v>
      </c>
      <c r="C13" s="11">
        <f>COUNTIFS('Data Set'!$D$2:$D$4115, "&gt;=50000", 'Data Set'!$F$2:$F$4115, "failed")</f>
        <v>258</v>
      </c>
      <c r="D13" s="11">
        <f>COUNTIFS('Data Set'!$D$2:$D$4115, "&gt;=50000", 'Data Set'!$F$2:$F$4115, "canceled")</f>
        <v>100</v>
      </c>
      <c r="E13">
        <f t="shared" si="1"/>
        <v>444</v>
      </c>
      <c r="F13" s="18">
        <f t="shared" si="2"/>
        <v>0.19369369369369369</v>
      </c>
      <c r="G13" s="18">
        <f t="shared" si="3"/>
        <v>0.58108108108108103</v>
      </c>
      <c r="H13" s="18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B0320-ED69-904D-A32D-A6C5BCB7762D}">
  <sheetPr codeName="Hoja6"/>
  <dimension ref="A1:I2186"/>
  <sheetViews>
    <sheetView zoomScaleNormal="70" workbookViewId="0">
      <selection activeCell="J19" sqref="J19"/>
    </sheetView>
  </sheetViews>
  <sheetFormatPr baseColWidth="10" defaultRowHeight="15" x14ac:dyDescent="0.2"/>
  <cols>
    <col min="2" max="2" width="12.1640625" bestFit="1" customWidth="1"/>
    <col min="5" max="5" width="12.1640625" bestFit="1" customWidth="1"/>
    <col min="7" max="8" width="15.6640625" bestFit="1" customWidth="1"/>
    <col min="9" max="9" width="14.6640625" bestFit="1" customWidth="1"/>
    <col min="10" max="10" width="13" customWidth="1"/>
  </cols>
  <sheetData>
    <row r="1" spans="1:9" x14ac:dyDescent="0.2">
      <c r="A1" t="s">
        <v>8404</v>
      </c>
      <c r="B1" t="s">
        <v>8262</v>
      </c>
      <c r="D1" t="s">
        <v>8404</v>
      </c>
      <c r="E1" t="s">
        <v>8262</v>
      </c>
      <c r="G1" t="s">
        <v>8414</v>
      </c>
      <c r="H1" t="s">
        <v>8405</v>
      </c>
      <c r="I1" t="s">
        <v>8406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8407</v>
      </c>
      <c r="H2" s="17">
        <f>AVERAGE(B2:B2186)</f>
        <v>194.42517162471395</v>
      </c>
      <c r="I2" s="17">
        <f>AVERAGE(E2:E1531)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8408</v>
      </c>
      <c r="H3" s="17">
        <f>MEDIAN(B2:B2186)</f>
        <v>62</v>
      </c>
      <c r="I3" s="17">
        <f>MEDIAN(E2:E1531)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8409</v>
      </c>
      <c r="H4" s="17">
        <f>MIN(B2:B2186)</f>
        <v>1</v>
      </c>
      <c r="I4" s="17">
        <f>MIN(E2:E1531)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8410</v>
      </c>
      <c r="H5" s="17">
        <f>MAX(B2:B2186)</f>
        <v>26457</v>
      </c>
      <c r="I5" s="17">
        <f>MAX(E2:E1531)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8411</v>
      </c>
      <c r="H6" s="17">
        <f>_xlfn.VAR.P(B2:B2186)</f>
        <v>712840.9867348104</v>
      </c>
      <c r="I6" s="17">
        <f>_xlfn.VAR.P(E2:E1531)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8412</v>
      </c>
      <c r="H7" s="17">
        <f>_xlfn.STDEV.P(B2:B2186)</f>
        <v>844.29910975602149</v>
      </c>
      <c r="I7" s="17">
        <f>_xlfn.STDEV.P(E2:E1531)</f>
        <v>61.426555076684906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expression" dxfId="9" priority="5">
      <formula>$A2="successful"</formula>
    </cfRule>
    <cfRule type="expression" dxfId="8" priority="6">
      <formula>$F2="live"</formula>
    </cfRule>
    <cfRule type="expression" dxfId="7" priority="7">
      <formula>$F2="failed"</formula>
    </cfRule>
    <cfRule type="expression" dxfId="6" priority="8">
      <formula>$F2="canceled"</formula>
    </cfRule>
  </conditionalFormatting>
  <conditionalFormatting sqref="D2:D1531">
    <cfRule type="expression" dxfId="5" priority="1">
      <formula>$F2="live"</formula>
    </cfRule>
    <cfRule type="expression" dxfId="4" priority="2">
      <formula>$D2="failed"</formula>
    </cfRule>
    <cfRule type="expression" dxfId="3" priority="3">
      <formula>$F2="successful"</formula>
    </cfRule>
    <cfRule type="expression" dxfId="2" priority="4">
      <formula>$F2="canceled"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Data Set</vt:lpstr>
      <vt:lpstr>Pivot1</vt:lpstr>
      <vt:lpstr>Pivot2</vt:lpstr>
      <vt:lpstr>Pivot3</vt:lpstr>
      <vt:lpstr>Bonus 1</vt:lpstr>
      <vt:lpstr>Bonus Statistical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2020-03-24T23:06:21Z</dcterms:modified>
</cp:coreProperties>
</file>