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20" windowWidth="27000" windowHeight="12450"/>
  </bookViews>
  <sheets>
    <sheet name="Hoja1" sheetId="5" r:id="rId1"/>
    <sheet name="Cálculos" sheetId="3" r:id="rId2"/>
  </sheets>
  <calcPr calcId="144525"/>
</workbook>
</file>

<file path=xl/calcChain.xml><?xml version="1.0" encoding="utf-8"?>
<calcChain xmlns="http://schemas.openxmlformats.org/spreadsheetml/2006/main">
  <c r="H5" i="3" l="1"/>
  <c r="H4" i="3"/>
  <c r="J22" i="3"/>
  <c r="F21" i="3"/>
  <c r="F9" i="3"/>
  <c r="J4" i="3"/>
  <c r="F4" i="3"/>
  <c r="F50" i="3"/>
  <c r="F15" i="3"/>
  <c r="E33" i="3"/>
  <c r="F28" i="3"/>
  <c r="J32" i="3"/>
  <c r="E15" i="3"/>
  <c r="J10" i="3"/>
  <c r="E29" i="3"/>
  <c r="J15" i="3"/>
  <c r="E24" i="3"/>
  <c r="J13" i="3"/>
  <c r="F22" i="3"/>
  <c r="E22" i="3"/>
  <c r="J19" i="3"/>
  <c r="E30" i="3"/>
  <c r="J43" i="3"/>
  <c r="F32" i="3"/>
  <c r="F6" i="3"/>
  <c r="J5" i="3"/>
  <c r="F13" i="3"/>
  <c r="F35" i="3"/>
  <c r="J36" i="3"/>
  <c r="E7" i="3"/>
  <c r="F53" i="3"/>
  <c r="F14" i="3"/>
  <c r="F30" i="3"/>
  <c r="F37" i="3"/>
  <c r="J49" i="3"/>
  <c r="E28" i="3"/>
  <c r="E40" i="3"/>
  <c r="F11" i="3"/>
  <c r="F49" i="3"/>
  <c r="J9" i="3"/>
  <c r="F27" i="3"/>
  <c r="F20" i="3"/>
  <c r="E13" i="3"/>
  <c r="F45" i="3"/>
  <c r="J45" i="3"/>
  <c r="J48" i="3"/>
  <c r="J12" i="3"/>
  <c r="E8" i="3"/>
  <c r="J34" i="3"/>
  <c r="E16" i="3"/>
  <c r="J47" i="3"/>
  <c r="J23" i="3"/>
  <c r="E53" i="3"/>
  <c r="E48" i="3"/>
  <c r="J33" i="3"/>
  <c r="F26" i="3"/>
  <c r="J30" i="3"/>
  <c r="J24" i="3"/>
  <c r="J17" i="3"/>
  <c r="E32" i="3"/>
  <c r="F44" i="3"/>
  <c r="J21" i="3"/>
  <c r="E6" i="3"/>
  <c r="J31" i="3"/>
  <c r="E21" i="3"/>
  <c r="J7" i="3"/>
  <c r="F40" i="3"/>
  <c r="F23" i="3"/>
  <c r="J16" i="3"/>
  <c r="F8" i="3"/>
  <c r="J8" i="3"/>
  <c r="E35" i="3"/>
  <c r="F5" i="3"/>
  <c r="F24" i="3"/>
  <c r="J50" i="3"/>
  <c r="E34" i="3"/>
  <c r="J51" i="3"/>
  <c r="F43" i="3"/>
  <c r="E47" i="3"/>
  <c r="F7" i="3"/>
  <c r="E26" i="3"/>
  <c r="E43" i="3"/>
  <c r="E46" i="3"/>
  <c r="E14" i="3"/>
  <c r="J53" i="3"/>
  <c r="F29" i="3"/>
  <c r="J6" i="3"/>
  <c r="E5" i="3"/>
  <c r="E23" i="3"/>
  <c r="J11" i="3"/>
  <c r="E20" i="3"/>
  <c r="F42" i="3"/>
  <c r="E44" i="3"/>
  <c r="J40" i="3"/>
  <c r="J25" i="3"/>
  <c r="E27" i="3"/>
  <c r="J26" i="3"/>
  <c r="J42" i="3"/>
  <c r="E37" i="3"/>
  <c r="E31" i="3"/>
  <c r="F10" i="3"/>
  <c r="E41" i="3"/>
  <c r="E12" i="3"/>
  <c r="J18" i="3"/>
  <c r="E9" i="3"/>
  <c r="J27" i="3"/>
  <c r="J29" i="3"/>
  <c r="E52" i="3"/>
  <c r="E51" i="3"/>
  <c r="E38" i="3"/>
  <c r="J44" i="3"/>
  <c r="F31" i="3"/>
  <c r="F33" i="3"/>
  <c r="E36" i="3"/>
  <c r="E39" i="3"/>
  <c r="F25" i="3"/>
  <c r="F34" i="3"/>
  <c r="F36" i="3"/>
  <c r="E25" i="3"/>
  <c r="J37" i="3"/>
  <c r="F52" i="3"/>
  <c r="F19" i="3"/>
  <c r="F48" i="3"/>
  <c r="J38" i="3"/>
  <c r="F46" i="3"/>
  <c r="J14" i="3"/>
  <c r="E49" i="3"/>
  <c r="F18" i="3"/>
  <c r="J28" i="3"/>
  <c r="E10" i="3"/>
  <c r="J41" i="3"/>
  <c r="F47" i="3"/>
  <c r="J39" i="3"/>
  <c r="F51" i="3"/>
  <c r="F12" i="3"/>
  <c r="J46" i="3"/>
  <c r="E17" i="3"/>
  <c r="E45" i="3"/>
  <c r="J20" i="3"/>
  <c r="J35" i="3"/>
  <c r="F41" i="3"/>
  <c r="F17" i="3"/>
  <c r="F16" i="3"/>
  <c r="E4" i="3"/>
  <c r="F38" i="3"/>
  <c r="E11" i="3"/>
  <c r="E50" i="3"/>
  <c r="J52" i="3"/>
  <c r="E42" i="3"/>
  <c r="E19" i="3"/>
  <c r="E18" i="3"/>
  <c r="F39" i="3"/>
  <c r="K7" i="3" l="1"/>
  <c r="K47" i="3"/>
  <c r="G38" i="3"/>
  <c r="K17" i="3"/>
  <c r="G39" i="3"/>
  <c r="G6" i="3"/>
  <c r="G50" i="3"/>
  <c r="G23" i="3"/>
  <c r="G25" i="3"/>
  <c r="K16" i="3"/>
  <c r="G7" i="3"/>
  <c r="K49" i="3"/>
  <c r="G13" i="3"/>
  <c r="G37" i="3"/>
  <c r="K28" i="3"/>
  <c r="K33" i="3"/>
  <c r="K35" i="3"/>
  <c r="G10" i="3"/>
  <c r="K20" i="3"/>
  <c r="G42" i="3"/>
  <c r="K14" i="3"/>
  <c r="G20" i="3"/>
  <c r="K30" i="3"/>
  <c r="G36" i="3"/>
  <c r="K46" i="3"/>
  <c r="G52" i="3"/>
  <c r="G9" i="3"/>
  <c r="K31" i="3"/>
  <c r="K19" i="3"/>
  <c r="G33" i="3"/>
  <c r="G21" i="3"/>
  <c r="K39" i="3"/>
  <c r="G49" i="3"/>
  <c r="K8" i="3"/>
  <c r="G30" i="3"/>
  <c r="K40" i="3"/>
  <c r="K52" i="3"/>
  <c r="K13" i="3"/>
  <c r="G19" i="3"/>
  <c r="K29" i="3"/>
  <c r="G35" i="3"/>
  <c r="K45" i="3"/>
  <c r="G51" i="3"/>
  <c r="K12" i="3"/>
  <c r="G22" i="3"/>
  <c r="G34" i="3"/>
  <c r="K44" i="3"/>
  <c r="G5" i="3"/>
  <c r="K10" i="3"/>
  <c r="G16" i="3"/>
  <c r="K26" i="3"/>
  <c r="G32" i="3"/>
  <c r="K42" i="3"/>
  <c r="G48" i="3"/>
  <c r="K15" i="3"/>
  <c r="K4" i="3"/>
  <c r="G17" i="3"/>
  <c r="K27" i="3"/>
  <c r="G53" i="3"/>
  <c r="K32" i="3"/>
  <c r="K9" i="3"/>
  <c r="G15" i="3"/>
  <c r="K25" i="3"/>
  <c r="G31" i="3"/>
  <c r="K41" i="3"/>
  <c r="G47" i="3"/>
  <c r="G41" i="3"/>
  <c r="K51" i="3"/>
  <c r="K24" i="3"/>
  <c r="K36" i="3"/>
  <c r="G46" i="3"/>
  <c r="K6" i="3"/>
  <c r="G12" i="3"/>
  <c r="K22" i="3"/>
  <c r="G28" i="3"/>
  <c r="K38" i="3"/>
  <c r="G44" i="3"/>
  <c r="G29" i="3"/>
  <c r="K23" i="3"/>
  <c r="K11" i="3"/>
  <c r="G45" i="3"/>
  <c r="G4" i="3"/>
  <c r="G14" i="3"/>
  <c r="G26" i="3"/>
  <c r="K5" i="3"/>
  <c r="G11" i="3"/>
  <c r="K21" i="3"/>
  <c r="G27" i="3"/>
  <c r="K37" i="3"/>
  <c r="G43" i="3"/>
  <c r="K53" i="3"/>
  <c r="K43" i="3"/>
  <c r="G18" i="3"/>
  <c r="K48" i="3"/>
  <c r="G8" i="3"/>
  <c r="K18" i="3"/>
  <c r="G24" i="3"/>
  <c r="K34" i="3"/>
  <c r="G40" i="3"/>
  <c r="K50" i="3"/>
</calcChain>
</file>

<file path=xl/sharedStrings.xml><?xml version="1.0" encoding="utf-8"?>
<sst xmlns="http://schemas.openxmlformats.org/spreadsheetml/2006/main" count="93" uniqueCount="36">
  <si>
    <t>Escala</t>
  </si>
  <si>
    <t>Valor Verdadero</t>
  </si>
  <si>
    <t>Valor Medido</t>
  </si>
  <si>
    <t>Rigol DM3068</t>
  </si>
  <si>
    <t>10mV</t>
  </si>
  <si>
    <t>200mV</t>
  </si>
  <si>
    <t>0.1mA</t>
  </si>
  <si>
    <t>20mA</t>
  </si>
  <si>
    <t>50mV</t>
  </si>
  <si>
    <t>1mA</t>
  </si>
  <si>
    <t>2V</t>
  </si>
  <si>
    <t>200mA</t>
  </si>
  <si>
    <t>20V</t>
  </si>
  <si>
    <t>10A</t>
  </si>
  <si>
    <t>100mV</t>
  </si>
  <si>
    <t>10mA</t>
  </si>
  <si>
    <t>1V</t>
  </si>
  <si>
    <t>100mA</t>
  </si>
  <si>
    <t>1000V</t>
  </si>
  <si>
    <t>1A</t>
  </si>
  <si>
    <t>10V</t>
  </si>
  <si>
    <t>200V</t>
  </si>
  <si>
    <t>25V</t>
  </si>
  <si>
    <t>Valor Nominal</t>
  </si>
  <si>
    <t>BRINNA HB-113C</t>
  </si>
  <si>
    <t>SENIT DT-9205A</t>
  </si>
  <si>
    <t>Desviación</t>
  </si>
  <si>
    <t>Incertidumbre Expandida</t>
  </si>
  <si>
    <t>Factor de Expansión</t>
  </si>
  <si>
    <t>CC</t>
  </si>
  <si>
    <t>200ma</t>
  </si>
  <si>
    <t>CA</t>
  </si>
  <si>
    <t>HB-113C</t>
  </si>
  <si>
    <t>DT-9205A</t>
  </si>
  <si>
    <t>Escala [V]</t>
  </si>
  <si>
    <t>valor nominal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</si>
</sst>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.000000E+00"/>
    <numFmt numFmtId="165" formatCode="###.000E+00"/>
    <numFmt numFmtId="166" formatCode="###.000000"/>
    <numFmt numFmtId="167" formatCode="###.0000"/>
  </numFmts>
  <fonts count="14">
    <font>
      <sz val="10"/>
      <color rgb="FF000000"/>
      <name val="Arial"/>
      <scheme val="minor"/>
    </font>
    <font>
      <b/>
      <sz val="11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9"/>
      <color rgb="FF000000"/>
      <name val="&quot;Google Sans Mono&quot;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000000"/>
        <bgColor rgb="FF000000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3" fillId="3" borderId="0" xfId="0" applyFont="1" applyFill="1" applyAlignment="1"/>
    <xf numFmtId="0" fontId="3" fillId="3" borderId="12" xfId="0" applyFont="1" applyFill="1" applyBorder="1" applyAlignment="1"/>
    <xf numFmtId="0" fontId="3" fillId="3" borderId="13" xfId="0" applyFont="1" applyFill="1" applyBorder="1" applyAlignment="1"/>
    <xf numFmtId="0" fontId="3" fillId="2" borderId="0" xfId="0" applyFont="1" applyFill="1" applyAlignment="1"/>
    <xf numFmtId="0" fontId="3" fillId="2" borderId="12" xfId="0" applyFont="1" applyFill="1" applyBorder="1" applyAlignment="1"/>
    <xf numFmtId="0" fontId="3" fillId="2" borderId="13" xfId="0" applyFont="1" applyFill="1" applyBorder="1" applyAlignment="1"/>
    <xf numFmtId="0" fontId="4" fillId="4" borderId="11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4" fillId="4" borderId="25" xfId="0" applyFont="1" applyFill="1" applyBorder="1"/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164" fontId="7" fillId="6" borderId="1" xfId="0" applyNumberFormat="1" applyFont="1" applyFill="1" applyBorder="1"/>
    <xf numFmtId="165" fontId="7" fillId="6" borderId="14" xfId="0" applyNumberFormat="1" applyFont="1" applyFill="1" applyBorder="1"/>
    <xf numFmtId="0" fontId="7" fillId="6" borderId="14" xfId="0" applyFont="1" applyFill="1" applyBorder="1"/>
    <xf numFmtId="0" fontId="7" fillId="6" borderId="14" xfId="0" applyFont="1" applyFill="1" applyBorder="1" applyAlignment="1"/>
    <xf numFmtId="165" fontId="7" fillId="6" borderId="30" xfId="0" applyNumberFormat="1" applyFont="1" applyFill="1" applyBorder="1"/>
    <xf numFmtId="165" fontId="7" fillId="6" borderId="14" xfId="0" applyNumberFormat="1" applyFont="1" applyFill="1" applyBorder="1"/>
    <xf numFmtId="0" fontId="7" fillId="6" borderId="14" xfId="0" applyFont="1" applyFill="1" applyBorder="1"/>
    <xf numFmtId="0" fontId="7" fillId="6" borderId="15" xfId="0" applyFont="1" applyFill="1" applyBorder="1"/>
    <xf numFmtId="0" fontId="3" fillId="2" borderId="31" xfId="0" applyFont="1" applyFill="1" applyBorder="1" applyAlignment="1">
      <alignment horizontal="center" vertical="center"/>
    </xf>
    <xf numFmtId="164" fontId="8" fillId="2" borderId="32" xfId="0" applyNumberFormat="1" applyFont="1" applyFill="1" applyBorder="1"/>
    <xf numFmtId="165" fontId="8" fillId="2" borderId="0" xfId="0" applyNumberFormat="1" applyFont="1" applyFill="1"/>
    <xf numFmtId="165" fontId="7" fillId="2" borderId="0" xfId="0" applyNumberFormat="1" applyFont="1" applyFill="1"/>
    <xf numFmtId="0" fontId="7" fillId="2" borderId="14" xfId="0" applyFont="1" applyFill="1" applyBorder="1"/>
    <xf numFmtId="0" fontId="7" fillId="2" borderId="0" xfId="0" applyFont="1" applyFill="1"/>
    <xf numFmtId="165" fontId="8" fillId="2" borderId="33" xfId="0" applyNumberFormat="1" applyFont="1" applyFill="1" applyBorder="1"/>
    <xf numFmtId="165" fontId="7" fillId="2" borderId="0" xfId="0" applyNumberFormat="1" applyFont="1" applyFill="1"/>
    <xf numFmtId="0" fontId="7" fillId="2" borderId="0" xfId="0" applyFont="1" applyFill="1"/>
    <xf numFmtId="0" fontId="7" fillId="2" borderId="13" xfId="0" applyFont="1" applyFill="1" applyBorder="1"/>
    <xf numFmtId="0" fontId="3" fillId="6" borderId="31" xfId="0" applyFont="1" applyFill="1" applyBorder="1" applyAlignment="1">
      <alignment horizontal="center" vertical="center"/>
    </xf>
    <xf numFmtId="164" fontId="8" fillId="6" borderId="17" xfId="0" applyNumberFormat="1" applyFont="1" applyFill="1" applyBorder="1"/>
    <xf numFmtId="165" fontId="8" fillId="6" borderId="0" xfId="0" applyNumberFormat="1" applyFont="1" applyFill="1"/>
    <xf numFmtId="165" fontId="7" fillId="6" borderId="0" xfId="0" applyNumberFormat="1" applyFont="1" applyFill="1"/>
    <xf numFmtId="0" fontId="7" fillId="6" borderId="0" xfId="0" applyFont="1" applyFill="1"/>
    <xf numFmtId="165" fontId="8" fillId="6" borderId="33" xfId="0" applyNumberFormat="1" applyFont="1" applyFill="1" applyBorder="1"/>
    <xf numFmtId="165" fontId="7" fillId="6" borderId="0" xfId="0" applyNumberFormat="1" applyFont="1" applyFill="1"/>
    <xf numFmtId="0" fontId="7" fillId="6" borderId="0" xfId="0" applyFont="1" applyFill="1"/>
    <xf numFmtId="0" fontId="7" fillId="6" borderId="13" xfId="0" applyFont="1" applyFill="1" applyBorder="1"/>
    <xf numFmtId="164" fontId="8" fillId="2" borderId="17" xfId="0" applyNumberFormat="1" applyFont="1" applyFill="1" applyBorder="1"/>
    <xf numFmtId="0" fontId="9" fillId="2" borderId="0" xfId="0" applyFont="1" applyFill="1" applyAlignment="1">
      <alignment horizontal="left"/>
    </xf>
    <xf numFmtId="166" fontId="8" fillId="2" borderId="17" xfId="0" applyNumberFormat="1" applyFont="1" applyFill="1" applyBorder="1"/>
    <xf numFmtId="167" fontId="8" fillId="2" borderId="0" xfId="0" applyNumberFormat="1" applyFont="1" applyFill="1"/>
    <xf numFmtId="167" fontId="7" fillId="2" borderId="0" xfId="0" applyNumberFormat="1" applyFont="1" applyFill="1"/>
    <xf numFmtId="167" fontId="8" fillId="2" borderId="33" xfId="0" applyNumberFormat="1" applyFont="1" applyFill="1" applyBorder="1"/>
    <xf numFmtId="167" fontId="7" fillId="2" borderId="0" xfId="0" applyNumberFormat="1" applyFont="1" applyFill="1"/>
    <xf numFmtId="166" fontId="8" fillId="6" borderId="17" xfId="0" applyNumberFormat="1" applyFont="1" applyFill="1" applyBorder="1"/>
    <xf numFmtId="167" fontId="8" fillId="6" borderId="0" xfId="0" applyNumberFormat="1" applyFont="1" applyFill="1"/>
    <xf numFmtId="167" fontId="7" fillId="6" borderId="0" xfId="0" applyNumberFormat="1" applyFont="1" applyFill="1"/>
    <xf numFmtId="167" fontId="8" fillId="6" borderId="33" xfId="0" applyNumberFormat="1" applyFont="1" applyFill="1" applyBorder="1"/>
    <xf numFmtId="167" fontId="7" fillId="6" borderId="0" xfId="0" applyNumberFormat="1" applyFont="1" applyFill="1"/>
    <xf numFmtId="0" fontId="3" fillId="6" borderId="19" xfId="0" applyFont="1" applyFill="1" applyBorder="1" applyAlignment="1">
      <alignment horizontal="center" vertical="center"/>
    </xf>
    <xf numFmtId="167" fontId="7" fillId="6" borderId="26" xfId="0" applyNumberFormat="1" applyFont="1" applyFill="1" applyBorder="1"/>
    <xf numFmtId="167" fontId="8" fillId="6" borderId="34" xfId="0" applyNumberFormat="1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7" fillId="2" borderId="11" xfId="0" applyNumberFormat="1" applyFont="1" applyFill="1" applyBorder="1"/>
    <xf numFmtId="165" fontId="7" fillId="2" borderId="30" xfId="0" applyNumberFormat="1" applyFont="1" applyFill="1" applyBorder="1"/>
    <xf numFmtId="165" fontId="7" fillId="2" borderId="30" xfId="0" applyNumberFormat="1" applyFont="1" applyFill="1" applyBorder="1"/>
    <xf numFmtId="165" fontId="7" fillId="2" borderId="14" xfId="0" applyNumberFormat="1" applyFont="1" applyFill="1" applyBorder="1"/>
    <xf numFmtId="0" fontId="7" fillId="2" borderId="14" xfId="0" applyFont="1" applyFill="1" applyBorder="1"/>
    <xf numFmtId="0" fontId="7" fillId="2" borderId="15" xfId="0" applyFont="1" applyFill="1" applyBorder="1"/>
    <xf numFmtId="164" fontId="7" fillId="6" borderId="16" xfId="0" applyNumberFormat="1" applyFont="1" applyFill="1" applyBorder="1"/>
    <xf numFmtId="165" fontId="7" fillId="6" borderId="33" xfId="0" applyNumberFormat="1" applyFont="1" applyFill="1" applyBorder="1"/>
    <xf numFmtId="165" fontId="7" fillId="6" borderId="33" xfId="0" applyNumberFormat="1" applyFont="1" applyFill="1" applyBorder="1"/>
    <xf numFmtId="164" fontId="7" fillId="2" borderId="16" xfId="0" applyNumberFormat="1" applyFont="1" applyFill="1" applyBorder="1"/>
    <xf numFmtId="165" fontId="7" fillId="2" borderId="33" xfId="0" applyNumberFormat="1" applyFont="1" applyFill="1" applyBorder="1"/>
    <xf numFmtId="165" fontId="7" fillId="2" borderId="33" xfId="0" applyNumberFormat="1" applyFont="1" applyFill="1" applyBorder="1"/>
    <xf numFmtId="0" fontId="3" fillId="6" borderId="3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166" fontId="7" fillId="6" borderId="25" xfId="0" applyNumberFormat="1" applyFont="1" applyFill="1" applyBorder="1"/>
    <xf numFmtId="0" fontId="7" fillId="6" borderId="34" xfId="0" applyFont="1" applyFill="1" applyBorder="1"/>
    <xf numFmtId="166" fontId="7" fillId="6" borderId="26" xfId="0" applyNumberFormat="1" applyFont="1" applyFill="1" applyBorder="1"/>
    <xf numFmtId="0" fontId="7" fillId="6" borderId="26" xfId="0" applyFont="1" applyFill="1" applyBorder="1"/>
    <xf numFmtId="167" fontId="7" fillId="6" borderId="34" xfId="0" applyNumberFormat="1" applyFont="1" applyFill="1" applyBorder="1"/>
    <xf numFmtId="0" fontId="7" fillId="6" borderId="26" xfId="0" applyFont="1" applyFill="1" applyBorder="1"/>
    <xf numFmtId="0" fontId="7" fillId="6" borderId="27" xfId="0" applyFont="1" applyFill="1" applyBorder="1"/>
    <xf numFmtId="0" fontId="3" fillId="2" borderId="2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164" fontId="7" fillId="2" borderId="11" xfId="0" applyNumberFormat="1" applyFont="1" applyFill="1" applyBorder="1"/>
    <xf numFmtId="0" fontId="7" fillId="2" borderId="32" xfId="0" applyFont="1" applyFill="1" applyBorder="1"/>
    <xf numFmtId="164" fontId="8" fillId="6" borderId="0" xfId="0" applyNumberFormat="1" applyFont="1" applyFill="1"/>
    <xf numFmtId="0" fontId="7" fillId="6" borderId="32" xfId="0" applyFont="1" applyFill="1" applyBorder="1"/>
    <xf numFmtId="164" fontId="8" fillId="2" borderId="16" xfId="0" applyNumberFormat="1" applyFont="1" applyFill="1" applyBorder="1"/>
    <xf numFmtId="164" fontId="8" fillId="6" borderId="16" xfId="0" applyNumberFormat="1" applyFont="1" applyFill="1" applyBorder="1"/>
    <xf numFmtId="166" fontId="8" fillId="6" borderId="16" xfId="0" applyNumberFormat="1" applyFont="1" applyFill="1" applyBorder="1"/>
    <xf numFmtId="166" fontId="8" fillId="2" borderId="16" xfId="0" applyNumberFormat="1" applyFont="1" applyFill="1" applyBorder="1"/>
    <xf numFmtId="0" fontId="3" fillId="2" borderId="19" xfId="0" applyFont="1" applyFill="1" applyBorder="1" applyAlignment="1">
      <alignment horizontal="center" vertical="center"/>
    </xf>
    <xf numFmtId="167" fontId="7" fillId="2" borderId="26" xfId="0" applyNumberFormat="1" applyFont="1" applyFill="1" applyBorder="1"/>
    <xf numFmtId="164" fontId="7" fillId="6" borderId="11" xfId="0" applyNumberFormat="1" applyFont="1" applyFill="1" applyBorder="1"/>
    <xf numFmtId="0" fontId="7" fillId="6" borderId="36" xfId="0" applyFont="1" applyFill="1" applyBorder="1"/>
    <xf numFmtId="164" fontId="7" fillId="2" borderId="16" xfId="0" applyNumberFormat="1" applyFont="1" applyFill="1" applyBorder="1"/>
    <xf numFmtId="164" fontId="7" fillId="6" borderId="16" xfId="0" applyNumberFormat="1" applyFont="1" applyFill="1" applyBorder="1"/>
    <xf numFmtId="0" fontId="3" fillId="2" borderId="3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66" fontId="7" fillId="2" borderId="25" xfId="0" applyNumberFormat="1" applyFont="1" applyFill="1" applyBorder="1"/>
    <xf numFmtId="167" fontId="7" fillId="2" borderId="34" xfId="0" applyNumberFormat="1" applyFont="1" applyFill="1" applyBorder="1"/>
    <xf numFmtId="0" fontId="7" fillId="2" borderId="26" xfId="0" applyFont="1" applyFill="1" applyBorder="1"/>
    <xf numFmtId="0" fontId="7" fillId="2" borderId="24" xfId="0" applyFont="1" applyFill="1" applyBorder="1"/>
    <xf numFmtId="0" fontId="7" fillId="2" borderId="26" xfId="0" applyFont="1" applyFill="1" applyBorder="1"/>
    <xf numFmtId="0" fontId="7" fillId="2" borderId="27" xfId="0" applyFont="1" applyFill="1" applyBorder="1"/>
    <xf numFmtId="0" fontId="10" fillId="3" borderId="1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1" fillId="7" borderId="37" xfId="0" applyFont="1" applyFill="1" applyBorder="1" applyAlignment="1">
      <alignment horizontal="center" vertical="center" wrapText="1"/>
    </xf>
    <xf numFmtId="0" fontId="11" fillId="7" borderId="38" xfId="0" applyFont="1" applyFill="1" applyBorder="1" applyAlignment="1">
      <alignment horizontal="center" vertical="center" wrapText="1"/>
    </xf>
    <xf numFmtId="0" fontId="11" fillId="7" borderId="39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1" fillId="7" borderId="0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3" fillId="6" borderId="22" xfId="0" applyFont="1" applyFill="1" applyBorder="1" applyAlignment="1">
      <alignment horizontal="center" vertical="center"/>
    </xf>
    <xf numFmtId="0" fontId="2" fillId="2" borderId="21" xfId="0" applyFont="1" applyFill="1" applyBorder="1"/>
    <xf numFmtId="0" fontId="3" fillId="2" borderId="22" xfId="0" applyFont="1" applyFill="1" applyBorder="1" applyAlignment="1">
      <alignment horizontal="center" vertical="center"/>
    </xf>
    <xf numFmtId="0" fontId="2" fillId="6" borderId="17" xfId="0" applyFont="1" applyFill="1" applyBorder="1"/>
    <xf numFmtId="0" fontId="2" fillId="2" borderId="17" xfId="0" applyFont="1" applyFill="1" applyBorder="1"/>
    <xf numFmtId="0" fontId="2" fillId="6" borderId="21" xfId="0" applyFont="1" applyFill="1" applyBorder="1"/>
    <xf numFmtId="0" fontId="5" fillId="5" borderId="2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6" fillId="5" borderId="4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5" borderId="6" xfId="0" applyFont="1" applyFill="1" applyBorder="1"/>
    <xf numFmtId="0" fontId="2" fillId="5" borderId="5" xfId="0" applyFont="1" applyFill="1" applyBorder="1"/>
    <xf numFmtId="0" fontId="5" fillId="5" borderId="1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2" fillId="6" borderId="16" xfId="0" applyFont="1" applyFill="1" applyBorder="1"/>
    <xf numFmtId="0" fontId="2" fillId="2" borderId="16" xfId="0" applyFont="1" applyFill="1" applyBorder="1"/>
    <xf numFmtId="0" fontId="2" fillId="2" borderId="25" xfId="0" applyFont="1" applyFill="1" applyBorder="1"/>
    <xf numFmtId="0" fontId="3" fillId="6" borderId="11" xfId="0" applyFont="1" applyFill="1" applyBorder="1" applyAlignment="1">
      <alignment horizontal="center" vertical="center"/>
    </xf>
    <xf numFmtId="0" fontId="2" fillId="6" borderId="2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F1" sqref="F1"/>
    </sheetView>
  </sheetViews>
  <sheetFormatPr baseColWidth="10" defaultRowHeight="12.75"/>
  <sheetData>
    <row r="1" spans="1:10" ht="29.25" thickBot="1">
      <c r="A1" s="111" t="s">
        <v>3</v>
      </c>
      <c r="B1" s="112" t="s">
        <v>32</v>
      </c>
      <c r="C1" s="113" t="s">
        <v>33</v>
      </c>
      <c r="D1" s="115" t="s">
        <v>35</v>
      </c>
      <c r="E1" s="115" t="s">
        <v>34</v>
      </c>
    </row>
    <row r="2" spans="1:10" ht="15.75" thickTop="1" thickBot="1">
      <c r="A2" s="1">
        <v>1.03292E-2</v>
      </c>
      <c r="B2" s="2">
        <v>1.0200000000000001E-2</v>
      </c>
      <c r="C2" s="3">
        <v>1.1299999999999999E-2</v>
      </c>
      <c r="D2" s="105">
        <v>0.01</v>
      </c>
      <c r="E2" s="106">
        <v>0.2</v>
      </c>
    </row>
    <row r="3" spans="1:10" ht="15" thickBot="1">
      <c r="A3" s="4">
        <v>1.0402399999999999E-2</v>
      </c>
      <c r="B3" s="5">
        <v>1.03E-2</v>
      </c>
      <c r="C3" s="6">
        <v>1.1299999999999999E-2</v>
      </c>
      <c r="D3" s="105">
        <v>0.01</v>
      </c>
      <c r="E3" s="106">
        <v>0.2</v>
      </c>
    </row>
    <row r="4" spans="1:10" ht="15" thickBot="1">
      <c r="A4" s="1">
        <v>1.05209E-2</v>
      </c>
      <c r="B4" s="2">
        <v>1.04E-2</v>
      </c>
      <c r="C4" s="3">
        <v>1.15E-2</v>
      </c>
      <c r="D4" s="105">
        <v>0.01</v>
      </c>
      <c r="E4" s="106">
        <v>0.2</v>
      </c>
    </row>
    <row r="5" spans="1:10" ht="15" thickBot="1">
      <c r="A5" s="4">
        <v>1.07124E-2</v>
      </c>
      <c r="B5" s="5">
        <v>1.0699999999999999E-2</v>
      </c>
      <c r="C5" s="6">
        <v>1.1900000000000001E-2</v>
      </c>
      <c r="D5" s="105">
        <v>0.01</v>
      </c>
      <c r="E5" s="106">
        <v>0.2</v>
      </c>
    </row>
    <row r="6" spans="1:10" ht="15" thickBot="1">
      <c r="A6" s="1">
        <v>1.09357E-2</v>
      </c>
      <c r="B6" s="2">
        <v>1.0800000000000001E-2</v>
      </c>
      <c r="C6" s="3">
        <v>1.2E-2</v>
      </c>
      <c r="D6" s="105">
        <v>0.01</v>
      </c>
      <c r="E6" s="106">
        <v>0.2</v>
      </c>
    </row>
    <row r="7" spans="1:10" ht="15" thickBot="1">
      <c r="A7" s="4">
        <v>1.0963199999999999E-2</v>
      </c>
      <c r="B7" s="5">
        <v>1.09E-2</v>
      </c>
      <c r="C7" s="6">
        <v>1.2E-2</v>
      </c>
      <c r="D7" s="105">
        <v>0.01</v>
      </c>
      <c r="E7" s="106">
        <v>0.2</v>
      </c>
    </row>
    <row r="8" spans="1:10" ht="15" thickBot="1">
      <c r="A8" s="1">
        <v>1.0991300000000001E-2</v>
      </c>
      <c r="B8" s="2">
        <v>1.09E-2</v>
      </c>
      <c r="C8" s="3">
        <v>1.21E-2</v>
      </c>
      <c r="D8" s="105">
        <v>0.01</v>
      </c>
      <c r="E8" s="106">
        <v>0.2</v>
      </c>
    </row>
    <row r="9" spans="1:10" ht="15" thickBot="1">
      <c r="A9" s="4">
        <v>1.1140199999999999E-2</v>
      </c>
      <c r="B9" s="5">
        <v>1.11E-2</v>
      </c>
      <c r="C9" s="6">
        <v>1.23E-2</v>
      </c>
      <c r="D9" s="105">
        <v>0.01</v>
      </c>
      <c r="E9" s="106">
        <v>0.2</v>
      </c>
    </row>
    <row r="10" spans="1:10" ht="15" thickBot="1">
      <c r="A10" s="1">
        <v>1.11302E-2</v>
      </c>
      <c r="B10" s="2">
        <v>1.11E-2</v>
      </c>
      <c r="C10" s="3">
        <v>1.23E-2</v>
      </c>
      <c r="D10" s="105">
        <v>0.01</v>
      </c>
      <c r="E10" s="106">
        <v>0.2</v>
      </c>
      <c r="J10" s="114"/>
    </row>
    <row r="11" spans="1:10" ht="14.25">
      <c r="A11" s="4">
        <v>1.12085E-2</v>
      </c>
      <c r="B11" s="5">
        <v>1.12E-2</v>
      </c>
      <c r="C11" s="6">
        <v>1.23E-2</v>
      </c>
      <c r="D11" s="105">
        <v>0.01</v>
      </c>
      <c r="E11" s="106">
        <v>0.2</v>
      </c>
    </row>
    <row r="12" spans="1:10" ht="14.25">
      <c r="A12" s="1">
        <v>5.0339599999999998E-2</v>
      </c>
      <c r="B12" s="2">
        <v>5.0299999999999997E-2</v>
      </c>
      <c r="C12" s="3">
        <v>4.9599999999999998E-2</v>
      </c>
      <c r="D12" s="107">
        <v>0.05</v>
      </c>
      <c r="E12" s="108">
        <v>0.2</v>
      </c>
    </row>
    <row r="13" spans="1:10" ht="14.25">
      <c r="A13" s="4">
        <v>5.0342699999999997E-2</v>
      </c>
      <c r="B13" s="5">
        <v>5.0299999999999997E-2</v>
      </c>
      <c r="C13" s="6">
        <v>4.9599999999999998E-2</v>
      </c>
      <c r="D13" s="107">
        <v>0.05</v>
      </c>
      <c r="E13" s="108">
        <v>0.2</v>
      </c>
      <c r="F13" s="116"/>
    </row>
    <row r="14" spans="1:10" ht="14.25">
      <c r="A14" s="1">
        <v>5.03609E-2</v>
      </c>
      <c r="B14" s="2">
        <v>5.04E-2</v>
      </c>
      <c r="C14" s="3">
        <v>4.9599999999999998E-2</v>
      </c>
      <c r="D14" s="107">
        <v>0.05</v>
      </c>
      <c r="E14" s="108">
        <v>0.2</v>
      </c>
      <c r="I14" s="114"/>
    </row>
    <row r="15" spans="1:10" ht="14.25">
      <c r="A15" s="4">
        <v>5.0359000000000001E-2</v>
      </c>
      <c r="B15" s="5">
        <v>5.0299999999999997E-2</v>
      </c>
      <c r="C15" s="6">
        <v>4.9599999999999998E-2</v>
      </c>
      <c r="D15" s="107">
        <v>0.05</v>
      </c>
      <c r="E15" s="108">
        <v>0.2</v>
      </c>
    </row>
    <row r="16" spans="1:10" ht="14.25">
      <c r="A16" s="1">
        <v>5.0333700000000002E-2</v>
      </c>
      <c r="B16" s="2">
        <v>5.0299999999999997E-2</v>
      </c>
      <c r="C16" s="3">
        <v>4.9599999999999998E-2</v>
      </c>
      <c r="D16" s="107">
        <v>0.05</v>
      </c>
      <c r="E16" s="108">
        <v>0.2</v>
      </c>
    </row>
    <row r="17" spans="1:5" ht="14.25">
      <c r="A17" s="4">
        <v>5.0362200000000003E-2</v>
      </c>
      <c r="B17" s="5">
        <v>0.504</v>
      </c>
      <c r="C17" s="6">
        <v>4.9599999999999998E-2</v>
      </c>
      <c r="D17" s="107">
        <v>0.05</v>
      </c>
      <c r="E17" s="108">
        <v>0.2</v>
      </c>
    </row>
    <row r="18" spans="1:5" ht="14.25">
      <c r="A18" s="1">
        <v>5.0361900000000001E-2</v>
      </c>
      <c r="B18" s="2">
        <v>5.04E-2</v>
      </c>
      <c r="C18" s="3">
        <v>4.9599999999999998E-2</v>
      </c>
      <c r="D18" s="107">
        <v>0.05</v>
      </c>
      <c r="E18" s="108">
        <v>0.2</v>
      </c>
    </row>
    <row r="19" spans="1:5" ht="14.25">
      <c r="A19" s="4">
        <v>5.0339599999999998E-2</v>
      </c>
      <c r="B19" s="5">
        <v>5.0299999999999997E-2</v>
      </c>
      <c r="C19" s="6">
        <v>4.9599999999999998E-2</v>
      </c>
      <c r="D19" s="107">
        <v>0.05</v>
      </c>
      <c r="E19" s="108">
        <v>0.2</v>
      </c>
    </row>
    <row r="20" spans="1:5" ht="14.25">
      <c r="A20" s="1">
        <v>5.0332799999999997E-2</v>
      </c>
      <c r="B20" s="2">
        <v>5.0299999999999997E-2</v>
      </c>
      <c r="C20" s="3">
        <v>4.9599999999999998E-2</v>
      </c>
      <c r="D20" s="107">
        <v>0.05</v>
      </c>
      <c r="E20" s="108">
        <v>0.2</v>
      </c>
    </row>
    <row r="21" spans="1:5" ht="14.25">
      <c r="A21" s="4">
        <v>5.03312E-2</v>
      </c>
      <c r="B21" s="5">
        <v>5.0299999999999997E-2</v>
      </c>
      <c r="C21" s="6">
        <v>4.9599999999999998E-2</v>
      </c>
      <c r="D21" s="107">
        <v>0.05</v>
      </c>
      <c r="E21" s="108">
        <v>0.2</v>
      </c>
    </row>
    <row r="22" spans="1:5" ht="14.25">
      <c r="A22" s="1">
        <v>5.0041000000000002E-2</v>
      </c>
      <c r="B22" s="2">
        <v>4.9000000000000002E-2</v>
      </c>
      <c r="C22" s="3">
        <v>4.8000000000000001E-2</v>
      </c>
      <c r="D22" s="109">
        <v>0.05</v>
      </c>
      <c r="E22" s="108">
        <v>2</v>
      </c>
    </row>
    <row r="23" spans="1:5" ht="14.25">
      <c r="A23" s="4">
        <v>4.9986000000000003E-2</v>
      </c>
      <c r="B23" s="5">
        <v>4.9000000000000002E-2</v>
      </c>
      <c r="C23" s="6">
        <v>4.8000000000000001E-2</v>
      </c>
      <c r="D23" s="109">
        <v>0.05</v>
      </c>
      <c r="E23" s="108">
        <v>2</v>
      </c>
    </row>
    <row r="24" spans="1:5" ht="14.25">
      <c r="A24" s="1">
        <v>4.9991000000000001E-2</v>
      </c>
      <c r="B24" s="2">
        <v>4.9000000000000002E-2</v>
      </c>
      <c r="C24" s="3">
        <v>4.8000000000000001E-2</v>
      </c>
      <c r="D24" s="109">
        <v>0.05</v>
      </c>
      <c r="E24" s="108">
        <v>2</v>
      </c>
    </row>
    <row r="25" spans="1:5" ht="14.25">
      <c r="A25" s="4">
        <v>5.0007999999999997E-2</v>
      </c>
      <c r="B25" s="5">
        <v>4.9000000000000002E-2</v>
      </c>
      <c r="C25" s="6">
        <v>4.8000000000000001E-2</v>
      </c>
      <c r="D25" s="109">
        <v>0.05</v>
      </c>
      <c r="E25" s="108">
        <v>2</v>
      </c>
    </row>
    <row r="26" spans="1:5" ht="14.25">
      <c r="A26" s="1">
        <v>5.0023999999999999E-2</v>
      </c>
      <c r="B26" s="2">
        <v>4.9000000000000002E-2</v>
      </c>
      <c r="C26" s="3">
        <v>4.8000000000000001E-2</v>
      </c>
      <c r="D26" s="109">
        <v>0.05</v>
      </c>
      <c r="E26" s="108">
        <v>2</v>
      </c>
    </row>
    <row r="27" spans="1:5" ht="14.25">
      <c r="A27" s="4">
        <v>4.9966999999999998E-2</v>
      </c>
      <c r="B27" s="5">
        <v>4.9000000000000002E-2</v>
      </c>
      <c r="C27" s="6">
        <v>4.8000000000000001E-2</v>
      </c>
      <c r="D27" s="109">
        <v>0.05</v>
      </c>
      <c r="E27" s="108">
        <v>2</v>
      </c>
    </row>
    <row r="28" spans="1:5" ht="14.25">
      <c r="A28" s="1">
        <v>4.9952000000000003E-2</v>
      </c>
      <c r="B28" s="2">
        <v>4.9000000000000002E-2</v>
      </c>
      <c r="C28" s="3">
        <v>4.8000000000000001E-2</v>
      </c>
      <c r="D28" s="109">
        <v>0.05</v>
      </c>
      <c r="E28" s="108">
        <v>2</v>
      </c>
    </row>
    <row r="29" spans="1:5" ht="14.25">
      <c r="A29" s="4">
        <v>4.9947999999999999E-2</v>
      </c>
      <c r="B29" s="5">
        <v>4.9000000000000002E-2</v>
      </c>
      <c r="C29" s="6">
        <v>4.8000000000000001E-2</v>
      </c>
      <c r="D29" s="109">
        <v>0.05</v>
      </c>
      <c r="E29" s="108">
        <v>2</v>
      </c>
    </row>
    <row r="30" spans="1:5" ht="14.25">
      <c r="A30" s="1">
        <v>4.9922000000000001E-2</v>
      </c>
      <c r="B30" s="2">
        <v>4.9000000000000002E-2</v>
      </c>
      <c r="C30" s="3">
        <v>4.8000000000000001E-2</v>
      </c>
      <c r="D30" s="109">
        <v>0.05</v>
      </c>
      <c r="E30" s="108">
        <v>2</v>
      </c>
    </row>
    <row r="31" spans="1:5" ht="14.25">
      <c r="A31" s="4">
        <v>4.9909000000000002E-2</v>
      </c>
      <c r="B31" s="5">
        <v>4.9000000000000002E-2</v>
      </c>
      <c r="C31" s="6">
        <v>4.8000000000000001E-2</v>
      </c>
      <c r="D31" s="109">
        <v>0.05</v>
      </c>
      <c r="E31" s="108">
        <v>2</v>
      </c>
    </row>
    <row r="32" spans="1:5" ht="14.25">
      <c r="A32" s="1">
        <v>4.9430000000000002E-2</v>
      </c>
      <c r="B32" s="2">
        <v>0.04</v>
      </c>
      <c r="C32" s="3">
        <v>0.04</v>
      </c>
      <c r="D32" s="110">
        <v>0.05</v>
      </c>
      <c r="E32" s="108">
        <v>20</v>
      </c>
    </row>
    <row r="33" spans="1:5" ht="14.25">
      <c r="A33" s="4">
        <v>4.9459999999999997E-2</v>
      </c>
      <c r="B33" s="5">
        <v>0.04</v>
      </c>
      <c r="C33" s="6">
        <v>0.04</v>
      </c>
      <c r="D33" s="110">
        <v>0.05</v>
      </c>
      <c r="E33" s="108">
        <v>20</v>
      </c>
    </row>
    <row r="34" spans="1:5" ht="14.25">
      <c r="A34" s="1">
        <v>4.9480000000000003E-2</v>
      </c>
      <c r="B34" s="2">
        <v>0.04</v>
      </c>
      <c r="C34" s="3">
        <v>0.04</v>
      </c>
      <c r="D34" s="110">
        <v>0.05</v>
      </c>
      <c r="E34" s="108">
        <v>20</v>
      </c>
    </row>
    <row r="35" spans="1:5" ht="14.25">
      <c r="A35" s="4">
        <v>4.9410000000000003E-2</v>
      </c>
      <c r="B35" s="5">
        <v>0.04</v>
      </c>
      <c r="C35" s="6">
        <v>0.04</v>
      </c>
      <c r="D35" s="110">
        <v>0.05</v>
      </c>
      <c r="E35" s="108">
        <v>20</v>
      </c>
    </row>
    <row r="36" spans="1:5" ht="14.25">
      <c r="A36" s="1">
        <v>4.938E-2</v>
      </c>
      <c r="B36" s="2">
        <v>0.04</v>
      </c>
      <c r="C36" s="3">
        <v>0.04</v>
      </c>
      <c r="D36" s="110">
        <v>0.05</v>
      </c>
      <c r="E36" s="108">
        <v>20</v>
      </c>
    </row>
    <row r="37" spans="1:5" ht="14.25">
      <c r="A37" s="4">
        <v>4.9369999999999997E-2</v>
      </c>
      <c r="B37" s="5">
        <v>0.04</v>
      </c>
      <c r="C37" s="6">
        <v>0.04</v>
      </c>
      <c r="D37" s="110">
        <v>0.05</v>
      </c>
      <c r="E37" s="108">
        <v>20</v>
      </c>
    </row>
    <row r="38" spans="1:5" ht="14.25">
      <c r="A38" s="1">
        <v>4.9340000000000002E-2</v>
      </c>
      <c r="B38" s="2">
        <v>0.04</v>
      </c>
      <c r="C38" s="3">
        <v>0.04</v>
      </c>
      <c r="D38" s="110">
        <v>0.05</v>
      </c>
      <c r="E38" s="108">
        <v>20</v>
      </c>
    </row>
    <row r="39" spans="1:5" ht="14.25">
      <c r="A39" s="4">
        <v>4.931E-2</v>
      </c>
      <c r="B39" s="5">
        <v>0.04</v>
      </c>
      <c r="C39" s="6">
        <v>0.04</v>
      </c>
      <c r="D39" s="110">
        <v>0.05</v>
      </c>
      <c r="E39" s="108">
        <v>20</v>
      </c>
    </row>
    <row r="40" spans="1:5" ht="14.25">
      <c r="A40" s="1">
        <v>4.9329999999999999E-2</v>
      </c>
      <c r="B40" s="2">
        <v>0.04</v>
      </c>
      <c r="C40" s="3">
        <v>0.04</v>
      </c>
      <c r="D40" s="110">
        <v>0.05</v>
      </c>
      <c r="E40" s="108">
        <v>20</v>
      </c>
    </row>
    <row r="41" spans="1:5" ht="14.25">
      <c r="A41" s="4">
        <v>4.931E-2</v>
      </c>
      <c r="B41" s="5">
        <v>0.04</v>
      </c>
      <c r="C41" s="6">
        <v>0.04</v>
      </c>
      <c r="D41" s="110">
        <v>0.05</v>
      </c>
      <c r="E41" s="108">
        <v>20</v>
      </c>
    </row>
    <row r="42" spans="1:5" ht="14.25">
      <c r="A42" s="1">
        <v>9.9136799999999997E-2</v>
      </c>
      <c r="B42" s="2">
        <v>9.9199999999999997E-2</v>
      </c>
      <c r="C42" s="3">
        <v>9.7699999999999995E-2</v>
      </c>
      <c r="D42" s="110">
        <v>0.1</v>
      </c>
      <c r="E42" s="108">
        <v>0.2</v>
      </c>
    </row>
    <row r="43" spans="1:5" ht="14.25">
      <c r="A43" s="4">
        <v>9.8894800000000005E-2</v>
      </c>
      <c r="B43" s="5">
        <v>9.9000000000000005E-2</v>
      </c>
      <c r="C43" s="6">
        <v>9.7600000000000006E-2</v>
      </c>
      <c r="D43" s="110">
        <v>0.1</v>
      </c>
      <c r="E43" s="108">
        <v>0.2</v>
      </c>
    </row>
    <row r="44" spans="1:5" ht="14.25">
      <c r="A44" s="1">
        <v>9.8896899999999996E-2</v>
      </c>
      <c r="B44" s="2">
        <v>9.8900000000000002E-2</v>
      </c>
      <c r="C44" s="3">
        <v>9.7600000000000006E-2</v>
      </c>
      <c r="D44" s="110">
        <v>0.1</v>
      </c>
      <c r="E44" s="108">
        <v>0.2</v>
      </c>
    </row>
    <row r="45" spans="1:5" ht="14.25">
      <c r="A45" s="4">
        <v>9.9009100000000003E-2</v>
      </c>
      <c r="B45" s="5">
        <v>9.9000000000000005E-2</v>
      </c>
      <c r="C45" s="6">
        <v>9.7699999999999995E-2</v>
      </c>
      <c r="D45" s="110">
        <v>0.1</v>
      </c>
      <c r="E45" s="108">
        <v>0.2</v>
      </c>
    </row>
    <row r="46" spans="1:5" ht="14.25">
      <c r="A46" s="1">
        <v>9.8976999999999996E-2</v>
      </c>
      <c r="B46" s="2">
        <v>9.9000000000000005E-2</v>
      </c>
      <c r="C46" s="3">
        <v>9.7699999999999995E-2</v>
      </c>
      <c r="D46" s="110">
        <v>0.1</v>
      </c>
      <c r="E46" s="108">
        <v>0.2</v>
      </c>
    </row>
    <row r="47" spans="1:5" ht="14.25">
      <c r="A47" s="4">
        <v>9.9253999999999995E-2</v>
      </c>
      <c r="B47" s="5">
        <v>9.9299999999999999E-2</v>
      </c>
      <c r="C47" s="6">
        <v>9.7799999999999998E-2</v>
      </c>
      <c r="D47" s="110">
        <v>0.1</v>
      </c>
      <c r="E47" s="108">
        <v>0.2</v>
      </c>
    </row>
    <row r="48" spans="1:5" ht="14.25">
      <c r="A48" s="1">
        <v>9.9057000000000006E-2</v>
      </c>
      <c r="B48" s="2">
        <v>9.9099999999999994E-2</v>
      </c>
      <c r="C48" s="3">
        <v>9.7799999999999998E-2</v>
      </c>
      <c r="D48" s="110">
        <v>0.1</v>
      </c>
      <c r="E48" s="108">
        <v>0.2</v>
      </c>
    </row>
    <row r="49" spans="1:5" ht="14.25">
      <c r="A49" s="4">
        <v>9.9273200000000006E-2</v>
      </c>
      <c r="B49" s="5">
        <v>9.9299999999999999E-2</v>
      </c>
      <c r="C49" s="6">
        <v>9.7900000000000001E-2</v>
      </c>
      <c r="D49" s="110">
        <v>0.1</v>
      </c>
      <c r="E49" s="108">
        <v>0.2</v>
      </c>
    </row>
    <row r="50" spans="1:5" ht="14.25">
      <c r="A50" s="1">
        <v>9.9232799999999996E-2</v>
      </c>
      <c r="B50" s="2">
        <v>9.9199999999999997E-2</v>
      </c>
      <c r="C50" s="3">
        <v>9.7900000000000001E-2</v>
      </c>
      <c r="D50" s="110">
        <v>0.1</v>
      </c>
      <c r="E50" s="108">
        <v>0.2</v>
      </c>
    </row>
    <row r="51" spans="1:5" ht="14.25">
      <c r="A51" s="4">
        <v>9.9097199999999996E-2</v>
      </c>
      <c r="B51" s="5">
        <v>9.9699999999999997E-2</v>
      </c>
      <c r="C51" s="6">
        <v>9.7699999999999995E-2</v>
      </c>
      <c r="D51" s="110">
        <v>0.1</v>
      </c>
      <c r="E51" s="108">
        <v>0.2</v>
      </c>
    </row>
    <row r="52" spans="1:5" ht="14.25">
      <c r="A52" s="1">
        <v>0.10095899999999999</v>
      </c>
      <c r="B52" s="2">
        <v>0.10100000000000001</v>
      </c>
      <c r="C52" s="3">
        <v>9.8000000000000004E-2</v>
      </c>
      <c r="D52" s="110">
        <v>0.1</v>
      </c>
      <c r="E52" s="108">
        <v>2</v>
      </c>
    </row>
    <row r="53" spans="1:5" ht="14.25">
      <c r="A53" s="4">
        <v>0.101064</v>
      </c>
      <c r="B53" s="5">
        <v>0.10100000000000001</v>
      </c>
      <c r="C53" s="6">
        <v>9.9000000000000005E-2</v>
      </c>
      <c r="D53" s="110">
        <v>0.1</v>
      </c>
      <c r="E53" s="108">
        <v>2</v>
      </c>
    </row>
    <row r="54" spans="1:5" ht="14.25">
      <c r="A54" s="1">
        <v>0.10136100000000001</v>
      </c>
      <c r="B54" s="2">
        <v>0.10100000000000001</v>
      </c>
      <c r="C54" s="3">
        <v>9.9000000000000005E-2</v>
      </c>
      <c r="D54" s="110">
        <v>0.1</v>
      </c>
      <c r="E54" s="108">
        <v>2</v>
      </c>
    </row>
    <row r="55" spans="1:5" ht="14.25">
      <c r="A55" s="4">
        <v>0.101622</v>
      </c>
      <c r="B55" s="5">
        <v>0.10100000000000001</v>
      </c>
      <c r="C55" s="6">
        <v>9.9000000000000005E-2</v>
      </c>
      <c r="D55" s="110">
        <v>0.1</v>
      </c>
      <c r="E55" s="108">
        <v>2</v>
      </c>
    </row>
    <row r="56" spans="1:5" ht="14.25">
      <c r="A56" s="1">
        <v>0.101829</v>
      </c>
      <c r="B56" s="2">
        <v>0.10100000000000001</v>
      </c>
      <c r="C56" s="3">
        <v>9.9000000000000005E-2</v>
      </c>
      <c r="D56" s="110">
        <v>0.1</v>
      </c>
      <c r="E56" s="108">
        <v>2</v>
      </c>
    </row>
    <row r="57" spans="1:5" ht="14.25">
      <c r="A57" s="4">
        <v>0.10178</v>
      </c>
      <c r="B57" s="5">
        <v>0.10100000000000001</v>
      </c>
      <c r="C57" s="6">
        <v>9.9000000000000005E-2</v>
      </c>
      <c r="D57" s="110">
        <v>0.1</v>
      </c>
      <c r="E57" s="108">
        <v>2</v>
      </c>
    </row>
    <row r="58" spans="1:5" ht="14.25">
      <c r="A58" s="1">
        <v>0.10168000000000001</v>
      </c>
      <c r="B58" s="2">
        <v>0.10100000000000001</v>
      </c>
      <c r="C58" s="3">
        <v>9.9000000000000005E-2</v>
      </c>
      <c r="D58" s="110">
        <v>0.1</v>
      </c>
      <c r="E58" s="108">
        <v>2</v>
      </c>
    </row>
    <row r="59" spans="1:5" ht="14.25">
      <c r="A59" s="4">
        <v>0.10176</v>
      </c>
      <c r="B59" s="5">
        <v>0.10100000000000001</v>
      </c>
      <c r="C59" s="6">
        <v>9.9000000000000005E-2</v>
      </c>
      <c r="D59" s="110">
        <v>0.1</v>
      </c>
      <c r="E59" s="108">
        <v>2</v>
      </c>
    </row>
    <row r="60" spans="1:5" ht="14.25">
      <c r="A60" s="1">
        <v>0.10166799999999999</v>
      </c>
      <c r="B60" s="2">
        <v>0.10100000000000001</v>
      </c>
      <c r="C60" s="3">
        <v>9.9000000000000005E-2</v>
      </c>
      <c r="D60" s="110">
        <v>0.1</v>
      </c>
      <c r="E60" s="108">
        <v>2</v>
      </c>
    </row>
    <row r="61" spans="1:5" ht="14.25">
      <c r="A61" s="4">
        <v>0.101478</v>
      </c>
      <c r="B61" s="5">
        <v>0.10100000000000001</v>
      </c>
      <c r="C61" s="6">
        <v>9.9000000000000005E-2</v>
      </c>
      <c r="D61" s="110">
        <v>0.1</v>
      </c>
      <c r="E61" s="108">
        <v>2</v>
      </c>
    </row>
    <row r="62" spans="1:5" ht="14.25">
      <c r="A62" s="1">
        <v>0.10249999999999999</v>
      </c>
      <c r="B62" s="2">
        <v>0.09</v>
      </c>
      <c r="C62" s="3">
        <v>0.1</v>
      </c>
      <c r="D62" s="110">
        <v>0.1</v>
      </c>
      <c r="E62" s="108">
        <v>20</v>
      </c>
    </row>
    <row r="63" spans="1:5" ht="14.25">
      <c r="A63" s="4">
        <v>0.10277</v>
      </c>
      <c r="B63" s="5">
        <v>0.09</v>
      </c>
      <c r="C63" s="6">
        <v>0.09</v>
      </c>
      <c r="D63" s="110">
        <v>0.1</v>
      </c>
      <c r="E63" s="108">
        <v>20</v>
      </c>
    </row>
    <row r="64" spans="1:5" ht="14.25">
      <c r="A64" s="1">
        <v>0.10259</v>
      </c>
      <c r="B64" s="2">
        <v>0.09</v>
      </c>
      <c r="C64" s="3">
        <v>0.09</v>
      </c>
      <c r="D64" s="110">
        <v>0.1</v>
      </c>
      <c r="E64" s="108">
        <v>20</v>
      </c>
    </row>
    <row r="65" spans="1:5" ht="14.25">
      <c r="A65" s="4">
        <v>0.10242999999999999</v>
      </c>
      <c r="B65" s="5">
        <v>0.09</v>
      </c>
      <c r="C65" s="6">
        <v>0.09</v>
      </c>
      <c r="D65" s="110">
        <v>0.1</v>
      </c>
      <c r="E65" s="108">
        <v>20</v>
      </c>
    </row>
    <row r="66" spans="1:5" ht="14.25">
      <c r="A66" s="1">
        <v>0.10231</v>
      </c>
      <c r="B66" s="2">
        <v>0.09</v>
      </c>
      <c r="C66" s="3">
        <v>0.09</v>
      </c>
      <c r="D66" s="110">
        <v>0.1</v>
      </c>
      <c r="E66" s="108">
        <v>20</v>
      </c>
    </row>
    <row r="67" spans="1:5" ht="14.25">
      <c r="A67" s="4">
        <v>0.10217</v>
      </c>
      <c r="B67" s="5">
        <v>0.09</v>
      </c>
      <c r="C67" s="6">
        <v>0.09</v>
      </c>
      <c r="D67" s="110">
        <v>0.1</v>
      </c>
      <c r="E67" s="108">
        <v>20</v>
      </c>
    </row>
    <row r="68" spans="1:5" ht="14.25">
      <c r="A68" s="1">
        <v>0.10202</v>
      </c>
      <c r="B68" s="2">
        <v>0.09</v>
      </c>
      <c r="C68" s="3">
        <v>0.09</v>
      </c>
      <c r="D68" s="110">
        <v>0.1</v>
      </c>
      <c r="E68" s="108">
        <v>20</v>
      </c>
    </row>
    <row r="69" spans="1:5" ht="14.25">
      <c r="A69" s="4">
        <v>0.10199999999999999</v>
      </c>
      <c r="B69" s="5">
        <v>0.09</v>
      </c>
      <c r="C69" s="6">
        <v>0.09</v>
      </c>
      <c r="D69" s="110">
        <v>0.1</v>
      </c>
      <c r="E69" s="108">
        <v>20</v>
      </c>
    </row>
    <row r="70" spans="1:5" ht="14.25">
      <c r="A70" s="1">
        <v>0.10186000000000001</v>
      </c>
      <c r="B70" s="2">
        <v>0.09</v>
      </c>
      <c r="C70" s="3">
        <v>0.09</v>
      </c>
      <c r="D70" s="110">
        <v>0.1</v>
      </c>
      <c r="E70" s="108">
        <v>20</v>
      </c>
    </row>
    <row r="71" spans="1:5" ht="14.25">
      <c r="A71" s="4">
        <v>0.10178</v>
      </c>
      <c r="B71" s="5">
        <v>0.09</v>
      </c>
      <c r="C71" s="6">
        <v>0.09</v>
      </c>
      <c r="D71" s="110">
        <v>0.1</v>
      </c>
      <c r="E71" s="108">
        <v>20</v>
      </c>
    </row>
    <row r="72" spans="1:5" ht="14.25">
      <c r="A72" s="1">
        <v>1.1915659999999999</v>
      </c>
      <c r="B72" s="2">
        <v>1.2130000000000001</v>
      </c>
      <c r="C72" s="3">
        <v>1.1890000000000001</v>
      </c>
      <c r="D72" s="110">
        <v>1</v>
      </c>
      <c r="E72" s="108">
        <v>2</v>
      </c>
    </row>
    <row r="73" spans="1:5" ht="14.25">
      <c r="A73" s="4">
        <v>1.215328</v>
      </c>
      <c r="B73" s="5">
        <v>1.2210000000000001</v>
      </c>
      <c r="C73" s="6">
        <v>1.1950000000000001</v>
      </c>
      <c r="D73" s="110">
        <v>1</v>
      </c>
      <c r="E73" s="108">
        <v>2</v>
      </c>
    </row>
    <row r="74" spans="1:5" ht="14.25">
      <c r="A74" s="1">
        <v>1.192701</v>
      </c>
      <c r="B74" s="2">
        <v>1.2010000000000001</v>
      </c>
      <c r="C74" s="3">
        <v>1.1739999999999999</v>
      </c>
      <c r="D74" s="110">
        <v>1</v>
      </c>
      <c r="E74" s="108">
        <v>2</v>
      </c>
    </row>
    <row r="75" spans="1:5" ht="14.25">
      <c r="A75" s="4">
        <v>1.1951670000000001</v>
      </c>
      <c r="B75" s="5">
        <v>1.202</v>
      </c>
      <c r="C75" s="6">
        <v>1.177</v>
      </c>
      <c r="D75" s="110">
        <v>1</v>
      </c>
      <c r="E75" s="108">
        <v>2</v>
      </c>
    </row>
    <row r="76" spans="1:5" ht="14.25">
      <c r="A76" s="1">
        <v>1.1998420000000001</v>
      </c>
      <c r="B76" s="2">
        <v>1.2050000000000001</v>
      </c>
      <c r="C76" s="3">
        <v>1.181</v>
      </c>
      <c r="D76" s="110">
        <v>1</v>
      </c>
      <c r="E76" s="108">
        <v>2</v>
      </c>
    </row>
    <row r="77" spans="1:5" ht="14.25">
      <c r="A77" s="4">
        <v>1.201138</v>
      </c>
      <c r="B77" s="5">
        <v>1.2070000000000001</v>
      </c>
      <c r="C77" s="6">
        <v>1.18</v>
      </c>
      <c r="D77" s="110">
        <v>1</v>
      </c>
      <c r="E77" s="108">
        <v>2</v>
      </c>
    </row>
    <row r="78" spans="1:5" ht="14.25">
      <c r="A78" s="1">
        <v>1.1982409999999999</v>
      </c>
      <c r="B78" s="2">
        <v>1.204</v>
      </c>
      <c r="C78" s="3">
        <v>1.181</v>
      </c>
      <c r="D78" s="110">
        <v>1</v>
      </c>
      <c r="E78" s="108">
        <v>2</v>
      </c>
    </row>
    <row r="79" spans="1:5" ht="14.25">
      <c r="A79" s="4">
        <v>1.2008479999999999</v>
      </c>
      <c r="B79" s="5">
        <v>1.21</v>
      </c>
      <c r="C79" s="6">
        <v>1.1839999999999999</v>
      </c>
      <c r="D79" s="110">
        <v>1</v>
      </c>
      <c r="E79" s="108">
        <v>2</v>
      </c>
    </row>
    <row r="80" spans="1:5" ht="14.25">
      <c r="A80" s="1">
        <v>1.208002</v>
      </c>
      <c r="B80" s="2">
        <v>1.214</v>
      </c>
      <c r="C80" s="3">
        <v>1.1850000000000001</v>
      </c>
      <c r="D80" s="110">
        <v>1</v>
      </c>
      <c r="E80" s="108">
        <v>2</v>
      </c>
    </row>
    <row r="81" spans="1:5" ht="14.25">
      <c r="A81" s="4">
        <v>1.207468</v>
      </c>
      <c r="B81" s="5">
        <v>1.214</v>
      </c>
      <c r="C81" s="6">
        <v>1.1890000000000001</v>
      </c>
      <c r="D81" s="110">
        <v>1</v>
      </c>
      <c r="E81" s="108">
        <v>2</v>
      </c>
    </row>
    <row r="82" spans="1:5" ht="14.25">
      <c r="A82" s="1">
        <v>1.1792</v>
      </c>
      <c r="B82" s="2">
        <v>1.18</v>
      </c>
      <c r="C82" s="3">
        <v>1.1499999999999999</v>
      </c>
      <c r="D82" s="110">
        <v>1</v>
      </c>
      <c r="E82" s="108">
        <v>20</v>
      </c>
    </row>
    <row r="83" spans="1:5" ht="14.25">
      <c r="A83" s="4">
        <v>1.18255</v>
      </c>
      <c r="B83" s="5">
        <v>1.18</v>
      </c>
      <c r="C83" s="6">
        <v>1.1499999999999999</v>
      </c>
      <c r="D83" s="110">
        <v>1</v>
      </c>
      <c r="E83" s="108">
        <v>20</v>
      </c>
    </row>
    <row r="84" spans="1:5" ht="14.25">
      <c r="A84" s="1">
        <v>1.1839200000000001</v>
      </c>
      <c r="B84" s="2">
        <v>1.18</v>
      </c>
      <c r="C84" s="3">
        <v>1.1499999999999999</v>
      </c>
      <c r="D84" s="110">
        <v>1</v>
      </c>
      <c r="E84" s="108">
        <v>20</v>
      </c>
    </row>
    <row r="85" spans="1:5" ht="14.25">
      <c r="A85" s="4">
        <v>1.1831</v>
      </c>
      <c r="B85" s="5">
        <v>1.18</v>
      </c>
      <c r="C85" s="6">
        <v>1.1499999999999999</v>
      </c>
      <c r="D85" s="110">
        <v>1</v>
      </c>
      <c r="E85" s="108">
        <v>20</v>
      </c>
    </row>
    <row r="86" spans="1:5" ht="14.25">
      <c r="A86" s="1">
        <v>1.1843999999999999</v>
      </c>
      <c r="B86" s="2">
        <v>1.18</v>
      </c>
      <c r="C86" s="3">
        <v>1.1499999999999999</v>
      </c>
      <c r="D86" s="110">
        <v>1</v>
      </c>
      <c r="E86" s="108">
        <v>20</v>
      </c>
    </row>
    <row r="87" spans="1:5" ht="14.25">
      <c r="A87" s="4">
        <v>1.17919</v>
      </c>
      <c r="B87" s="5">
        <v>1.18</v>
      </c>
      <c r="C87" s="6">
        <v>1.1499999999999999</v>
      </c>
      <c r="D87" s="110">
        <v>1</v>
      </c>
      <c r="E87" s="108">
        <v>20</v>
      </c>
    </row>
    <row r="88" spans="1:5" ht="14.25">
      <c r="A88" s="1">
        <v>1.1768400000000001</v>
      </c>
      <c r="B88" s="2">
        <v>1.17</v>
      </c>
      <c r="C88" s="3">
        <v>1.1399999999999999</v>
      </c>
      <c r="D88" s="110">
        <v>1</v>
      </c>
      <c r="E88" s="108">
        <v>20</v>
      </c>
    </row>
    <row r="89" spans="1:5" ht="14.25">
      <c r="A89" s="4">
        <v>1.16916</v>
      </c>
      <c r="B89" s="5">
        <v>1.17</v>
      </c>
      <c r="C89" s="6">
        <v>1.1499999999999999</v>
      </c>
      <c r="D89" s="110">
        <v>1</v>
      </c>
      <c r="E89" s="108">
        <v>20</v>
      </c>
    </row>
    <row r="90" spans="1:5" ht="14.25">
      <c r="A90" s="4">
        <v>1.16916</v>
      </c>
      <c r="B90" s="5">
        <v>1.17</v>
      </c>
      <c r="C90" s="6">
        <v>1.1499999999999999</v>
      </c>
      <c r="D90" s="110">
        <v>1</v>
      </c>
      <c r="E90" s="108">
        <v>20</v>
      </c>
    </row>
    <row r="91" spans="1:5" ht="14.25">
      <c r="A91" s="1">
        <v>1.18</v>
      </c>
      <c r="B91" s="2">
        <v>1</v>
      </c>
      <c r="C91" s="3">
        <v>1</v>
      </c>
      <c r="D91" s="110">
        <v>1</v>
      </c>
      <c r="E91" s="108">
        <v>20</v>
      </c>
    </row>
    <row r="92" spans="1:5" ht="14.25">
      <c r="A92" s="4">
        <v>1.18</v>
      </c>
      <c r="B92" s="5">
        <v>1</v>
      </c>
      <c r="C92" s="6">
        <v>1</v>
      </c>
      <c r="D92" s="110">
        <v>1</v>
      </c>
      <c r="E92" s="108">
        <v>1000</v>
      </c>
    </row>
    <row r="93" spans="1:5" ht="14.25">
      <c r="A93" s="1">
        <v>1.18</v>
      </c>
      <c r="B93" s="2">
        <v>1</v>
      </c>
      <c r="C93" s="3">
        <v>1</v>
      </c>
      <c r="D93" s="110">
        <v>1</v>
      </c>
      <c r="E93" s="108">
        <v>1000</v>
      </c>
    </row>
    <row r="94" spans="1:5" ht="14.25">
      <c r="A94" s="4">
        <v>1.18</v>
      </c>
      <c r="B94" s="5">
        <v>1</v>
      </c>
      <c r="C94" s="6">
        <v>1</v>
      </c>
      <c r="D94" s="110">
        <v>1</v>
      </c>
      <c r="E94" s="108">
        <v>1000</v>
      </c>
    </row>
    <row r="95" spans="1:5" ht="14.25">
      <c r="A95" s="1">
        <v>1.18</v>
      </c>
      <c r="B95" s="2">
        <v>1</v>
      </c>
      <c r="C95" s="3">
        <v>1</v>
      </c>
      <c r="D95" s="110">
        <v>1</v>
      </c>
      <c r="E95" s="108">
        <v>1000</v>
      </c>
    </row>
    <row r="96" spans="1:5" ht="14.25">
      <c r="A96" s="4">
        <v>1.18</v>
      </c>
      <c r="B96" s="5">
        <v>1</v>
      </c>
      <c r="C96" s="6">
        <v>1</v>
      </c>
      <c r="D96" s="110">
        <v>1</v>
      </c>
      <c r="E96" s="108">
        <v>1000</v>
      </c>
    </row>
    <row r="97" spans="1:5" ht="14.25">
      <c r="A97" s="1">
        <v>1.18</v>
      </c>
      <c r="B97" s="2">
        <v>1</v>
      </c>
      <c r="C97" s="3">
        <v>1</v>
      </c>
      <c r="D97" s="110">
        <v>1</v>
      </c>
      <c r="E97" s="108">
        <v>1000</v>
      </c>
    </row>
    <row r="98" spans="1:5" ht="14.25">
      <c r="A98" s="4">
        <v>1.18</v>
      </c>
      <c r="B98" s="5">
        <v>1</v>
      </c>
      <c r="C98" s="6">
        <v>1</v>
      </c>
      <c r="D98" s="110">
        <v>1</v>
      </c>
      <c r="E98" s="108">
        <v>1000</v>
      </c>
    </row>
    <row r="99" spans="1:5" ht="14.25">
      <c r="A99" s="1">
        <v>1.18</v>
      </c>
      <c r="B99" s="2">
        <v>1</v>
      </c>
      <c r="C99" s="3">
        <v>1</v>
      </c>
      <c r="D99" s="110">
        <v>1</v>
      </c>
      <c r="E99" s="108">
        <v>1000</v>
      </c>
    </row>
    <row r="100" spans="1:5" ht="14.25">
      <c r="A100" s="4">
        <v>1.18</v>
      </c>
      <c r="B100" s="5">
        <v>1</v>
      </c>
      <c r="C100" s="6">
        <v>1</v>
      </c>
      <c r="D100" s="110">
        <v>1</v>
      </c>
      <c r="E100" s="108">
        <v>1000</v>
      </c>
    </row>
    <row r="101" spans="1:5" ht="14.25">
      <c r="A101" s="1">
        <v>10.052519999999999</v>
      </c>
      <c r="B101" s="2">
        <v>10.11</v>
      </c>
      <c r="C101" s="3">
        <v>9.8800000000000008</v>
      </c>
      <c r="D101" s="110">
        <v>1</v>
      </c>
      <c r="E101" s="108">
        <v>1000</v>
      </c>
    </row>
    <row r="102" spans="1:5" ht="14.25">
      <c r="A102" s="4">
        <v>10.052519999999999</v>
      </c>
      <c r="B102" s="5">
        <v>10.11</v>
      </c>
      <c r="C102" s="6">
        <v>9.8800000000000008</v>
      </c>
      <c r="D102" s="110">
        <v>10</v>
      </c>
      <c r="E102" s="108">
        <v>20</v>
      </c>
    </row>
    <row r="103" spans="1:5" ht="14.25">
      <c r="A103" s="1">
        <v>10.051450000000001</v>
      </c>
      <c r="B103" s="2">
        <v>10.11</v>
      </c>
      <c r="C103" s="3">
        <v>9.8800000000000008</v>
      </c>
      <c r="D103" s="110">
        <v>10</v>
      </c>
      <c r="E103" s="108">
        <v>20</v>
      </c>
    </row>
    <row r="104" spans="1:5" ht="14.25">
      <c r="A104" s="4">
        <v>10.05058</v>
      </c>
      <c r="B104" s="5">
        <v>10.11</v>
      </c>
      <c r="C104" s="6">
        <v>9.8800000000000008</v>
      </c>
      <c r="D104" s="110">
        <v>10</v>
      </c>
      <c r="E104" s="108">
        <v>20</v>
      </c>
    </row>
    <row r="105" spans="1:5" ht="14.25">
      <c r="A105" s="1">
        <v>10.04781</v>
      </c>
      <c r="B105" s="2">
        <v>10.1</v>
      </c>
      <c r="C105" s="3">
        <v>9.8800000000000008</v>
      </c>
      <c r="D105" s="110">
        <v>10</v>
      </c>
      <c r="E105" s="108">
        <v>20</v>
      </c>
    </row>
    <row r="106" spans="1:5" ht="14.25">
      <c r="A106" s="4">
        <v>10.0473</v>
      </c>
      <c r="B106" s="5">
        <v>10.1</v>
      </c>
      <c r="C106" s="6">
        <v>9.8800000000000008</v>
      </c>
      <c r="D106" s="110">
        <v>10</v>
      </c>
      <c r="E106" s="108">
        <v>20</v>
      </c>
    </row>
    <row r="107" spans="1:5" ht="14.25">
      <c r="A107" s="1">
        <v>10.048590000000001</v>
      </c>
      <c r="B107" s="2">
        <v>10.1</v>
      </c>
      <c r="C107" s="3">
        <v>9.8800000000000008</v>
      </c>
      <c r="D107" s="110">
        <v>10</v>
      </c>
      <c r="E107" s="108">
        <v>20</v>
      </c>
    </row>
    <row r="108" spans="1:5" ht="14.25">
      <c r="A108" s="4">
        <v>10.050520000000001</v>
      </c>
      <c r="B108" s="5">
        <v>10.11</v>
      </c>
      <c r="C108" s="6">
        <v>9.8800000000000008</v>
      </c>
      <c r="D108" s="110">
        <v>10</v>
      </c>
      <c r="E108" s="108">
        <v>20</v>
      </c>
    </row>
    <row r="109" spans="1:5" ht="14.25">
      <c r="A109" s="1">
        <v>10.05143</v>
      </c>
      <c r="B109" s="2">
        <v>10.11</v>
      </c>
      <c r="C109" s="3">
        <v>9.8800000000000008</v>
      </c>
      <c r="D109" s="110">
        <v>10</v>
      </c>
      <c r="E109" s="108">
        <v>20</v>
      </c>
    </row>
    <row r="110" spans="1:5" ht="14.25">
      <c r="A110" s="4">
        <v>10.053179999999999</v>
      </c>
      <c r="B110" s="5">
        <v>10.11</v>
      </c>
      <c r="C110" s="6">
        <v>9.8800000000000008</v>
      </c>
      <c r="D110" s="110">
        <v>10</v>
      </c>
      <c r="E110" s="108">
        <v>20</v>
      </c>
    </row>
    <row r="111" spans="1:5" ht="14.25">
      <c r="A111" s="1">
        <v>10.043799999999999</v>
      </c>
      <c r="B111" s="2">
        <v>10</v>
      </c>
      <c r="C111" s="3">
        <v>9.8000000000000007</v>
      </c>
      <c r="D111" s="110">
        <v>10</v>
      </c>
      <c r="E111" s="108">
        <v>20</v>
      </c>
    </row>
    <row r="112" spans="1:5" ht="14.25">
      <c r="A112" s="4">
        <v>10.046900000000001</v>
      </c>
      <c r="B112" s="5">
        <v>10</v>
      </c>
      <c r="C112" s="6">
        <v>9.8000000000000007</v>
      </c>
      <c r="D112" s="110">
        <v>10</v>
      </c>
      <c r="E112" s="108">
        <v>200</v>
      </c>
    </row>
    <row r="113" spans="1:5" ht="14.25">
      <c r="A113" s="1">
        <v>10.047800000000001</v>
      </c>
      <c r="B113" s="2">
        <v>10</v>
      </c>
      <c r="C113" s="3">
        <v>9.8000000000000007</v>
      </c>
      <c r="D113" s="110">
        <v>10</v>
      </c>
      <c r="E113" s="108">
        <v>200</v>
      </c>
    </row>
    <row r="114" spans="1:5" ht="14.25">
      <c r="A114" s="4">
        <v>10.0442</v>
      </c>
      <c r="B114" s="5">
        <v>10</v>
      </c>
      <c r="C114" s="6">
        <v>9.8000000000000007</v>
      </c>
      <c r="D114" s="110">
        <v>10</v>
      </c>
      <c r="E114" s="108">
        <v>200</v>
      </c>
    </row>
    <row r="115" spans="1:5" ht="14.25">
      <c r="A115" s="1">
        <v>10.0426</v>
      </c>
      <c r="B115" s="2">
        <v>10</v>
      </c>
      <c r="C115" s="3">
        <v>9.8000000000000007</v>
      </c>
      <c r="D115" s="110">
        <v>10</v>
      </c>
      <c r="E115" s="108">
        <v>200</v>
      </c>
    </row>
    <row r="116" spans="1:5" ht="14.25">
      <c r="A116" s="4">
        <v>10.0419</v>
      </c>
      <c r="B116" s="5">
        <v>10</v>
      </c>
      <c r="C116" s="6">
        <v>9.8000000000000007</v>
      </c>
      <c r="D116" s="110">
        <v>10</v>
      </c>
      <c r="E116" s="108">
        <v>200</v>
      </c>
    </row>
    <row r="117" spans="1:5" ht="14.25">
      <c r="A117" s="1">
        <v>10.039199999999999</v>
      </c>
      <c r="B117" s="2">
        <v>10</v>
      </c>
      <c r="C117" s="3">
        <v>9.8000000000000007</v>
      </c>
      <c r="D117" s="110">
        <v>10</v>
      </c>
      <c r="E117" s="108">
        <v>200</v>
      </c>
    </row>
    <row r="118" spans="1:5" ht="14.25">
      <c r="A118" s="4">
        <v>10.0397</v>
      </c>
      <c r="B118" s="5">
        <v>10</v>
      </c>
      <c r="C118" s="6">
        <v>9.8000000000000007</v>
      </c>
      <c r="D118" s="110">
        <v>10</v>
      </c>
      <c r="E118" s="108">
        <v>200</v>
      </c>
    </row>
    <row r="119" spans="1:5" ht="14.25">
      <c r="A119" s="1">
        <v>10.0402</v>
      </c>
      <c r="B119" s="2">
        <v>10</v>
      </c>
      <c r="C119" s="3">
        <v>9.8000000000000007</v>
      </c>
      <c r="D119" s="110">
        <v>10</v>
      </c>
      <c r="E119" s="108">
        <v>200</v>
      </c>
    </row>
    <row r="120" spans="1:5" ht="14.25">
      <c r="A120" s="4">
        <v>10.040699999999999</v>
      </c>
      <c r="B120" s="5">
        <v>10</v>
      </c>
      <c r="C120" s="6">
        <v>9.8000000000000007</v>
      </c>
      <c r="D120" s="110">
        <v>10</v>
      </c>
      <c r="E120" s="108">
        <v>200</v>
      </c>
    </row>
    <row r="121" spans="1:5" ht="14.25">
      <c r="A121" s="1">
        <v>10.138999999999999</v>
      </c>
      <c r="B121" s="2">
        <v>9</v>
      </c>
      <c r="C121" s="3">
        <v>9</v>
      </c>
      <c r="D121" s="110">
        <v>10</v>
      </c>
      <c r="E121" s="108">
        <v>200</v>
      </c>
    </row>
    <row r="122" spans="1:5" ht="14.25">
      <c r="A122" s="4">
        <v>10.135999999999999</v>
      </c>
      <c r="B122" s="5">
        <v>9</v>
      </c>
      <c r="C122" s="6">
        <v>9</v>
      </c>
      <c r="D122" s="110">
        <v>10</v>
      </c>
      <c r="E122" s="108">
        <v>1000</v>
      </c>
    </row>
    <row r="123" spans="1:5" ht="14.25">
      <c r="A123" s="1">
        <v>10.135999999999999</v>
      </c>
      <c r="B123" s="2">
        <v>9</v>
      </c>
      <c r="C123" s="3">
        <v>9</v>
      </c>
      <c r="D123" s="110">
        <v>10</v>
      </c>
      <c r="E123" s="108">
        <v>1000</v>
      </c>
    </row>
    <row r="124" spans="1:5" ht="14.25">
      <c r="A124" s="4">
        <v>10.135</v>
      </c>
      <c r="B124" s="5">
        <v>9</v>
      </c>
      <c r="C124" s="6">
        <v>9</v>
      </c>
      <c r="D124" s="110">
        <v>10</v>
      </c>
      <c r="E124" s="108">
        <v>1000</v>
      </c>
    </row>
    <row r="125" spans="1:5" ht="14.25">
      <c r="A125" s="1">
        <v>10.135999999999999</v>
      </c>
      <c r="B125" s="2">
        <v>9</v>
      </c>
      <c r="C125" s="3">
        <v>9</v>
      </c>
      <c r="D125" s="110">
        <v>10</v>
      </c>
      <c r="E125" s="108">
        <v>1000</v>
      </c>
    </row>
    <row r="126" spans="1:5" ht="14.25">
      <c r="A126" s="4">
        <v>10.135999999999999</v>
      </c>
      <c r="B126" s="5">
        <v>9</v>
      </c>
      <c r="C126" s="6">
        <v>9</v>
      </c>
      <c r="D126" s="110">
        <v>10</v>
      </c>
      <c r="E126" s="108">
        <v>1000</v>
      </c>
    </row>
    <row r="127" spans="1:5" ht="14.25">
      <c r="A127" s="1">
        <v>10.135999999999999</v>
      </c>
      <c r="B127" s="2">
        <v>9</v>
      </c>
      <c r="C127" s="3">
        <v>9</v>
      </c>
      <c r="D127" s="110">
        <v>10</v>
      </c>
      <c r="E127" s="108">
        <v>1000</v>
      </c>
    </row>
    <row r="128" spans="1:5" ht="14.25">
      <c r="A128" s="4">
        <v>10.137</v>
      </c>
      <c r="B128" s="5">
        <v>9</v>
      </c>
      <c r="C128" s="6">
        <v>9</v>
      </c>
      <c r="D128" s="110">
        <v>10</v>
      </c>
      <c r="E128" s="108">
        <v>1000</v>
      </c>
    </row>
    <row r="129" spans="1:5" ht="14.25">
      <c r="A129" s="1">
        <v>10.138</v>
      </c>
      <c r="B129" s="2">
        <v>9</v>
      </c>
      <c r="C129" s="3">
        <v>9</v>
      </c>
      <c r="D129" s="110">
        <v>10</v>
      </c>
      <c r="E129" s="108">
        <v>1000</v>
      </c>
    </row>
    <row r="130" spans="1:5" ht="14.25">
      <c r="A130" s="4">
        <v>10.135</v>
      </c>
      <c r="B130" s="5">
        <v>9</v>
      </c>
      <c r="C130" s="6">
        <v>9</v>
      </c>
      <c r="D130" s="110">
        <v>10</v>
      </c>
      <c r="E130" s="108">
        <v>1000</v>
      </c>
    </row>
    <row r="131" spans="1:5" ht="14.25">
      <c r="A131" s="1">
        <v>25.065999999999999</v>
      </c>
      <c r="B131" s="2">
        <v>25.1</v>
      </c>
      <c r="C131" s="3">
        <v>24.7</v>
      </c>
      <c r="D131" s="110">
        <v>10</v>
      </c>
      <c r="E131" s="108">
        <v>1000</v>
      </c>
    </row>
    <row r="132" spans="1:5" ht="14.25">
      <c r="A132" s="4">
        <v>25.068000000000001</v>
      </c>
      <c r="B132" s="5">
        <v>25.1</v>
      </c>
      <c r="C132" s="6">
        <v>24.6</v>
      </c>
      <c r="D132" s="110">
        <v>25</v>
      </c>
      <c r="E132" s="108">
        <v>200</v>
      </c>
    </row>
    <row r="133" spans="1:5" ht="14.25">
      <c r="A133" s="1">
        <v>25.068100000000001</v>
      </c>
      <c r="B133" s="2">
        <v>25.1</v>
      </c>
      <c r="C133" s="3">
        <v>24.6</v>
      </c>
      <c r="D133" s="110">
        <v>25</v>
      </c>
      <c r="E133" s="108">
        <v>200</v>
      </c>
    </row>
    <row r="134" spans="1:5" ht="14.25">
      <c r="A134" s="4">
        <v>25.0701</v>
      </c>
      <c r="B134" s="5">
        <v>25.1</v>
      </c>
      <c r="C134" s="6">
        <v>24.7</v>
      </c>
      <c r="D134" s="110">
        <v>25</v>
      </c>
      <c r="E134" s="108">
        <v>200</v>
      </c>
    </row>
    <row r="135" spans="1:5" ht="14.25">
      <c r="A135" s="1">
        <v>25.069400000000002</v>
      </c>
      <c r="B135" s="2">
        <v>25.1</v>
      </c>
      <c r="C135" s="3">
        <v>24.6</v>
      </c>
      <c r="D135" s="110">
        <v>25</v>
      </c>
      <c r="E135" s="108">
        <v>200</v>
      </c>
    </row>
    <row r="136" spans="1:5" ht="14.25">
      <c r="A136" s="4">
        <v>25.068100000000001</v>
      </c>
      <c r="B136" s="5">
        <v>25.1</v>
      </c>
      <c r="C136" s="6">
        <v>24.6</v>
      </c>
      <c r="D136" s="110">
        <v>25</v>
      </c>
      <c r="E136" s="108">
        <v>200</v>
      </c>
    </row>
    <row r="137" spans="1:5" ht="14.25">
      <c r="A137" s="1">
        <v>25.069299999999998</v>
      </c>
      <c r="B137" s="2">
        <v>25.1</v>
      </c>
      <c r="C137" s="3">
        <v>24.6</v>
      </c>
      <c r="D137" s="110">
        <v>25</v>
      </c>
      <c r="E137" s="108">
        <v>200</v>
      </c>
    </row>
    <row r="138" spans="1:5" ht="14.25">
      <c r="A138" s="4">
        <v>25.064</v>
      </c>
      <c r="B138" s="5">
        <v>25.1</v>
      </c>
      <c r="C138" s="6">
        <v>24.6</v>
      </c>
      <c r="D138" s="110">
        <v>25</v>
      </c>
      <c r="E138" s="108">
        <v>200</v>
      </c>
    </row>
    <row r="139" spans="1:5" ht="14.25">
      <c r="A139" s="1">
        <v>25.0596</v>
      </c>
      <c r="B139" s="2">
        <v>25.1</v>
      </c>
      <c r="C139" s="3">
        <v>24.6</v>
      </c>
      <c r="D139" s="110">
        <v>25</v>
      </c>
      <c r="E139" s="108">
        <v>200</v>
      </c>
    </row>
    <row r="140" spans="1:5" ht="14.25">
      <c r="A140" s="4">
        <v>25.058800000000002</v>
      </c>
      <c r="B140" s="5">
        <v>25.1</v>
      </c>
      <c r="C140" s="6">
        <v>24.6</v>
      </c>
      <c r="D140" s="110">
        <v>25</v>
      </c>
      <c r="E140" s="108">
        <v>200</v>
      </c>
    </row>
    <row r="141" spans="1:5" ht="14.25">
      <c r="A141" s="1">
        <v>25.041</v>
      </c>
      <c r="B141" s="2">
        <v>25</v>
      </c>
      <c r="C141" s="3">
        <v>24</v>
      </c>
      <c r="D141" s="110">
        <v>25</v>
      </c>
      <c r="E141" s="108">
        <v>200</v>
      </c>
    </row>
    <row r="142" spans="1:5" ht="14.25">
      <c r="A142" s="4">
        <v>25.041</v>
      </c>
      <c r="B142" s="5">
        <v>25</v>
      </c>
      <c r="C142" s="6">
        <v>24</v>
      </c>
      <c r="D142" s="110">
        <v>25</v>
      </c>
      <c r="E142" s="108">
        <v>1000</v>
      </c>
    </row>
    <row r="143" spans="1:5" ht="14.25">
      <c r="A143" s="1">
        <v>25.04</v>
      </c>
      <c r="B143" s="2">
        <v>25</v>
      </c>
      <c r="C143" s="3">
        <v>24</v>
      </c>
      <c r="D143" s="110">
        <v>25</v>
      </c>
      <c r="E143" s="108">
        <v>1000</v>
      </c>
    </row>
    <row r="144" spans="1:5" ht="14.25">
      <c r="A144" s="4">
        <v>25.039000000000001</v>
      </c>
      <c r="B144" s="5">
        <v>25</v>
      </c>
      <c r="C144" s="6">
        <v>24</v>
      </c>
      <c r="D144" s="110">
        <v>25</v>
      </c>
      <c r="E144" s="108">
        <v>1000</v>
      </c>
    </row>
    <row r="145" spans="1:5" ht="14.25">
      <c r="A145" s="1">
        <v>25.038</v>
      </c>
      <c r="B145" s="2">
        <v>25</v>
      </c>
      <c r="C145" s="3">
        <v>24</v>
      </c>
      <c r="D145" s="110">
        <v>25</v>
      </c>
      <c r="E145" s="108">
        <v>1000</v>
      </c>
    </row>
    <row r="146" spans="1:5" ht="14.25">
      <c r="A146" s="4">
        <v>25.036999999999999</v>
      </c>
      <c r="B146" s="5">
        <v>25</v>
      </c>
      <c r="C146" s="6">
        <v>24</v>
      </c>
      <c r="D146" s="110">
        <v>25</v>
      </c>
      <c r="E146" s="108">
        <v>1000</v>
      </c>
    </row>
    <row r="147" spans="1:5" ht="14.25">
      <c r="A147" s="1">
        <v>25.038</v>
      </c>
      <c r="B147" s="2">
        <v>25</v>
      </c>
      <c r="C147" s="3">
        <v>24</v>
      </c>
      <c r="D147" s="110">
        <v>25</v>
      </c>
      <c r="E147" s="108">
        <v>1000</v>
      </c>
    </row>
    <row r="148" spans="1:5" ht="14.25">
      <c r="A148" s="4">
        <v>25.038</v>
      </c>
      <c r="B148" s="5">
        <v>25</v>
      </c>
      <c r="C148" s="6">
        <v>24</v>
      </c>
      <c r="D148" s="110">
        <v>25</v>
      </c>
      <c r="E148" s="108">
        <v>1000</v>
      </c>
    </row>
    <row r="149" spans="1:5" ht="14.25">
      <c r="A149" s="1">
        <v>25.039000000000001</v>
      </c>
      <c r="B149" s="2">
        <v>25</v>
      </c>
      <c r="C149" s="3">
        <v>24</v>
      </c>
      <c r="D149" s="110">
        <v>25</v>
      </c>
      <c r="E149" s="108">
        <v>1000</v>
      </c>
    </row>
    <row r="150" spans="1:5" ht="14.25">
      <c r="A150" s="4">
        <v>25.04</v>
      </c>
      <c r="B150" s="5">
        <v>25</v>
      </c>
      <c r="C150" s="6">
        <v>24</v>
      </c>
      <c r="D150" s="110">
        <v>25</v>
      </c>
      <c r="E150" s="108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>
      <selection activeCell="A34" sqref="A34"/>
    </sheetView>
  </sheetViews>
  <sheetFormatPr baseColWidth="10" defaultColWidth="12.5703125" defaultRowHeight="15" customHeight="1"/>
  <cols>
    <col min="1" max="2" width="11.42578125" customWidth="1"/>
    <col min="3" max="4" width="15.42578125" customWidth="1"/>
    <col min="5" max="7" width="19.42578125" customWidth="1"/>
    <col min="8" max="8" width="26.42578125" customWidth="1"/>
    <col min="9" max="11" width="19.42578125" customWidth="1"/>
    <col min="12" max="12" width="25.85546875" customWidth="1"/>
    <col min="13" max="13" width="19.42578125" customWidth="1"/>
    <col min="14" max="26" width="8.5703125" customWidth="1"/>
  </cols>
  <sheetData>
    <row r="1" spans="2:13" ht="12.75" customHeight="1"/>
    <row r="2" spans="2:13" ht="28.5" customHeight="1">
      <c r="B2" s="7"/>
      <c r="C2" s="129" t="s">
        <v>23</v>
      </c>
      <c r="D2" s="123" t="s">
        <v>0</v>
      </c>
      <c r="E2" s="8" t="s">
        <v>3</v>
      </c>
      <c r="F2" s="125" t="s">
        <v>24</v>
      </c>
      <c r="G2" s="126"/>
      <c r="H2" s="126"/>
      <c r="I2" s="127"/>
      <c r="J2" s="125" t="s">
        <v>25</v>
      </c>
      <c r="K2" s="126"/>
      <c r="L2" s="126"/>
      <c r="M2" s="128"/>
    </row>
    <row r="3" spans="2:13" ht="28.5" customHeight="1">
      <c r="B3" s="9"/>
      <c r="C3" s="130"/>
      <c r="D3" s="124"/>
      <c r="E3" s="10" t="s">
        <v>1</v>
      </c>
      <c r="F3" s="11" t="s">
        <v>2</v>
      </c>
      <c r="G3" s="12" t="s">
        <v>26</v>
      </c>
      <c r="H3" s="11" t="s">
        <v>27</v>
      </c>
      <c r="I3" s="11" t="s">
        <v>28</v>
      </c>
      <c r="J3" s="12" t="s">
        <v>2</v>
      </c>
      <c r="K3" s="11" t="s">
        <v>26</v>
      </c>
      <c r="L3" s="11" t="s">
        <v>27</v>
      </c>
      <c r="M3" s="13" t="s">
        <v>28</v>
      </c>
    </row>
    <row r="4" spans="2:13" ht="15.75" customHeight="1">
      <c r="B4" s="135" t="s">
        <v>29</v>
      </c>
      <c r="C4" s="14" t="s">
        <v>4</v>
      </c>
      <c r="D4" s="15" t="s">
        <v>5</v>
      </c>
      <c r="E4" s="16" t="e">
        <f ca="1">INDIRECT(CONCATENATE("'mediciones-continua'!D", 15 + 12 * 0))</f>
        <v>#REF!</v>
      </c>
      <c r="F4" s="17" t="e">
        <f ca="1">INDIRECT(CONCATENATE("'mediciones-continua'!E", 15 + 12 * 0))</f>
        <v>#REF!</v>
      </c>
      <c r="G4" s="17" t="e">
        <f t="shared" ref="G4:G53" ca="1" si="0">F4-E4</f>
        <v>#REF!</v>
      </c>
      <c r="H4" s="18" t="e">
        <f>SQRT(SUMSQ(_xlfn.STDEV.S(#REF!), (-1) * _xlfn.STDEV.S(#REF!)))</f>
        <v>#REF!</v>
      </c>
      <c r="I4" s="19">
        <v>2</v>
      </c>
      <c r="J4" s="20" t="e">
        <f ca="1">INDIRECT(CONCATENATE("'mediciones-continua'!F", 15 + 12 * 0))</f>
        <v>#REF!</v>
      </c>
      <c r="K4" s="21" t="e">
        <f t="shared" ref="K4:K53" ca="1" si="1">J4-E4</f>
        <v>#REF!</v>
      </c>
      <c r="L4" s="22"/>
      <c r="M4" s="23"/>
    </row>
    <row r="5" spans="2:13" ht="15.75" customHeight="1">
      <c r="B5" s="133"/>
      <c r="C5" s="119" t="s">
        <v>8</v>
      </c>
      <c r="D5" s="24" t="s">
        <v>5</v>
      </c>
      <c r="E5" s="25" t="e">
        <f ca="1">INDIRECT(CONCATENATE("'mediciones-continua'!D", 15 + 12 * 1))</f>
        <v>#REF!</v>
      </c>
      <c r="F5" s="26" t="e">
        <f ca="1">INDIRECT(CONCATENATE("'mediciones-continua'!E", 15 + 12 * 1))</f>
        <v>#REF!</v>
      </c>
      <c r="G5" s="27" t="e">
        <f t="shared" ca="1" si="0"/>
        <v>#REF!</v>
      </c>
      <c r="H5" s="28" t="e">
        <f>SQRT(SUMSQ(_xlfn.STDEV.S(#REF!), (-1) * _xlfn.STDEV.S(#REF!)))</f>
        <v>#REF!</v>
      </c>
      <c r="I5" s="29"/>
      <c r="J5" s="30" t="e">
        <f ca="1">INDIRECT(CONCATENATE("'mediciones-continua'!F", 15 + 12 * 1))</f>
        <v>#REF!</v>
      </c>
      <c r="K5" s="31" t="e">
        <f t="shared" ca="1" si="1"/>
        <v>#REF!</v>
      </c>
      <c r="L5" s="32"/>
      <c r="M5" s="33"/>
    </row>
    <row r="6" spans="2:13" ht="15.75" customHeight="1">
      <c r="B6" s="132"/>
      <c r="C6" s="120"/>
      <c r="D6" s="34" t="s">
        <v>10</v>
      </c>
      <c r="E6" s="35" t="e">
        <f ca="1">INDIRECT(CONCATENATE("'mediciones-continua'!D", 15 + 12 * 2))</f>
        <v>#REF!</v>
      </c>
      <c r="F6" s="36" t="e">
        <f ca="1">INDIRECT(CONCATENATE("'mediciones-continua'!E", 15 + 12 * 2))</f>
        <v>#REF!</v>
      </c>
      <c r="G6" s="37" t="e">
        <f t="shared" ca="1" si="0"/>
        <v>#REF!</v>
      </c>
      <c r="H6" s="38"/>
      <c r="I6" s="38"/>
      <c r="J6" s="39" t="e">
        <f ca="1">INDIRECT(CONCATENATE("'mediciones-continua'!F", 15 + 12 * 2))</f>
        <v>#REF!</v>
      </c>
      <c r="K6" s="40" t="e">
        <f t="shared" ca="1" si="1"/>
        <v>#REF!</v>
      </c>
      <c r="L6" s="41"/>
      <c r="M6" s="42"/>
    </row>
    <row r="7" spans="2:13" ht="15.75" customHeight="1">
      <c r="B7" s="133"/>
      <c r="C7" s="118"/>
      <c r="D7" s="24" t="s">
        <v>12</v>
      </c>
      <c r="E7" s="43" t="e">
        <f ca="1">INDIRECT(CONCATENATE("'mediciones-continua'!D", 15 + 12 * 3))</f>
        <v>#REF!</v>
      </c>
      <c r="F7" s="26" t="e">
        <f ca="1">INDIRECT(CONCATENATE("'mediciones-continua'!E", 15 + 12 * 3))</f>
        <v>#REF!</v>
      </c>
      <c r="G7" s="27" t="e">
        <f t="shared" ca="1" si="0"/>
        <v>#REF!</v>
      </c>
      <c r="H7" s="44"/>
      <c r="I7" s="29"/>
      <c r="J7" s="30" t="e">
        <f ca="1">INDIRECT(CONCATENATE("'mediciones-continua'!F", 15 + 12 * 3))</f>
        <v>#REF!</v>
      </c>
      <c r="K7" s="31" t="e">
        <f t="shared" ca="1" si="1"/>
        <v>#REF!</v>
      </c>
      <c r="L7" s="32"/>
      <c r="M7" s="33"/>
    </row>
    <row r="8" spans="2:13" ht="15.75" customHeight="1">
      <c r="B8" s="132"/>
      <c r="C8" s="117" t="s">
        <v>14</v>
      </c>
      <c r="D8" s="34" t="s">
        <v>5</v>
      </c>
      <c r="E8" s="35" t="e">
        <f ca="1">INDIRECT(CONCATENATE("'mediciones-continua'!D", 15 + 12 * 4))</f>
        <v>#REF!</v>
      </c>
      <c r="F8" s="36" t="e">
        <f ca="1">INDIRECT(CONCATENATE("'mediciones-continua'!E", 15 + 12 * 4))</f>
        <v>#REF!</v>
      </c>
      <c r="G8" s="37" t="e">
        <f t="shared" ca="1" si="0"/>
        <v>#REF!</v>
      </c>
      <c r="H8" s="38"/>
      <c r="I8" s="38"/>
      <c r="J8" s="39" t="e">
        <f ca="1">INDIRECT(CONCATENATE("'mediciones-continua'!F", 15 + 12 * 4))</f>
        <v>#REF!</v>
      </c>
      <c r="K8" s="40" t="e">
        <f t="shared" ca="1" si="1"/>
        <v>#REF!</v>
      </c>
      <c r="L8" s="41"/>
      <c r="M8" s="42"/>
    </row>
    <row r="9" spans="2:13" ht="15.75" customHeight="1">
      <c r="B9" s="133"/>
      <c r="C9" s="121"/>
      <c r="D9" s="24" t="s">
        <v>10</v>
      </c>
      <c r="E9" s="43" t="e">
        <f ca="1">INDIRECT(CONCATENATE("'mediciones-continua'!D", 15 + 12 * 5))</f>
        <v>#REF!</v>
      </c>
      <c r="F9" s="26" t="e">
        <f ca="1">INDIRECT(CONCATENATE("'mediciones-continua'!E", 15 + 12 * 5))</f>
        <v>#REF!</v>
      </c>
      <c r="G9" s="27" t="e">
        <f t="shared" ca="1" si="0"/>
        <v>#REF!</v>
      </c>
      <c r="H9" s="44"/>
      <c r="I9" s="29"/>
      <c r="J9" s="30" t="e">
        <f ca="1">INDIRECT(CONCATENATE("'mediciones-continua'!F", 15 + 12 * 5))</f>
        <v>#REF!</v>
      </c>
      <c r="K9" s="31" t="e">
        <f t="shared" ca="1" si="1"/>
        <v>#REF!</v>
      </c>
      <c r="L9" s="32"/>
      <c r="M9" s="33"/>
    </row>
    <row r="10" spans="2:13" ht="15.75" customHeight="1">
      <c r="B10" s="132"/>
      <c r="C10" s="122"/>
      <c r="D10" s="34" t="s">
        <v>12</v>
      </c>
      <c r="E10" s="35" t="e">
        <f ca="1">INDIRECT(CONCATENATE("'mediciones-continua'!D", 15 + 12 * 6))</f>
        <v>#REF!</v>
      </c>
      <c r="F10" s="36" t="e">
        <f ca="1">INDIRECT(CONCATENATE("'mediciones-continua'!E", 15 + 12 * 6))</f>
        <v>#REF!</v>
      </c>
      <c r="G10" s="37" t="e">
        <f t="shared" ca="1" si="0"/>
        <v>#REF!</v>
      </c>
      <c r="H10" s="38"/>
      <c r="I10" s="38"/>
      <c r="J10" s="39" t="e">
        <f ca="1">INDIRECT(CONCATENATE("'mediciones-continua'!F", 15 + 12 * 6))</f>
        <v>#REF!</v>
      </c>
      <c r="K10" s="40" t="e">
        <f t="shared" ca="1" si="1"/>
        <v>#REF!</v>
      </c>
      <c r="L10" s="41"/>
      <c r="M10" s="42"/>
    </row>
    <row r="11" spans="2:13" ht="15.75" customHeight="1">
      <c r="B11" s="133"/>
      <c r="C11" s="119" t="s">
        <v>16</v>
      </c>
      <c r="D11" s="24" t="s">
        <v>10</v>
      </c>
      <c r="E11" s="45" t="e">
        <f ca="1">INDIRECT(CONCATENATE("'mediciones-continua'!D", 15 + 12 * 7))</f>
        <v>#REF!</v>
      </c>
      <c r="F11" s="46" t="e">
        <f ca="1">INDIRECT(CONCATENATE("'mediciones-continua'!E", 15 + 12 * 7))</f>
        <v>#REF!</v>
      </c>
      <c r="G11" s="47" t="e">
        <f t="shared" ca="1" si="0"/>
        <v>#REF!</v>
      </c>
      <c r="H11" s="29"/>
      <c r="I11" s="29"/>
      <c r="J11" s="48" t="e">
        <f ca="1">INDIRECT(CONCATENATE("'mediciones-continua'!F", 15 + 12 * 7))</f>
        <v>#REF!</v>
      </c>
      <c r="K11" s="49" t="e">
        <f t="shared" ca="1" si="1"/>
        <v>#REF!</v>
      </c>
      <c r="L11" s="32"/>
      <c r="M11" s="33"/>
    </row>
    <row r="12" spans="2:13" ht="15.75" customHeight="1">
      <c r="B12" s="132"/>
      <c r="C12" s="120"/>
      <c r="D12" s="34" t="s">
        <v>12</v>
      </c>
      <c r="E12" s="50" t="e">
        <f ca="1">INDIRECT(CONCATENATE("'mediciones-continua'!D", 15 + 12 * 8))</f>
        <v>#REF!</v>
      </c>
      <c r="F12" s="51" t="e">
        <f ca="1">INDIRECT(CONCATENATE("'mediciones-continua'!E", 15 + 12 * 8))</f>
        <v>#REF!</v>
      </c>
      <c r="G12" s="52" t="e">
        <f t="shared" ca="1" si="0"/>
        <v>#REF!</v>
      </c>
      <c r="H12" s="38"/>
      <c r="I12" s="38"/>
      <c r="J12" s="53" t="e">
        <f ca="1">INDIRECT(CONCATENATE("'mediciones-continua'!F", 15 + 12 * 8))</f>
        <v>#REF!</v>
      </c>
      <c r="K12" s="54" t="e">
        <f t="shared" ca="1" si="1"/>
        <v>#REF!</v>
      </c>
      <c r="L12" s="41"/>
      <c r="M12" s="42"/>
    </row>
    <row r="13" spans="2:13" ht="15.75" customHeight="1">
      <c r="B13" s="133"/>
      <c r="C13" s="118"/>
      <c r="D13" s="24" t="s">
        <v>18</v>
      </c>
      <c r="E13" s="45" t="e">
        <f ca="1">INDIRECT(CONCATENATE("'mediciones-continua'!D", 15 + 12 * 9))</f>
        <v>#REF!</v>
      </c>
      <c r="F13" s="46" t="e">
        <f ca="1">INDIRECT(CONCATENATE("'mediciones-continua'!E", 15 + 12 * 9))</f>
        <v>#REF!</v>
      </c>
      <c r="G13" s="47" t="e">
        <f t="shared" ca="1" si="0"/>
        <v>#REF!</v>
      </c>
      <c r="H13" s="29"/>
      <c r="I13" s="29"/>
      <c r="J13" s="48" t="e">
        <f ca="1">INDIRECT(CONCATENATE("'mediciones-continua'!F", 15 + 12 * 9))</f>
        <v>#REF!</v>
      </c>
      <c r="K13" s="49" t="e">
        <f t="shared" ca="1" si="1"/>
        <v>#REF!</v>
      </c>
      <c r="L13" s="32"/>
      <c r="M13" s="33"/>
    </row>
    <row r="14" spans="2:13" ht="15.75" customHeight="1">
      <c r="B14" s="132"/>
      <c r="C14" s="117" t="s">
        <v>20</v>
      </c>
      <c r="D14" s="34" t="s">
        <v>12</v>
      </c>
      <c r="E14" s="50" t="e">
        <f ca="1">INDIRECT(CONCATENATE("'mediciones-continua'!D", 15 + 12 * 10))</f>
        <v>#REF!</v>
      </c>
      <c r="F14" s="51" t="e">
        <f ca="1">INDIRECT(CONCATENATE("'mediciones-continua'!E", 15 + 12 * 10))</f>
        <v>#REF!</v>
      </c>
      <c r="G14" s="52" t="e">
        <f t="shared" ca="1" si="0"/>
        <v>#REF!</v>
      </c>
      <c r="H14" s="38"/>
      <c r="I14" s="38"/>
      <c r="J14" s="53" t="e">
        <f ca="1">INDIRECT(CONCATENATE("'mediciones-continua'!F", 15 + 12 * 10))</f>
        <v>#REF!</v>
      </c>
      <c r="K14" s="54" t="e">
        <f t="shared" ca="1" si="1"/>
        <v>#REF!</v>
      </c>
      <c r="L14" s="41"/>
      <c r="M14" s="42"/>
    </row>
    <row r="15" spans="2:13" ht="15.75" customHeight="1">
      <c r="B15" s="133"/>
      <c r="C15" s="121"/>
      <c r="D15" s="24" t="s">
        <v>21</v>
      </c>
      <c r="E15" s="45" t="e">
        <f ca="1">INDIRECT(CONCATENATE("'mediciones-continua'!D", 15 + 12 * 11))</f>
        <v>#REF!</v>
      </c>
      <c r="F15" s="46" t="e">
        <f ca="1">INDIRECT(CONCATENATE("'mediciones-continua'!E", 15 + 12 * 11))</f>
        <v>#REF!</v>
      </c>
      <c r="G15" s="47" t="e">
        <f t="shared" ca="1" si="0"/>
        <v>#REF!</v>
      </c>
      <c r="H15" s="29"/>
      <c r="I15" s="29"/>
      <c r="J15" s="48" t="e">
        <f ca="1">INDIRECT(CONCATENATE("'mediciones-continua'!F", 15 + 12 * 11))</f>
        <v>#REF!</v>
      </c>
      <c r="K15" s="49" t="e">
        <f t="shared" ca="1" si="1"/>
        <v>#REF!</v>
      </c>
      <c r="L15" s="32"/>
      <c r="M15" s="33"/>
    </row>
    <row r="16" spans="2:13" ht="15.75" customHeight="1">
      <c r="B16" s="132"/>
      <c r="C16" s="122"/>
      <c r="D16" s="34" t="s">
        <v>18</v>
      </c>
      <c r="E16" s="50" t="e">
        <f ca="1">INDIRECT(CONCATENATE("'mediciones-continua'!D", 15 + 12 * 12))</f>
        <v>#REF!</v>
      </c>
      <c r="F16" s="51" t="e">
        <f ca="1">INDIRECT(CONCATENATE("'mediciones-continua'!E", 15 + 12 * 12))</f>
        <v>#REF!</v>
      </c>
      <c r="G16" s="52" t="e">
        <f t="shared" ca="1" si="0"/>
        <v>#REF!</v>
      </c>
      <c r="H16" s="38"/>
      <c r="I16" s="38"/>
      <c r="J16" s="53" t="e">
        <f ca="1">INDIRECT(CONCATENATE("'mediciones-continua'!F", 15 + 12 * 12))</f>
        <v>#REF!</v>
      </c>
      <c r="K16" s="54" t="e">
        <f t="shared" ca="1" si="1"/>
        <v>#REF!</v>
      </c>
      <c r="L16" s="41"/>
      <c r="M16" s="42"/>
    </row>
    <row r="17" spans="2:13" ht="15.75" customHeight="1">
      <c r="B17" s="133"/>
      <c r="C17" s="119" t="s">
        <v>22</v>
      </c>
      <c r="D17" s="24" t="s">
        <v>21</v>
      </c>
      <c r="E17" s="45" t="e">
        <f ca="1">INDIRECT(CONCATENATE("'mediciones-continua'!D", 15 + 12 * 13))</f>
        <v>#REF!</v>
      </c>
      <c r="F17" s="46" t="e">
        <f ca="1">INDIRECT(CONCATENATE("'mediciones-continua'!E", 15 + 12 * 13))</f>
        <v>#REF!</v>
      </c>
      <c r="G17" s="47" t="e">
        <f t="shared" ca="1" si="0"/>
        <v>#REF!</v>
      </c>
      <c r="H17" s="29"/>
      <c r="I17" s="29"/>
      <c r="J17" s="48" t="e">
        <f ca="1">INDIRECT(CONCATENATE("'mediciones-continua'!F", 15 + 12 * 13))</f>
        <v>#REF!</v>
      </c>
      <c r="K17" s="49" t="e">
        <f t="shared" ca="1" si="1"/>
        <v>#REF!</v>
      </c>
      <c r="L17" s="32"/>
      <c r="M17" s="33"/>
    </row>
    <row r="18" spans="2:13" ht="15.75" customHeight="1">
      <c r="B18" s="132"/>
      <c r="C18" s="122"/>
      <c r="D18" s="55" t="s">
        <v>18</v>
      </c>
      <c r="E18" s="50" t="e">
        <f ca="1">INDIRECT(CONCATENATE("'mediciones-continua'!D", 15 + 12 * 14))</f>
        <v>#REF!</v>
      </c>
      <c r="F18" s="51" t="e">
        <f ca="1">INDIRECT(CONCATENATE("'mediciones-continua'!E", 15 + 12 * 14))</f>
        <v>#REF!</v>
      </c>
      <c r="G18" s="56" t="e">
        <f t="shared" ca="1" si="0"/>
        <v>#REF!</v>
      </c>
      <c r="H18" s="38"/>
      <c r="I18" s="38"/>
      <c r="J18" s="57" t="e">
        <f ca="1">INDIRECT(CONCATENATE("'mediciones-continua'!F", 15 + 12 * 14))</f>
        <v>#REF!</v>
      </c>
      <c r="K18" s="54" t="e">
        <f t="shared" ca="1" si="1"/>
        <v>#REF!</v>
      </c>
      <c r="L18" s="41"/>
      <c r="M18" s="42"/>
    </row>
    <row r="19" spans="2:13" ht="15.75" customHeight="1">
      <c r="B19" s="133"/>
      <c r="C19" s="58" t="s">
        <v>6</v>
      </c>
      <c r="D19" s="59" t="s">
        <v>7</v>
      </c>
      <c r="E19" s="60" t="e">
        <f ca="1">INDIRECT(CONCATENATE("'mediciones-continua'!J", 15 + 12 * 0))</f>
        <v>#REF!</v>
      </c>
      <c r="F19" s="61" t="e">
        <f ca="1">INDIRECT(CONCATENATE("'mediciones-continua'!K", 15 + 12 * 0))</f>
        <v>#REF!</v>
      </c>
      <c r="G19" s="27" t="e">
        <f t="shared" ca="1" si="0"/>
        <v>#REF!</v>
      </c>
      <c r="H19" s="28"/>
      <c r="I19" s="28"/>
      <c r="J19" s="62" t="e">
        <f ca="1">INDIRECT(CONCATENATE("'mediciones-continua'!L", 15 + 12 * 0))</f>
        <v>#REF!</v>
      </c>
      <c r="K19" s="63" t="e">
        <f t="shared" ca="1" si="1"/>
        <v>#REF!</v>
      </c>
      <c r="L19" s="64"/>
      <c r="M19" s="65"/>
    </row>
    <row r="20" spans="2:13" ht="15.75" customHeight="1">
      <c r="B20" s="132"/>
      <c r="C20" s="117" t="s">
        <v>9</v>
      </c>
      <c r="D20" s="34" t="s">
        <v>7</v>
      </c>
      <c r="E20" s="66" t="e">
        <f ca="1">INDIRECT(CONCATENATE("'mediciones-continua'!J", 15 + 12 * 1))</f>
        <v>#REF!</v>
      </c>
      <c r="F20" s="67" t="e">
        <f ca="1">INDIRECT(CONCATENATE("'mediciones-continua'!K", 15 + 12 * 1))</f>
        <v>#REF!</v>
      </c>
      <c r="G20" s="37" t="e">
        <f t="shared" ca="1" si="0"/>
        <v>#REF!</v>
      </c>
      <c r="H20" s="38"/>
      <c r="I20" s="38"/>
      <c r="J20" s="68" t="e">
        <f ca="1">INDIRECT(CONCATENATE("'mediciones-continua'!L", 15 + 12 * 1))</f>
        <v>#REF!</v>
      </c>
      <c r="K20" s="40" t="e">
        <f t="shared" ca="1" si="1"/>
        <v>#REF!</v>
      </c>
      <c r="L20" s="41"/>
      <c r="M20" s="42"/>
    </row>
    <row r="21" spans="2:13" ht="15.75" customHeight="1">
      <c r="B21" s="133"/>
      <c r="C21" s="121"/>
      <c r="D21" s="24" t="s">
        <v>11</v>
      </c>
      <c r="E21" s="69" t="e">
        <f ca="1">INDIRECT(CONCATENATE("'mediciones-continua'!J", 15 + 12 * 2))</f>
        <v>#REF!</v>
      </c>
      <c r="F21" s="70" t="e">
        <f ca="1">INDIRECT(CONCATENATE("'mediciones-continua'!K", 15 + 12 * 2))</f>
        <v>#REF!</v>
      </c>
      <c r="G21" s="27" t="e">
        <f t="shared" ca="1" si="0"/>
        <v>#REF!</v>
      </c>
      <c r="H21" s="29"/>
      <c r="I21" s="29"/>
      <c r="J21" s="71" t="e">
        <f ca="1">INDIRECT(CONCATENATE("'mediciones-continua'!L", 15 + 12 * 2))</f>
        <v>#REF!</v>
      </c>
      <c r="K21" s="31" t="e">
        <f t="shared" ca="1" si="1"/>
        <v>#REF!</v>
      </c>
      <c r="L21" s="32"/>
      <c r="M21" s="33"/>
    </row>
    <row r="22" spans="2:13" ht="15.75" customHeight="1">
      <c r="B22" s="132"/>
      <c r="C22" s="122"/>
      <c r="D22" s="34" t="s">
        <v>13</v>
      </c>
      <c r="E22" s="66" t="e">
        <f ca="1">INDIRECT(CONCATENATE("'mediciones-continua'!J", 15 + 12 * 3))</f>
        <v>#REF!</v>
      </c>
      <c r="F22" s="67" t="e">
        <f ca="1">INDIRECT(CONCATENATE("'mediciones-continua'!K", 15 + 12 * 3))</f>
        <v>#REF!</v>
      </c>
      <c r="G22" s="37" t="e">
        <f t="shared" ca="1" si="0"/>
        <v>#REF!</v>
      </c>
      <c r="H22" s="38"/>
      <c r="I22" s="38"/>
      <c r="J22" s="68" t="e">
        <f ca="1">INDIRECT(CONCATENATE("'mediciones-continua'!L", 15 + 12 * 3))</f>
        <v>#REF!</v>
      </c>
      <c r="K22" s="40" t="e">
        <f t="shared" ca="1" si="1"/>
        <v>#REF!</v>
      </c>
      <c r="L22" s="41"/>
      <c r="M22" s="42"/>
    </row>
    <row r="23" spans="2:13" ht="15.75" customHeight="1">
      <c r="B23" s="133"/>
      <c r="C23" s="119" t="s">
        <v>15</v>
      </c>
      <c r="D23" s="24" t="s">
        <v>7</v>
      </c>
      <c r="E23" s="69" t="e">
        <f ca="1">INDIRECT(CONCATENATE("'mediciones-continua'!J", 15 + 12 * 4))</f>
        <v>#REF!</v>
      </c>
      <c r="F23" s="70" t="e">
        <f ca="1">INDIRECT(CONCATENATE("'mediciones-continua'!K", 15 + 12 * 4))</f>
        <v>#REF!</v>
      </c>
      <c r="G23" s="27" t="e">
        <f t="shared" ca="1" si="0"/>
        <v>#REF!</v>
      </c>
      <c r="H23" s="29"/>
      <c r="I23" s="29"/>
      <c r="J23" s="71" t="e">
        <f ca="1">INDIRECT(CONCATENATE("'mediciones-continua'!L", 15 + 12 * 4))</f>
        <v>#REF!</v>
      </c>
      <c r="K23" s="31" t="e">
        <f t="shared" ca="1" si="1"/>
        <v>#REF!</v>
      </c>
      <c r="L23" s="32"/>
      <c r="M23" s="33"/>
    </row>
    <row r="24" spans="2:13" ht="15.75" customHeight="1">
      <c r="B24" s="132"/>
      <c r="C24" s="120"/>
      <c r="D24" s="34" t="s">
        <v>11</v>
      </c>
      <c r="E24" s="66" t="e">
        <f ca="1">INDIRECT(CONCATENATE("'mediciones-continua'!J", 15 + 12 * 5))</f>
        <v>#REF!</v>
      </c>
      <c r="F24" s="67" t="e">
        <f ca="1">INDIRECT(CONCATENATE("'mediciones-continua'!K", 15 + 12 * 5))</f>
        <v>#REF!</v>
      </c>
      <c r="G24" s="37" t="e">
        <f t="shared" ca="1" si="0"/>
        <v>#REF!</v>
      </c>
      <c r="H24" s="38"/>
      <c r="I24" s="38"/>
      <c r="J24" s="68" t="e">
        <f ca="1">INDIRECT(CONCATENATE("'mediciones-continua'!L", 15 + 12 * 5))</f>
        <v>#REF!</v>
      </c>
      <c r="K24" s="40" t="e">
        <f t="shared" ca="1" si="1"/>
        <v>#REF!</v>
      </c>
      <c r="L24" s="41"/>
      <c r="M24" s="42"/>
    </row>
    <row r="25" spans="2:13" ht="15.75" customHeight="1">
      <c r="B25" s="133"/>
      <c r="C25" s="118"/>
      <c r="D25" s="24" t="s">
        <v>13</v>
      </c>
      <c r="E25" s="69" t="e">
        <f ca="1">INDIRECT(CONCATENATE("'mediciones-continua'!J", 15 + 12 * 6))</f>
        <v>#REF!</v>
      </c>
      <c r="F25" s="70" t="e">
        <f ca="1">INDIRECT(CONCATENATE("'mediciones-continua'!K", 15 + 12 * 6))</f>
        <v>#REF!</v>
      </c>
      <c r="G25" s="29" t="e">
        <f t="shared" ca="1" si="0"/>
        <v>#REF!</v>
      </c>
      <c r="H25" s="29"/>
      <c r="I25" s="29"/>
      <c r="J25" s="71" t="e">
        <f ca="1">INDIRECT(CONCATENATE("'mediciones-continua'!L", 15 + 12 * 6))</f>
        <v>#REF!</v>
      </c>
      <c r="K25" s="29" t="e">
        <f t="shared" ca="1" si="1"/>
        <v>#REF!</v>
      </c>
      <c r="L25" s="32"/>
      <c r="M25" s="33"/>
    </row>
    <row r="26" spans="2:13" ht="15.75" customHeight="1">
      <c r="B26" s="132"/>
      <c r="C26" s="117" t="s">
        <v>17</v>
      </c>
      <c r="D26" s="34" t="s">
        <v>30</v>
      </c>
      <c r="E26" s="66" t="e">
        <f ca="1">INDIRECT(CONCATENATE("'mediciones-continua'!J", 15 + 12 * 7))</f>
        <v>#REF!</v>
      </c>
      <c r="F26" s="67" t="e">
        <f ca="1">INDIRECT(CONCATENATE("'mediciones-continua'!K", 15 + 12 * 7))</f>
        <v>#REF!</v>
      </c>
      <c r="G26" s="37" t="e">
        <f t="shared" ca="1" si="0"/>
        <v>#REF!</v>
      </c>
      <c r="H26" s="38"/>
      <c r="I26" s="38"/>
      <c r="J26" s="68" t="e">
        <f ca="1">INDIRECT(CONCATENATE("'mediciones-continua'!L", 15 + 12 * 7))</f>
        <v>#REF!</v>
      </c>
      <c r="K26" s="40" t="e">
        <f t="shared" ca="1" si="1"/>
        <v>#REF!</v>
      </c>
      <c r="L26" s="41"/>
      <c r="M26" s="42"/>
    </row>
    <row r="27" spans="2:13" ht="15.75" customHeight="1">
      <c r="B27" s="133"/>
      <c r="C27" s="118"/>
      <c r="D27" s="24" t="s">
        <v>13</v>
      </c>
      <c r="E27" s="69" t="e">
        <f ca="1">INDIRECT(CONCATENATE("'mediciones-continua'!J", 15 + 12 * 8))</f>
        <v>#REF!</v>
      </c>
      <c r="F27" s="70" t="e">
        <f ca="1">INDIRECT(CONCATENATE("'mediciones-continua'!K", 15 + 12 * 8))</f>
        <v>#REF!</v>
      </c>
      <c r="G27" s="27" t="e">
        <f t="shared" ca="1" si="0"/>
        <v>#REF!</v>
      </c>
      <c r="H27" s="29"/>
      <c r="I27" s="29"/>
      <c r="J27" s="71" t="e">
        <f ca="1">INDIRECT(CONCATENATE("'mediciones-continua'!L", 15 + 12 * 8))</f>
        <v>#REF!</v>
      </c>
      <c r="K27" s="31" t="e">
        <f t="shared" ca="1" si="1"/>
        <v>#REF!</v>
      </c>
      <c r="L27" s="32"/>
      <c r="M27" s="33"/>
    </row>
    <row r="28" spans="2:13" ht="15.75" customHeight="1">
      <c r="B28" s="136"/>
      <c r="C28" s="72" t="s">
        <v>19</v>
      </c>
      <c r="D28" s="73" t="s">
        <v>13</v>
      </c>
      <c r="E28" s="74" t="e">
        <f ca="1">INDIRECT(CONCATENATE("'mediciones-continua'!J", 15 + 12 * 9))</f>
        <v>#REF!</v>
      </c>
      <c r="F28" s="75" t="e">
        <f ca="1">INDIRECT(CONCATENATE("'mediciones-continua'!K", 15 + 12 * 9))</f>
        <v>#REF!</v>
      </c>
      <c r="G28" s="76" t="e">
        <f t="shared" ca="1" si="0"/>
        <v>#REF!</v>
      </c>
      <c r="H28" s="77"/>
      <c r="I28" s="77"/>
      <c r="J28" s="78" t="e">
        <f ca="1">INDIRECT(CONCATENATE("'mediciones-continua'!L", 15 + 12 * 9))</f>
        <v>#REF!</v>
      </c>
      <c r="K28" s="54" t="e">
        <f t="shared" ca="1" si="1"/>
        <v>#REF!</v>
      </c>
      <c r="L28" s="79"/>
      <c r="M28" s="80"/>
    </row>
    <row r="29" spans="2:13" ht="15.75" customHeight="1">
      <c r="B29" s="131" t="s">
        <v>31</v>
      </c>
      <c r="C29" s="81" t="s">
        <v>4</v>
      </c>
      <c r="D29" s="82" t="s">
        <v>5</v>
      </c>
      <c r="E29" s="83" t="e">
        <f ca="1">INDIRECT(CONCATENATE("'mediciones-alterna'!D", 15 + 12 * 0))</f>
        <v>#REF!</v>
      </c>
      <c r="F29" s="62" t="e">
        <f ca="1">INDIRECT(CONCATENATE("'mediciones-alterna'!E", 15 + 12 * 0))</f>
        <v>#REF!</v>
      </c>
      <c r="G29" s="31" t="e">
        <f t="shared" ca="1" si="0"/>
        <v>#REF!</v>
      </c>
      <c r="H29" s="29"/>
      <c r="I29" s="84"/>
      <c r="J29" s="62" t="e">
        <f ca="1">INDIRECT(CONCATENATE("'mediciones-alterna'!F", 15 + 12 * 0))</f>
        <v>#REF!</v>
      </c>
      <c r="K29" s="63" t="e">
        <f t="shared" ca="1" si="1"/>
        <v>#REF!</v>
      </c>
      <c r="L29" s="32"/>
      <c r="M29" s="33"/>
    </row>
    <row r="30" spans="2:13" ht="15.75" customHeight="1">
      <c r="B30" s="132"/>
      <c r="C30" s="117" t="s">
        <v>8</v>
      </c>
      <c r="D30" s="34" t="s">
        <v>5</v>
      </c>
      <c r="E30" s="85" t="e">
        <f ca="1">INDIRECT(CONCATENATE("'mediciones-alterna'!D", 15 + 12 * 1))</f>
        <v>#REF!</v>
      </c>
      <c r="F30" s="39" t="e">
        <f ca="1">INDIRECT(CONCATENATE("'mediciones-alterna'!E", 15 + 12 * 1))</f>
        <v>#REF!</v>
      </c>
      <c r="G30" s="40" t="e">
        <f t="shared" ca="1" si="0"/>
        <v>#REF!</v>
      </c>
      <c r="H30" s="38"/>
      <c r="I30" s="86"/>
      <c r="J30" s="39" t="e">
        <f ca="1">INDIRECT(CONCATENATE("'mediciones-alterna'!F", 15 + 12 * 1))</f>
        <v>#REF!</v>
      </c>
      <c r="K30" s="40" t="e">
        <f t="shared" ca="1" si="1"/>
        <v>#REF!</v>
      </c>
      <c r="L30" s="41"/>
      <c r="M30" s="42"/>
    </row>
    <row r="31" spans="2:13" ht="15.75" customHeight="1">
      <c r="B31" s="133"/>
      <c r="C31" s="121"/>
      <c r="D31" s="24" t="s">
        <v>10</v>
      </c>
      <c r="E31" s="87" t="e">
        <f ca="1">INDIRECT(CONCATENATE("'mediciones-alterna'!D", 15 + 12 * 2))</f>
        <v>#REF!</v>
      </c>
      <c r="F31" s="30" t="e">
        <f ca="1">INDIRECT(CONCATENATE("'mediciones-alterna'!E", 15 + 12 * 2))</f>
        <v>#REF!</v>
      </c>
      <c r="G31" s="31" t="e">
        <f t="shared" ca="1" si="0"/>
        <v>#REF!</v>
      </c>
      <c r="H31" s="29"/>
      <c r="I31" s="84"/>
      <c r="J31" s="30" t="e">
        <f ca="1">INDIRECT(CONCATENATE("'mediciones-alterna'!F", 15 + 12 * 2))</f>
        <v>#REF!</v>
      </c>
      <c r="K31" s="31" t="e">
        <f t="shared" ca="1" si="1"/>
        <v>#REF!</v>
      </c>
      <c r="L31" s="32"/>
      <c r="M31" s="33"/>
    </row>
    <row r="32" spans="2:13" ht="15.75" customHeight="1">
      <c r="B32" s="132"/>
      <c r="C32" s="122"/>
      <c r="D32" s="34" t="s">
        <v>12</v>
      </c>
      <c r="E32" s="88" t="e">
        <f ca="1">INDIRECT(CONCATENATE("'mediciones-alterna'!D", 15 + 12 * 3))</f>
        <v>#REF!</v>
      </c>
      <c r="F32" s="39" t="e">
        <f ca="1">INDIRECT(CONCATENATE("'mediciones-alterna'!E", 15 + 12 * 3))</f>
        <v>#REF!</v>
      </c>
      <c r="G32" s="40" t="e">
        <f t="shared" ca="1" si="0"/>
        <v>#REF!</v>
      </c>
      <c r="H32" s="38"/>
      <c r="I32" s="86"/>
      <c r="J32" s="39" t="e">
        <f ca="1">INDIRECT(CONCATENATE("'mediciones-alterna'!F", 15 + 12 * 3))</f>
        <v>#REF!</v>
      </c>
      <c r="K32" s="40" t="e">
        <f t="shared" ca="1" si="1"/>
        <v>#REF!</v>
      </c>
      <c r="L32" s="41"/>
      <c r="M32" s="42"/>
    </row>
    <row r="33" spans="2:13" ht="15.75" customHeight="1">
      <c r="B33" s="133"/>
      <c r="C33" s="119" t="s">
        <v>14</v>
      </c>
      <c r="D33" s="24" t="s">
        <v>5</v>
      </c>
      <c r="E33" s="87" t="e">
        <f ca="1">INDIRECT(CONCATENATE("'mediciones-alterna'!D", 15 + 12 * 4))</f>
        <v>#REF!</v>
      </c>
      <c r="F33" s="30" t="e">
        <f ca="1">INDIRECT(CONCATENATE("'mediciones-alterna'!E", 15 + 12 * 4))</f>
        <v>#REF!</v>
      </c>
      <c r="G33" s="31" t="e">
        <f t="shared" ca="1" si="0"/>
        <v>#REF!</v>
      </c>
      <c r="H33" s="29"/>
      <c r="I33" s="84"/>
      <c r="J33" s="30" t="e">
        <f ca="1">INDIRECT(CONCATENATE("'mediciones-alterna'!F", 15 + 12 * 4))</f>
        <v>#REF!</v>
      </c>
      <c r="K33" s="31" t="e">
        <f t="shared" ca="1" si="1"/>
        <v>#REF!</v>
      </c>
      <c r="L33" s="32"/>
      <c r="M33" s="33"/>
    </row>
    <row r="34" spans="2:13" ht="15.75" customHeight="1">
      <c r="B34" s="132"/>
      <c r="C34" s="120"/>
      <c r="D34" s="34" t="s">
        <v>10</v>
      </c>
      <c r="E34" s="88" t="e">
        <f ca="1">INDIRECT(CONCATENATE("'mediciones-alterna'!D", 15 + 12 * 5))</f>
        <v>#REF!</v>
      </c>
      <c r="F34" s="39" t="e">
        <f ca="1">INDIRECT(CONCATENATE("'mediciones-alterna'!E", 15 + 12 * 5))</f>
        <v>#REF!</v>
      </c>
      <c r="G34" s="40" t="e">
        <f t="shared" ca="1" si="0"/>
        <v>#REF!</v>
      </c>
      <c r="H34" s="38"/>
      <c r="I34" s="86"/>
      <c r="J34" s="39" t="e">
        <f ca="1">INDIRECT(CONCATENATE("'mediciones-alterna'!F", 15 + 12 * 5))</f>
        <v>#REF!</v>
      </c>
      <c r="K34" s="40" t="e">
        <f t="shared" ca="1" si="1"/>
        <v>#REF!</v>
      </c>
      <c r="L34" s="41"/>
      <c r="M34" s="42"/>
    </row>
    <row r="35" spans="2:13" ht="15.75" customHeight="1">
      <c r="B35" s="133"/>
      <c r="C35" s="118"/>
      <c r="D35" s="24" t="s">
        <v>12</v>
      </c>
      <c r="E35" s="87" t="e">
        <f ca="1">INDIRECT(CONCATENATE("'mediciones-alterna'!D", 15 + 12 * 6))</f>
        <v>#REF!</v>
      </c>
      <c r="F35" s="30" t="e">
        <f ca="1">INDIRECT(CONCATENATE("'mediciones-alterna'!E", 15 + 12 * 6))</f>
        <v>#REF!</v>
      </c>
      <c r="G35" s="31" t="e">
        <f t="shared" ca="1" si="0"/>
        <v>#REF!</v>
      </c>
      <c r="H35" s="29"/>
      <c r="I35" s="84"/>
      <c r="J35" s="30" t="e">
        <f ca="1">INDIRECT(CONCATENATE("'mediciones-alterna'!F", 15 + 12 * 6))</f>
        <v>#REF!</v>
      </c>
      <c r="K35" s="31" t="e">
        <f t="shared" ca="1" si="1"/>
        <v>#REF!</v>
      </c>
      <c r="L35" s="32"/>
      <c r="M35" s="33"/>
    </row>
    <row r="36" spans="2:13" ht="15.75" customHeight="1">
      <c r="B36" s="132"/>
      <c r="C36" s="117" t="s">
        <v>16</v>
      </c>
      <c r="D36" s="34" t="s">
        <v>10</v>
      </c>
      <c r="E36" s="89" t="e">
        <f ca="1">INDIRECT(CONCATENATE("'mediciones-alterna'!D", 15 + 12 * 7))</f>
        <v>#REF!</v>
      </c>
      <c r="F36" s="53" t="e">
        <f ca="1">INDIRECT(CONCATENATE("'mediciones-alterna'!E", 15 + 12 * 7))</f>
        <v>#REF!</v>
      </c>
      <c r="G36" s="54" t="e">
        <f t="shared" ca="1" si="0"/>
        <v>#REF!</v>
      </c>
      <c r="H36" s="38"/>
      <c r="I36" s="86"/>
      <c r="J36" s="39" t="e">
        <f ca="1">INDIRECT(CONCATENATE("'mediciones-alterna'!F", 15 + 12 * 7))</f>
        <v>#REF!</v>
      </c>
      <c r="K36" s="40" t="e">
        <f t="shared" ca="1" si="1"/>
        <v>#REF!</v>
      </c>
      <c r="L36" s="41"/>
      <c r="M36" s="42"/>
    </row>
    <row r="37" spans="2:13" ht="15.75" customHeight="1">
      <c r="B37" s="133"/>
      <c r="C37" s="121"/>
      <c r="D37" s="24" t="s">
        <v>12</v>
      </c>
      <c r="E37" s="90" t="e">
        <f ca="1">INDIRECT(CONCATENATE("'mediciones-alterna'!D", 15 + 12 * 8))</f>
        <v>#REF!</v>
      </c>
      <c r="F37" s="48" t="e">
        <f ca="1">INDIRECT(CONCATENATE("'mediciones-alterna'!E", 15 + 12 * 8))</f>
        <v>#REF!</v>
      </c>
      <c r="G37" s="49" t="e">
        <f t="shared" ca="1" si="0"/>
        <v>#REF!</v>
      </c>
      <c r="H37" s="29"/>
      <c r="I37" s="84"/>
      <c r="J37" s="30" t="e">
        <f ca="1">INDIRECT(CONCATENATE("'mediciones-alterna'!F", 15 + 12 * 8))</f>
        <v>#REF!</v>
      </c>
      <c r="K37" s="31" t="e">
        <f t="shared" ca="1" si="1"/>
        <v>#REF!</v>
      </c>
      <c r="L37" s="32"/>
      <c r="M37" s="33"/>
    </row>
    <row r="38" spans="2:13" ht="15.75" customHeight="1">
      <c r="B38" s="132"/>
      <c r="C38" s="122"/>
      <c r="D38" s="34" t="s">
        <v>18</v>
      </c>
      <c r="E38" s="89" t="e">
        <f ca="1">INDIRECT(CONCATENATE("'mediciones-alterna'!D", 15 + 12 * 9))</f>
        <v>#REF!</v>
      </c>
      <c r="F38" s="53" t="e">
        <f ca="1">INDIRECT(CONCATENATE("'mediciones-alterna'!E", 15 + 12 * 9))</f>
        <v>#REF!</v>
      </c>
      <c r="G38" s="54" t="e">
        <f t="shared" ca="1" si="0"/>
        <v>#REF!</v>
      </c>
      <c r="H38" s="38"/>
      <c r="I38" s="86"/>
      <c r="J38" s="39" t="e">
        <f ca="1">INDIRECT(CONCATENATE("'mediciones-alterna'!F", 15 + 12 * 9))</f>
        <v>#REF!</v>
      </c>
      <c r="K38" s="40" t="e">
        <f t="shared" ca="1" si="1"/>
        <v>#REF!</v>
      </c>
      <c r="L38" s="41"/>
      <c r="M38" s="42"/>
    </row>
    <row r="39" spans="2:13" ht="15.75" customHeight="1">
      <c r="B39" s="133"/>
      <c r="C39" s="119" t="s">
        <v>20</v>
      </c>
      <c r="D39" s="24" t="s">
        <v>12</v>
      </c>
      <c r="E39" s="90" t="e">
        <f ca="1">INDIRECT(CONCATENATE("'mediciones-alterna'!D", 15 + 12 * 10))</f>
        <v>#REF!</v>
      </c>
      <c r="F39" s="48" t="e">
        <f ca="1">INDIRECT(CONCATENATE("'mediciones-alterna'!E", 15 + 12 * 10))</f>
        <v>#REF!</v>
      </c>
      <c r="G39" s="49" t="e">
        <f t="shared" ca="1" si="0"/>
        <v>#REF!</v>
      </c>
      <c r="H39" s="29"/>
      <c r="I39" s="84"/>
      <c r="J39" s="30" t="e">
        <f ca="1">INDIRECT(CONCATENATE("'mediciones-alterna'!F", 15 + 12 * 10))</f>
        <v>#REF!</v>
      </c>
      <c r="K39" s="31" t="e">
        <f t="shared" ca="1" si="1"/>
        <v>#REF!</v>
      </c>
      <c r="L39" s="32"/>
      <c r="M39" s="33"/>
    </row>
    <row r="40" spans="2:13" ht="15.75" customHeight="1">
      <c r="B40" s="132"/>
      <c r="C40" s="120"/>
      <c r="D40" s="34" t="s">
        <v>21</v>
      </c>
      <c r="E40" s="89" t="e">
        <f ca="1">INDIRECT(CONCATENATE("'mediciones-alterna'!D", 15 + 12 * 11))</f>
        <v>#REF!</v>
      </c>
      <c r="F40" s="53" t="e">
        <f ca="1">INDIRECT(CONCATENATE("'mediciones-alterna'!E", 15 + 12 * 11))</f>
        <v>#REF!</v>
      </c>
      <c r="G40" s="54" t="e">
        <f t="shared" ca="1" si="0"/>
        <v>#REF!</v>
      </c>
      <c r="H40" s="38"/>
      <c r="I40" s="86"/>
      <c r="J40" s="39" t="e">
        <f ca="1">INDIRECT(CONCATENATE("'mediciones-alterna'!F", 15 + 12 * 11))</f>
        <v>#REF!</v>
      </c>
      <c r="K40" s="40" t="e">
        <f t="shared" ca="1" si="1"/>
        <v>#REF!</v>
      </c>
      <c r="L40" s="41"/>
      <c r="M40" s="42"/>
    </row>
    <row r="41" spans="2:13" ht="15.75" customHeight="1">
      <c r="B41" s="133"/>
      <c r="C41" s="118"/>
      <c r="D41" s="24" t="s">
        <v>18</v>
      </c>
      <c r="E41" s="90" t="e">
        <f ca="1">INDIRECT(CONCATENATE("'mediciones-alterna'!D", 15 + 12 * 12))</f>
        <v>#REF!</v>
      </c>
      <c r="F41" s="48" t="e">
        <f ca="1">INDIRECT(CONCATENATE("'mediciones-alterna'!E", 15 + 12 * 12))</f>
        <v>#REF!</v>
      </c>
      <c r="G41" s="49" t="e">
        <f t="shared" ca="1" si="0"/>
        <v>#REF!</v>
      </c>
      <c r="H41" s="29"/>
      <c r="I41" s="84"/>
      <c r="J41" s="30" t="e">
        <f ca="1">INDIRECT(CONCATENATE("'mediciones-alterna'!F", 15 + 12 * 12))</f>
        <v>#REF!</v>
      </c>
      <c r="K41" s="31" t="e">
        <f t="shared" ca="1" si="1"/>
        <v>#REF!</v>
      </c>
      <c r="L41" s="32"/>
      <c r="M41" s="33"/>
    </row>
    <row r="42" spans="2:13" ht="15.75" customHeight="1">
      <c r="B42" s="132"/>
      <c r="C42" s="117" t="s">
        <v>22</v>
      </c>
      <c r="D42" s="34" t="s">
        <v>21</v>
      </c>
      <c r="E42" s="89" t="e">
        <f ca="1">INDIRECT(CONCATENATE("'mediciones-alterna'!D", 15 + 12 * 13))</f>
        <v>#REF!</v>
      </c>
      <c r="F42" s="53" t="e">
        <f ca="1">INDIRECT(CONCATENATE("'mediciones-alterna'!E", 15 + 12 * 13))</f>
        <v>#REF!</v>
      </c>
      <c r="G42" s="54" t="e">
        <f t="shared" ca="1" si="0"/>
        <v>#REF!</v>
      </c>
      <c r="H42" s="38"/>
      <c r="I42" s="86"/>
      <c r="J42" s="39" t="e">
        <f ca="1">INDIRECT(CONCATENATE("'mediciones-alterna'!F", 15 + 12 * 13))</f>
        <v>#REF!</v>
      </c>
      <c r="K42" s="40" t="e">
        <f t="shared" ca="1" si="1"/>
        <v>#REF!</v>
      </c>
      <c r="L42" s="41"/>
      <c r="M42" s="42"/>
    </row>
    <row r="43" spans="2:13" ht="15.75" customHeight="1">
      <c r="B43" s="133"/>
      <c r="C43" s="118"/>
      <c r="D43" s="91" t="s">
        <v>18</v>
      </c>
      <c r="E43" s="90" t="e">
        <f ca="1">INDIRECT(CONCATENATE("'mediciones-alterna'!D", 15 + 12 * 14))</f>
        <v>#REF!</v>
      </c>
      <c r="F43" s="48" t="e">
        <f ca="1">INDIRECT(CONCATENATE("'mediciones-alterna'!E", 15 + 12 * 14))</f>
        <v>#REF!</v>
      </c>
      <c r="G43" s="92" t="e">
        <f t="shared" ca="1" si="0"/>
        <v>#REF!</v>
      </c>
      <c r="H43" s="29"/>
      <c r="I43" s="84"/>
      <c r="J43" s="48" t="e">
        <f ca="1">INDIRECT(CONCATENATE("'mediciones-alterna'!F", 15 + 12 * 14))</f>
        <v>#REF!</v>
      </c>
      <c r="K43" s="49" t="e">
        <f t="shared" ca="1" si="1"/>
        <v>#REF!</v>
      </c>
      <c r="L43" s="32"/>
      <c r="M43" s="33"/>
    </row>
    <row r="44" spans="2:13" ht="15.75" customHeight="1">
      <c r="B44" s="132"/>
      <c r="C44" s="14" t="s">
        <v>6</v>
      </c>
      <c r="D44" s="15" t="s">
        <v>7</v>
      </c>
      <c r="E44" s="93" t="e">
        <f ca="1">INDIRECT(CONCATENATE("'mediciones-alterna'!J", 15 + 12 * 0))</f>
        <v>#REF!</v>
      </c>
      <c r="F44" s="20" t="e">
        <f ca="1">INDIRECT(CONCATENATE("'mediciones-alterna'!K", 15 + 12 * 0))</f>
        <v>#REF!</v>
      </c>
      <c r="G44" s="40" t="e">
        <f t="shared" ca="1" si="0"/>
        <v>#REF!</v>
      </c>
      <c r="H44" s="18"/>
      <c r="I44" s="94"/>
      <c r="J44" s="20" t="e">
        <f ca="1">INDIRECT(CONCATENATE("'mediciones-alterna'!L", 15 + 12 * 0))</f>
        <v>#REF!</v>
      </c>
      <c r="K44" s="21" t="e">
        <f t="shared" ca="1" si="1"/>
        <v>#REF!</v>
      </c>
      <c r="L44" s="22"/>
      <c r="M44" s="23"/>
    </row>
    <row r="45" spans="2:13" ht="15.75" customHeight="1">
      <c r="B45" s="133"/>
      <c r="C45" s="119" t="s">
        <v>9</v>
      </c>
      <c r="D45" s="24" t="s">
        <v>7</v>
      </c>
      <c r="E45" s="95" t="e">
        <f ca="1">INDIRECT(CONCATENATE("'mediciones-alterna'!J", 15 + 12 * 1))</f>
        <v>#REF!</v>
      </c>
      <c r="F45" s="71" t="e">
        <f ca="1">INDIRECT(CONCATENATE("'mediciones-alterna'!K", 15 + 12 * 1))</f>
        <v>#REF!</v>
      </c>
      <c r="G45" s="31" t="e">
        <f t="shared" ca="1" si="0"/>
        <v>#REF!</v>
      </c>
      <c r="H45" s="29"/>
      <c r="I45" s="84"/>
      <c r="J45" s="71" t="e">
        <f ca="1">INDIRECT(CONCATENATE("'mediciones-alterna'!L", 15 + 12 * 1))</f>
        <v>#REF!</v>
      </c>
      <c r="K45" s="31" t="e">
        <f t="shared" ca="1" si="1"/>
        <v>#REF!</v>
      </c>
      <c r="L45" s="32"/>
      <c r="M45" s="33"/>
    </row>
    <row r="46" spans="2:13" ht="15.75" customHeight="1">
      <c r="B46" s="132"/>
      <c r="C46" s="120"/>
      <c r="D46" s="34" t="s">
        <v>11</v>
      </c>
      <c r="E46" s="96" t="e">
        <f ca="1">INDIRECT(CONCATENATE("'mediciones-alterna'!J", 15 + 12 * 2))</f>
        <v>#REF!</v>
      </c>
      <c r="F46" s="68" t="e">
        <f ca="1">INDIRECT(CONCATENATE("'mediciones-alterna'!K", 15 + 12 * 2))</f>
        <v>#REF!</v>
      </c>
      <c r="G46" s="40" t="e">
        <f t="shared" ca="1" si="0"/>
        <v>#REF!</v>
      </c>
      <c r="H46" s="38"/>
      <c r="I46" s="86"/>
      <c r="J46" s="68" t="e">
        <f ca="1">INDIRECT(CONCATENATE("'mediciones-alterna'!L", 15 + 12 * 2))</f>
        <v>#REF!</v>
      </c>
      <c r="K46" s="40" t="e">
        <f t="shared" ca="1" si="1"/>
        <v>#REF!</v>
      </c>
      <c r="L46" s="41"/>
      <c r="M46" s="42"/>
    </row>
    <row r="47" spans="2:13" ht="15.75" customHeight="1">
      <c r="B47" s="133"/>
      <c r="C47" s="118"/>
      <c r="D47" s="24" t="s">
        <v>13</v>
      </c>
      <c r="E47" s="95" t="e">
        <f ca="1">INDIRECT(CONCATENATE("'mediciones-alterna'!J", 15 + 12 * 3))</f>
        <v>#REF!</v>
      </c>
      <c r="F47" s="71" t="e">
        <f ca="1">INDIRECT(CONCATENATE("'mediciones-alterna'!K", 15 + 12 * 3))</f>
        <v>#REF!</v>
      </c>
      <c r="G47" s="31" t="e">
        <f t="shared" ca="1" si="0"/>
        <v>#REF!</v>
      </c>
      <c r="H47" s="29"/>
      <c r="I47" s="84"/>
      <c r="J47" s="71" t="e">
        <f ca="1">INDIRECT(CONCATENATE("'mediciones-alterna'!L", 15 + 12 * 3))</f>
        <v>#REF!</v>
      </c>
      <c r="K47" s="31" t="e">
        <f t="shared" ca="1" si="1"/>
        <v>#REF!</v>
      </c>
      <c r="L47" s="32"/>
      <c r="M47" s="33"/>
    </row>
    <row r="48" spans="2:13" ht="15.75" customHeight="1">
      <c r="B48" s="132"/>
      <c r="C48" s="117" t="s">
        <v>15</v>
      </c>
      <c r="D48" s="34" t="s">
        <v>7</v>
      </c>
      <c r="E48" s="96" t="e">
        <f ca="1">INDIRECT(CONCATENATE("'mediciones-alterna'!J", 15 + 12 * 4))</f>
        <v>#REF!</v>
      </c>
      <c r="F48" s="68" t="e">
        <f ca="1">INDIRECT(CONCATENATE("'mediciones-alterna'!K", 15 + 12 * 4))</f>
        <v>#REF!</v>
      </c>
      <c r="G48" s="40" t="e">
        <f t="shared" ca="1" si="0"/>
        <v>#REF!</v>
      </c>
      <c r="H48" s="38"/>
      <c r="I48" s="86"/>
      <c r="J48" s="68" t="e">
        <f ca="1">INDIRECT(CONCATENATE("'mediciones-alterna'!L", 15 + 12 * 4))</f>
        <v>#REF!</v>
      </c>
      <c r="K48" s="40" t="e">
        <f t="shared" ca="1" si="1"/>
        <v>#REF!</v>
      </c>
      <c r="L48" s="41"/>
      <c r="M48" s="42"/>
    </row>
    <row r="49" spans="2:13" ht="15.75" customHeight="1">
      <c r="B49" s="133"/>
      <c r="C49" s="121"/>
      <c r="D49" s="24" t="s">
        <v>11</v>
      </c>
      <c r="E49" s="95" t="e">
        <f ca="1">INDIRECT(CONCATENATE("'mediciones-alterna'!J", 15 + 12 * 5))</f>
        <v>#REF!</v>
      </c>
      <c r="F49" s="71" t="e">
        <f ca="1">INDIRECT(CONCATENATE("'mediciones-alterna'!K", 15 + 12 * 5))</f>
        <v>#REF!</v>
      </c>
      <c r="G49" s="31" t="e">
        <f t="shared" ca="1" si="0"/>
        <v>#REF!</v>
      </c>
      <c r="H49" s="29"/>
      <c r="I49" s="84"/>
      <c r="J49" s="71" t="e">
        <f ca="1">INDIRECT(CONCATENATE("'mediciones-alterna'!L", 15 + 12 * 5))</f>
        <v>#REF!</v>
      </c>
      <c r="K49" s="31" t="e">
        <f t="shared" ca="1" si="1"/>
        <v>#REF!</v>
      </c>
      <c r="L49" s="32"/>
      <c r="M49" s="33"/>
    </row>
    <row r="50" spans="2:13" ht="15.75" customHeight="1">
      <c r="B50" s="132"/>
      <c r="C50" s="122"/>
      <c r="D50" s="34" t="s">
        <v>13</v>
      </c>
      <c r="E50" s="96" t="e">
        <f ca="1">INDIRECT(CONCATENATE("'mediciones-alterna'!J", 15 + 12 * 6))</f>
        <v>#REF!</v>
      </c>
      <c r="F50" s="68" t="e">
        <f ca="1">INDIRECT(CONCATENATE("'mediciones-alterna'!K", 15 + 12 * 6))</f>
        <v>#REF!</v>
      </c>
      <c r="G50" s="40" t="e">
        <f t="shared" ca="1" si="0"/>
        <v>#REF!</v>
      </c>
      <c r="H50" s="38"/>
      <c r="I50" s="86"/>
      <c r="J50" s="68" t="e">
        <f ca="1">INDIRECT(CONCATENATE("'mediciones-alterna'!L", 15 + 12 * 6))</f>
        <v>#REF!</v>
      </c>
      <c r="K50" s="40" t="e">
        <f t="shared" ca="1" si="1"/>
        <v>#REF!</v>
      </c>
      <c r="L50" s="41"/>
      <c r="M50" s="42"/>
    </row>
    <row r="51" spans="2:13" ht="15.75" customHeight="1">
      <c r="B51" s="133"/>
      <c r="C51" s="119" t="s">
        <v>17</v>
      </c>
      <c r="D51" s="24" t="s">
        <v>30</v>
      </c>
      <c r="E51" s="95" t="e">
        <f ca="1">INDIRECT(CONCATENATE("'mediciones-alterna'!J", 15 + 12 * 7))</f>
        <v>#REF!</v>
      </c>
      <c r="F51" s="71" t="e">
        <f ca="1">INDIRECT(CONCATENATE("'mediciones-alterna'!K", 15 + 12 * 7))</f>
        <v>#REF!</v>
      </c>
      <c r="G51" s="31" t="e">
        <f t="shared" ca="1" si="0"/>
        <v>#REF!</v>
      </c>
      <c r="H51" s="29"/>
      <c r="I51" s="84"/>
      <c r="J51" s="71" t="e">
        <f ca="1">INDIRECT(CONCATENATE("'mediciones-alterna'!L", 15 + 12 * 7))</f>
        <v>#REF!</v>
      </c>
      <c r="K51" s="31" t="e">
        <f t="shared" ca="1" si="1"/>
        <v>#REF!</v>
      </c>
      <c r="L51" s="32"/>
      <c r="M51" s="33"/>
    </row>
    <row r="52" spans="2:13" ht="15.75" customHeight="1">
      <c r="B52" s="132"/>
      <c r="C52" s="122"/>
      <c r="D52" s="34" t="s">
        <v>13</v>
      </c>
      <c r="E52" s="96" t="e">
        <f ca="1">INDIRECT(CONCATENATE("'mediciones-alterna'!J", 15 + 12 * 8))</f>
        <v>#REF!</v>
      </c>
      <c r="F52" s="68" t="e">
        <f ca="1">INDIRECT(CONCATENATE("'mediciones-alterna'!K", 15 + 12 * 8))</f>
        <v>#REF!</v>
      </c>
      <c r="G52" s="40" t="e">
        <f t="shared" ca="1" si="0"/>
        <v>#REF!</v>
      </c>
      <c r="H52" s="38"/>
      <c r="I52" s="86"/>
      <c r="J52" s="68" t="e">
        <f ca="1">INDIRECT(CONCATENATE("'mediciones-alterna'!L", 15 + 12 * 8))</f>
        <v>#REF!</v>
      </c>
      <c r="K52" s="40" t="e">
        <f t="shared" ca="1" si="1"/>
        <v>#REF!</v>
      </c>
      <c r="L52" s="41"/>
      <c r="M52" s="42"/>
    </row>
    <row r="53" spans="2:13" ht="15.75" customHeight="1">
      <c r="B53" s="134"/>
      <c r="C53" s="97" t="s">
        <v>19</v>
      </c>
      <c r="D53" s="98" t="s">
        <v>13</v>
      </c>
      <c r="E53" s="99" t="e">
        <f ca="1">INDIRECT(CONCATENATE("'mediciones-alterna'!J", 15 + 12 * 9))</f>
        <v>#REF!</v>
      </c>
      <c r="F53" s="100" t="e">
        <f ca="1">INDIRECT(CONCATENATE("'mediciones-alterna'!K", 15 + 12 * 9))</f>
        <v>#REF!</v>
      </c>
      <c r="G53" s="92" t="e">
        <f t="shared" ca="1" si="0"/>
        <v>#REF!</v>
      </c>
      <c r="H53" s="101"/>
      <c r="I53" s="102"/>
      <c r="J53" s="100" t="e">
        <f ca="1">INDIRECT(CONCATENATE("'mediciones-alterna'!L", 15 + 12 * 9))</f>
        <v>#REF!</v>
      </c>
      <c r="K53" s="92" t="e">
        <f t="shared" ca="1" si="1"/>
        <v>#REF!</v>
      </c>
      <c r="L53" s="103"/>
      <c r="M53" s="104"/>
    </row>
    <row r="54" spans="2:13" ht="12.75" customHeight="1"/>
    <row r="55" spans="2:13" ht="12.75" customHeight="1"/>
    <row r="56" spans="2:13" ht="12.75" customHeight="1"/>
    <row r="57" spans="2:13" ht="12.75" customHeight="1"/>
    <row r="58" spans="2:13" ht="12.75" customHeight="1"/>
    <row r="59" spans="2:13" ht="12.75" customHeight="1"/>
    <row r="60" spans="2:13" ht="12.75" customHeight="1"/>
    <row r="61" spans="2:13" ht="12.75" customHeight="1"/>
    <row r="62" spans="2:13" ht="12.75" customHeight="1"/>
    <row r="63" spans="2:13" ht="12.75" customHeight="1"/>
    <row r="64" spans="2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2">
    <mergeCell ref="D2:D3"/>
    <mergeCell ref="F2:I2"/>
    <mergeCell ref="J2:M2"/>
    <mergeCell ref="C2:C3"/>
    <mergeCell ref="B29:B53"/>
    <mergeCell ref="C30:C32"/>
    <mergeCell ref="C33:C35"/>
    <mergeCell ref="C36:C38"/>
    <mergeCell ref="C39:C41"/>
    <mergeCell ref="C42:C43"/>
    <mergeCell ref="C45:C47"/>
    <mergeCell ref="C48:C50"/>
    <mergeCell ref="C51:C52"/>
    <mergeCell ref="B4:B28"/>
    <mergeCell ref="C5:C7"/>
    <mergeCell ref="C8:C10"/>
    <mergeCell ref="C26:C27"/>
    <mergeCell ref="C11:C13"/>
    <mergeCell ref="C14:C16"/>
    <mergeCell ref="C17:C18"/>
    <mergeCell ref="C20:C22"/>
    <mergeCell ref="C23:C25"/>
  </mergeCells>
  <pageMargins left="0.78749999999999998" right="0.78749999999999998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Cálculos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modified xsi:type="dcterms:W3CDTF">2024-04-29T02:27:18Z</dcterms:modified>
</cp:coreProperties>
</file>