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velda/Desktop/110705067_洪薇欣_HW2/"/>
    </mc:Choice>
  </mc:AlternateContent>
  <xr:revisionPtr revIDLastSave="0" documentId="8_{CDCD18E3-905B-0747-9765-D8D2E4CBE14B}" xr6:coauthVersionLast="47" xr6:coauthVersionMax="47" xr10:uidLastSave="{00000000-0000-0000-0000-000000000000}"/>
  <bookViews>
    <workbookView xWindow="4340" yWindow="500" windowWidth="24460" windowHeight="14780" xr2:uid="{00000000-000D-0000-FFFF-FFFF00000000}"/>
  </bookViews>
  <sheets>
    <sheet name="Protective Put" sheetId="22" r:id="rId1"/>
    <sheet name="Spread (Bull by Puts)" sheetId="12" r:id="rId2"/>
    <sheet name="Spread (Bear by  Puts)" sheetId="15" r:id="rId3"/>
    <sheet name="Straddle" sheetId="16" r:id="rId4"/>
    <sheet name="Strip" sheetId="20" r:id="rId5"/>
    <sheet name="Strap" sheetId="19" r:id="rId6"/>
    <sheet name="Condor" sheetId="23" r:id="rId7"/>
    <sheet name="Calander spread" sheetId="2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4" l="1"/>
  <c r="C5" i="24"/>
  <c r="B12" i="24"/>
  <c r="E13" i="24"/>
  <c r="E14" i="24"/>
  <c r="E15" i="24"/>
  <c r="E16" i="24"/>
  <c r="E17" i="24"/>
  <c r="E18" i="24"/>
  <c r="E19" i="24"/>
  <c r="E20" i="24"/>
  <c r="E21" i="24"/>
  <c r="E22" i="24"/>
  <c r="C12" i="24"/>
  <c r="I7" i="24"/>
  <c r="I8" i="24"/>
  <c r="A13" i="24"/>
  <c r="B13" i="24" s="1"/>
  <c r="C13" i="24" s="1"/>
  <c r="E12" i="24" l="1"/>
  <c r="F12" i="24"/>
  <c r="G12" i="24"/>
  <c r="A14" i="24"/>
  <c r="B14" i="24" s="1"/>
  <c r="C14" i="24" s="1"/>
  <c r="A15" i="24" l="1"/>
  <c r="B15" i="24" s="1"/>
  <c r="C15" i="24" s="1"/>
  <c r="G13" i="24"/>
  <c r="F13" i="24"/>
  <c r="A16" i="24" l="1"/>
  <c r="B16" i="24" s="1"/>
  <c r="C16" i="24" s="1"/>
  <c r="G14" i="24"/>
  <c r="F14" i="24"/>
  <c r="G15" i="24" l="1"/>
  <c r="F15" i="24"/>
  <c r="A17" i="24"/>
  <c r="B17" i="24" s="1"/>
  <c r="C17" i="24" s="1"/>
  <c r="A18" i="24" l="1"/>
  <c r="B18" i="24" s="1"/>
  <c r="C18" i="24" s="1"/>
  <c r="F16" i="24"/>
  <c r="G16" i="24"/>
  <c r="A19" i="24" l="1"/>
  <c r="B19" i="24" s="1"/>
  <c r="C19" i="24" s="1"/>
  <c r="F17" i="24"/>
  <c r="G17" i="24"/>
  <c r="A20" i="24" l="1"/>
  <c r="B20" i="24" s="1"/>
  <c r="C20" i="24" s="1"/>
  <c r="G18" i="24"/>
  <c r="F18" i="24"/>
  <c r="G19" i="24" l="1"/>
  <c r="F19" i="24"/>
  <c r="A21" i="24"/>
  <c r="B21" i="24" s="1"/>
  <c r="C21" i="24" s="1"/>
  <c r="G20" i="24" l="1"/>
  <c r="F20" i="24"/>
  <c r="A22" i="24"/>
  <c r="B22" i="24" s="1"/>
  <c r="C22" i="24" s="1"/>
  <c r="F21" i="24" l="1"/>
  <c r="G21" i="24"/>
  <c r="G22" i="24" l="1"/>
  <c r="F22" i="24"/>
  <c r="B17" i="23"/>
  <c r="B18" i="23" s="1"/>
  <c r="B19" i="23" s="1"/>
  <c r="B20" i="23" s="1"/>
  <c r="B21" i="23" s="1"/>
  <c r="B15" i="23"/>
  <c r="B14" i="23" s="1"/>
  <c r="B13" i="23" s="1"/>
  <c r="B12" i="23" s="1"/>
  <c r="B11" i="23" s="1"/>
  <c r="B15" i="19"/>
  <c r="B16" i="19" s="1"/>
  <c r="B17" i="19" s="1"/>
  <c r="B18" i="19" s="1"/>
  <c r="B19" i="19" s="1"/>
  <c r="B13" i="19"/>
  <c r="B12" i="19" s="1"/>
  <c r="B11" i="19" s="1"/>
  <c r="B10" i="19" s="1"/>
  <c r="B9" i="19" s="1"/>
  <c r="B15" i="20"/>
  <c r="B16" i="20" s="1"/>
  <c r="B17" i="20" s="1"/>
  <c r="B18" i="20" s="1"/>
  <c r="B19" i="20" s="1"/>
  <c r="B13" i="20"/>
  <c r="B12" i="20" s="1"/>
  <c r="B11" i="20" s="1"/>
  <c r="B10" i="20" s="1"/>
  <c r="B9" i="20" s="1"/>
  <c r="B15" i="16"/>
  <c r="B16" i="16" s="1"/>
  <c r="B17" i="16" s="1"/>
  <c r="B18" i="16" s="1"/>
  <c r="B19" i="16" s="1"/>
  <c r="B13" i="16"/>
  <c r="B12" i="16" s="1"/>
  <c r="B11" i="16" s="1"/>
  <c r="B10" i="16" s="1"/>
  <c r="B9" i="16" s="1"/>
  <c r="B10" i="15"/>
  <c r="B11" i="15" s="1"/>
  <c r="B12" i="15" s="1"/>
  <c r="B13" i="15" s="1"/>
  <c r="B14" i="15" s="1"/>
  <c r="B15" i="15" s="1"/>
  <c r="B16" i="15" s="1"/>
  <c r="B17" i="15" s="1"/>
  <c r="B18" i="15" s="1"/>
  <c r="B19" i="15" s="1"/>
  <c r="B11" i="12"/>
  <c r="B12" i="12" s="1"/>
  <c r="B13" i="12" s="1"/>
  <c r="B14" i="12" s="1"/>
  <c r="B15" i="12" s="1"/>
  <c r="B16" i="12" s="1"/>
  <c r="B17" i="12" s="1"/>
  <c r="B18" i="12" s="1"/>
  <c r="B19" i="12" s="1"/>
  <c r="B10" i="12"/>
  <c r="C15" i="22"/>
  <c r="C16" i="22" s="1"/>
  <c r="C17" i="22" s="1"/>
  <c r="C18" i="22" s="1"/>
  <c r="C19" i="22" s="1"/>
  <c r="C13" i="22"/>
  <c r="C12" i="22" s="1"/>
  <c r="C11" i="22" s="1"/>
  <c r="C10" i="22" s="1"/>
  <c r="C9" i="22" s="1"/>
  <c r="B12" i="22"/>
  <c r="B11" i="22"/>
  <c r="B10" i="22" s="1"/>
  <c r="B9" i="22" s="1"/>
  <c r="B16" i="22" l="1"/>
  <c r="B17" i="22"/>
  <c r="B18" i="22"/>
  <c r="B19" i="22" s="1"/>
  <c r="B15" i="22"/>
  <c r="B13" i="22"/>
  <c r="I12" i="23" l="1"/>
  <c r="J12" i="23" s="1"/>
  <c r="I13" i="23"/>
  <c r="J13" i="23" s="1"/>
  <c r="I14" i="23"/>
  <c r="J14" i="23" s="1"/>
  <c r="I15" i="23"/>
  <c r="J15" i="23" s="1"/>
  <c r="I16" i="23"/>
  <c r="J16" i="23" s="1"/>
  <c r="I17" i="23"/>
  <c r="J17" i="23" s="1"/>
  <c r="I18" i="23"/>
  <c r="I19" i="23"/>
  <c r="I20" i="23"/>
  <c r="I21" i="23"/>
  <c r="I11" i="23"/>
  <c r="J11" i="23" s="1"/>
  <c r="G12" i="23"/>
  <c r="G13" i="23"/>
  <c r="G14" i="23"/>
  <c r="H14" i="23" s="1"/>
  <c r="G15" i="23"/>
  <c r="H15" i="23" s="1"/>
  <c r="G16" i="23"/>
  <c r="H16" i="23" s="1"/>
  <c r="G17" i="23"/>
  <c r="H17" i="23" s="1"/>
  <c r="G18" i="23"/>
  <c r="H18" i="23" s="1"/>
  <c r="G19" i="23"/>
  <c r="H19" i="23" s="1"/>
  <c r="G20" i="23"/>
  <c r="H20" i="23" s="1"/>
  <c r="G21" i="23"/>
  <c r="H21" i="23" s="1"/>
  <c r="G11" i="23"/>
  <c r="H11" i="23" s="1"/>
  <c r="C12" i="23"/>
  <c r="D12" i="23" s="1"/>
  <c r="C13" i="23"/>
  <c r="D13" i="23" s="1"/>
  <c r="C14" i="23"/>
  <c r="C15" i="23"/>
  <c r="D15" i="23" s="1"/>
  <c r="C16" i="23"/>
  <c r="D16" i="23" s="1"/>
  <c r="C17" i="23"/>
  <c r="D17" i="23" s="1"/>
  <c r="C18" i="23"/>
  <c r="D18" i="23" s="1"/>
  <c r="C19" i="23"/>
  <c r="D19" i="23" s="1"/>
  <c r="C20" i="23"/>
  <c r="C21" i="23"/>
  <c r="C11" i="23"/>
  <c r="D14" i="23"/>
  <c r="D11" i="23"/>
  <c r="E12" i="23"/>
  <c r="F12" i="23" s="1"/>
  <c r="E13" i="23"/>
  <c r="F13" i="23" s="1"/>
  <c r="E14" i="23"/>
  <c r="F14" i="23" s="1"/>
  <c r="E15" i="23"/>
  <c r="F15" i="23" s="1"/>
  <c r="E16" i="23"/>
  <c r="E17" i="23"/>
  <c r="F17" i="23" s="1"/>
  <c r="E18" i="23"/>
  <c r="F18" i="23" s="1"/>
  <c r="E19" i="23"/>
  <c r="F19" i="23" s="1"/>
  <c r="E20" i="23"/>
  <c r="F20" i="23" s="1"/>
  <c r="E21" i="23"/>
  <c r="F21" i="23" s="1"/>
  <c r="E11" i="23"/>
  <c r="F11" i="23" s="1"/>
  <c r="E9" i="22"/>
  <c r="G9" i="22" s="1"/>
  <c r="D9" i="22"/>
  <c r="D10" i="22"/>
  <c r="E10" i="22"/>
  <c r="F10" i="22" s="1"/>
  <c r="D11" i="22"/>
  <c r="E11" i="22"/>
  <c r="G11" i="22" s="1"/>
  <c r="D12" i="22"/>
  <c r="E12" i="22"/>
  <c r="F12" i="22" s="1"/>
  <c r="D13" i="22"/>
  <c r="E13" i="22"/>
  <c r="G13" i="22" s="1"/>
  <c r="D14" i="22"/>
  <c r="E14" i="22"/>
  <c r="F14" i="22" s="1"/>
  <c r="D15" i="22"/>
  <c r="E15" i="22"/>
  <c r="F15" i="22" s="1"/>
  <c r="D16" i="22"/>
  <c r="E16" i="22"/>
  <c r="F16" i="22" s="1"/>
  <c r="D17" i="22"/>
  <c r="E17" i="22"/>
  <c r="F17" i="22" s="1"/>
  <c r="H17" i="22" s="1"/>
  <c r="D18" i="22"/>
  <c r="E18" i="22"/>
  <c r="G18" i="22" s="1"/>
  <c r="D19" i="22"/>
  <c r="E19" i="22"/>
  <c r="G19" i="22" s="1"/>
  <c r="F19" i="22"/>
  <c r="H19" i="22" s="1"/>
  <c r="E10" i="20"/>
  <c r="F10" i="20" s="1"/>
  <c r="E11" i="20"/>
  <c r="F11" i="20" s="1"/>
  <c r="E12" i="20"/>
  <c r="F12" i="20" s="1"/>
  <c r="E13" i="20"/>
  <c r="F13" i="20" s="1"/>
  <c r="E14" i="20"/>
  <c r="F14" i="20" s="1"/>
  <c r="E15" i="20"/>
  <c r="F15" i="20" s="1"/>
  <c r="E16" i="20"/>
  <c r="F16" i="20" s="1"/>
  <c r="E17" i="20"/>
  <c r="E18" i="20"/>
  <c r="F18" i="20" s="1"/>
  <c r="E19" i="20"/>
  <c r="F19" i="20" s="1"/>
  <c r="E9" i="20"/>
  <c r="E9" i="19"/>
  <c r="E10" i="19"/>
  <c r="E11" i="19"/>
  <c r="E12" i="19"/>
  <c r="E13" i="19"/>
  <c r="E14" i="19"/>
  <c r="E15" i="19"/>
  <c r="E16" i="19"/>
  <c r="E17" i="19"/>
  <c r="E18" i="19"/>
  <c r="E19" i="19"/>
  <c r="C10" i="19"/>
  <c r="D10" i="19" s="1"/>
  <c r="C11" i="19"/>
  <c r="D11" i="19" s="1"/>
  <c r="C12" i="19"/>
  <c r="D12" i="19" s="1"/>
  <c r="C13" i="19"/>
  <c r="D13" i="19" s="1"/>
  <c r="C14" i="19"/>
  <c r="D14" i="19" s="1"/>
  <c r="C15" i="19"/>
  <c r="D15" i="19" s="1"/>
  <c r="C16" i="19"/>
  <c r="D16" i="19" s="1"/>
  <c r="C17" i="19"/>
  <c r="D17" i="19" s="1"/>
  <c r="C18" i="19"/>
  <c r="D18" i="19" s="1"/>
  <c r="C19" i="19"/>
  <c r="D19" i="19" s="1"/>
  <c r="C9" i="19"/>
  <c r="D9" i="19" s="1"/>
  <c r="C19" i="20"/>
  <c r="C18" i="20"/>
  <c r="C17" i="20"/>
  <c r="D17" i="20" s="1"/>
  <c r="C16" i="20"/>
  <c r="D16" i="20" s="1"/>
  <c r="C15" i="20"/>
  <c r="G15" i="20" s="1"/>
  <c r="C14" i="20"/>
  <c r="D14" i="20" s="1"/>
  <c r="C13" i="20"/>
  <c r="C12" i="20"/>
  <c r="C11" i="20"/>
  <c r="G11" i="20" s="1"/>
  <c r="C10" i="20"/>
  <c r="G10" i="20" s="1"/>
  <c r="C9" i="20"/>
  <c r="D9" i="20" s="1"/>
  <c r="E10" i="15"/>
  <c r="F10" i="15" s="1"/>
  <c r="E11" i="15"/>
  <c r="F11" i="15" s="1"/>
  <c r="E12" i="15"/>
  <c r="F12" i="15" s="1"/>
  <c r="E13" i="15"/>
  <c r="F13" i="15" s="1"/>
  <c r="E14" i="15"/>
  <c r="F14" i="15" s="1"/>
  <c r="E15" i="15"/>
  <c r="F15" i="15" s="1"/>
  <c r="E16" i="15"/>
  <c r="E17" i="15"/>
  <c r="F17" i="15" s="1"/>
  <c r="E18" i="15"/>
  <c r="F18" i="15" s="1"/>
  <c r="E19" i="15"/>
  <c r="F19" i="15" s="1"/>
  <c r="E9" i="15"/>
  <c r="F9" i="15" s="1"/>
  <c r="C10" i="15"/>
  <c r="D10" i="15" s="1"/>
  <c r="C11" i="15"/>
  <c r="D11" i="15" s="1"/>
  <c r="C12" i="15"/>
  <c r="D12" i="15" s="1"/>
  <c r="C13" i="15"/>
  <c r="D13" i="15" s="1"/>
  <c r="C14" i="15"/>
  <c r="D14" i="15" s="1"/>
  <c r="C15" i="15"/>
  <c r="D15" i="15" s="1"/>
  <c r="C16" i="15"/>
  <c r="D16" i="15" s="1"/>
  <c r="C17" i="15"/>
  <c r="D17" i="15" s="1"/>
  <c r="C18" i="15"/>
  <c r="D18" i="15" s="1"/>
  <c r="C19" i="15"/>
  <c r="D19" i="15" s="1"/>
  <c r="C9" i="15"/>
  <c r="D9" i="15" s="1"/>
  <c r="F16" i="15"/>
  <c r="C10" i="12"/>
  <c r="C11" i="12"/>
  <c r="C12" i="12"/>
  <c r="C13" i="12"/>
  <c r="C14" i="12"/>
  <c r="C15" i="12"/>
  <c r="C16" i="12"/>
  <c r="C17" i="12"/>
  <c r="C18" i="12"/>
  <c r="C19" i="12"/>
  <c r="C9" i="12"/>
  <c r="E10" i="12"/>
  <c r="E11" i="12"/>
  <c r="E12" i="12"/>
  <c r="E13" i="12"/>
  <c r="E14" i="12"/>
  <c r="E15" i="12"/>
  <c r="E16" i="12"/>
  <c r="E17" i="12"/>
  <c r="E18" i="12"/>
  <c r="E19" i="12"/>
  <c r="E9" i="12"/>
  <c r="K16" i="23" l="1"/>
  <c r="G17" i="20"/>
  <c r="F17" i="20"/>
  <c r="G13" i="20"/>
  <c r="G9" i="20"/>
  <c r="G10" i="22"/>
  <c r="H12" i="22"/>
  <c r="G17" i="22"/>
  <c r="F13" i="22"/>
  <c r="H13" i="22" s="1"/>
  <c r="G14" i="22"/>
  <c r="H14" i="22"/>
  <c r="H16" i="22"/>
  <c r="H10" i="22"/>
  <c r="H15" i="22"/>
  <c r="F11" i="22"/>
  <c r="H11" i="22" s="1"/>
  <c r="G12" i="22"/>
  <c r="K14" i="23"/>
  <c r="G13" i="19"/>
  <c r="F9" i="20"/>
  <c r="G12" i="20"/>
  <c r="G14" i="20"/>
  <c r="G16" i="22"/>
  <c r="H16" i="20"/>
  <c r="F9" i="22"/>
  <c r="H9" i="22" s="1"/>
  <c r="L15" i="23"/>
  <c r="L14" i="23"/>
  <c r="K12" i="23"/>
  <c r="K13" i="23"/>
  <c r="K11" i="23"/>
  <c r="K20" i="23"/>
  <c r="H13" i="23"/>
  <c r="L13" i="23" s="1"/>
  <c r="K21" i="23"/>
  <c r="H12" i="23"/>
  <c r="L12" i="23" s="1"/>
  <c r="K15" i="23"/>
  <c r="F16" i="23"/>
  <c r="L16" i="23" s="1"/>
  <c r="K18" i="23"/>
  <c r="D21" i="23"/>
  <c r="K17" i="23"/>
  <c r="K19" i="23"/>
  <c r="D20" i="23"/>
  <c r="L11" i="23"/>
  <c r="L17" i="23"/>
  <c r="J21" i="23"/>
  <c r="J20" i="23"/>
  <c r="J18" i="23"/>
  <c r="L18" i="23" s="1"/>
  <c r="F18" i="22"/>
  <c r="H18" i="22" s="1"/>
  <c r="G15" i="22"/>
  <c r="H14" i="20"/>
  <c r="G18" i="20"/>
  <c r="G19" i="20"/>
  <c r="F13" i="19"/>
  <c r="H13" i="19" s="1"/>
  <c r="F12" i="19"/>
  <c r="H12" i="19" s="1"/>
  <c r="F11" i="19"/>
  <c r="H11" i="19" s="1"/>
  <c r="F10" i="19"/>
  <c r="H10" i="19" s="1"/>
  <c r="F14" i="19"/>
  <c r="H14" i="19" s="1"/>
  <c r="G14" i="19"/>
  <c r="F18" i="19"/>
  <c r="H18" i="19" s="1"/>
  <c r="F16" i="19"/>
  <c r="H16" i="19" s="1"/>
  <c r="G11" i="19"/>
  <c r="G18" i="19"/>
  <c r="G17" i="19"/>
  <c r="G9" i="19"/>
  <c r="D15" i="20"/>
  <c r="H15" i="20" s="1"/>
  <c r="D11" i="20"/>
  <c r="H11" i="20" s="1"/>
  <c r="D19" i="20"/>
  <c r="H19" i="20" s="1"/>
  <c r="G16" i="20"/>
  <c r="H9" i="20"/>
  <c r="D12" i="20"/>
  <c r="H12" i="20" s="1"/>
  <c r="H17" i="20"/>
  <c r="D10" i="20"/>
  <c r="H10" i="20" s="1"/>
  <c r="D18" i="20"/>
  <c r="H18" i="20" s="1"/>
  <c r="D13" i="20"/>
  <c r="H13" i="20" s="1"/>
  <c r="G15" i="19"/>
  <c r="G16" i="19"/>
  <c r="F9" i="19"/>
  <c r="H9" i="19" s="1"/>
  <c r="F17" i="19"/>
  <c r="H17" i="19" s="1"/>
  <c r="G12" i="19"/>
  <c r="G10" i="19"/>
  <c r="C9" i="16"/>
  <c r="D9" i="16" s="1"/>
  <c r="E19" i="16"/>
  <c r="E18" i="16"/>
  <c r="E17" i="16"/>
  <c r="E16" i="16"/>
  <c r="E15" i="16"/>
  <c r="E14" i="16"/>
  <c r="E13" i="16"/>
  <c r="E12" i="16"/>
  <c r="E11" i="16"/>
  <c r="E10" i="16"/>
  <c r="E9" i="16"/>
  <c r="F9" i="16" s="1"/>
  <c r="C15" i="16"/>
  <c r="D15" i="16" s="1"/>
  <c r="C16" i="16"/>
  <c r="D16" i="16" s="1"/>
  <c r="C17" i="16"/>
  <c r="D17" i="16" s="1"/>
  <c r="C18" i="16"/>
  <c r="D18" i="16" s="1"/>
  <c r="C19" i="16"/>
  <c r="D19" i="16" s="1"/>
  <c r="C14" i="16"/>
  <c r="D14" i="16" s="1"/>
  <c r="C13" i="16"/>
  <c r="D13" i="16" s="1"/>
  <c r="C12" i="16"/>
  <c r="D12" i="16" s="1"/>
  <c r="C11" i="16"/>
  <c r="D11" i="16" s="1"/>
  <c r="C10" i="16"/>
  <c r="D10" i="16" s="1"/>
  <c r="G15" i="15"/>
  <c r="L20" i="23" l="1"/>
  <c r="L21" i="23"/>
  <c r="J19" i="23"/>
  <c r="L19" i="23" s="1"/>
  <c r="F15" i="19"/>
  <c r="H15" i="19" s="1"/>
  <c r="F16" i="16"/>
  <c r="H16" i="16" s="1"/>
  <c r="F13" i="16"/>
  <c r="H13" i="16" s="1"/>
  <c r="F18" i="16"/>
  <c r="H18" i="16" s="1"/>
  <c r="F14" i="16"/>
  <c r="H14" i="16" s="1"/>
  <c r="F10" i="16"/>
  <c r="H10" i="16" s="1"/>
  <c r="F19" i="16"/>
  <c r="F15" i="16"/>
  <c r="F11" i="16"/>
  <c r="G12" i="16"/>
  <c r="F12" i="16"/>
  <c r="G13" i="16"/>
  <c r="F17" i="16"/>
  <c r="H17" i="16" s="1"/>
  <c r="G14" i="16"/>
  <c r="G15" i="16"/>
  <c r="G11" i="16"/>
  <c r="H9" i="16"/>
  <c r="G9" i="16"/>
  <c r="G10" i="16"/>
  <c r="G16" i="16"/>
  <c r="G13" i="15"/>
  <c r="G17" i="15"/>
  <c r="G10" i="15"/>
  <c r="G11" i="15"/>
  <c r="G19" i="15"/>
  <c r="H9" i="15"/>
  <c r="H16" i="15"/>
  <c r="G12" i="15"/>
  <c r="G14" i="15"/>
  <c r="G16" i="15"/>
  <c r="H14" i="15"/>
  <c r="H18" i="15"/>
  <c r="H12" i="15"/>
  <c r="H15" i="15"/>
  <c r="H17" i="15"/>
  <c r="H13" i="15"/>
  <c r="G18" i="15"/>
  <c r="G9" i="15"/>
  <c r="H10" i="15"/>
  <c r="H11" i="15"/>
  <c r="H19" i="15"/>
  <c r="D12" i="12"/>
  <c r="D11" i="12"/>
  <c r="D10" i="12"/>
  <c r="F9" i="12"/>
  <c r="F10" i="12"/>
  <c r="F11" i="12"/>
  <c r="F12" i="12"/>
  <c r="D13" i="12"/>
  <c r="F13" i="12"/>
  <c r="D14" i="12"/>
  <c r="F14" i="12"/>
  <c r="D15" i="12"/>
  <c r="F15" i="12"/>
  <c r="D16" i="12"/>
  <c r="F16" i="12"/>
  <c r="D17" i="12"/>
  <c r="F17" i="12"/>
  <c r="D18" i="12"/>
  <c r="F18" i="12"/>
  <c r="F19" i="12"/>
  <c r="F19" i="19" l="1"/>
  <c r="H19" i="19" s="1"/>
  <c r="G19" i="19"/>
  <c r="H11" i="16"/>
  <c r="H12" i="16"/>
  <c r="G18" i="16"/>
  <c r="G17" i="16"/>
  <c r="H19" i="16"/>
  <c r="H15" i="16"/>
  <c r="G19" i="16"/>
  <c r="G15" i="12"/>
  <c r="G19" i="12"/>
  <c r="H15" i="12"/>
  <c r="G10" i="12"/>
  <c r="G16" i="12"/>
  <c r="G17" i="12"/>
  <c r="H16" i="12"/>
  <c r="G11" i="12"/>
  <c r="G14" i="12"/>
  <c r="G18" i="12"/>
  <c r="D19" i="12"/>
  <c r="H19" i="12" s="1"/>
  <c r="G13" i="12"/>
  <c r="G9" i="12"/>
  <c r="D9" i="12"/>
  <c r="H9" i="12" s="1"/>
  <c r="G12" i="12"/>
  <c r="H18" i="12"/>
  <c r="H14" i="12"/>
  <c r="H11" i="12"/>
  <c r="H10" i="12"/>
  <c r="H17" i="12"/>
  <c r="H13" i="12"/>
  <c r="H12" i="12"/>
</calcChain>
</file>

<file path=xl/sharedStrings.xml><?xml version="1.0" encoding="utf-8"?>
<sst xmlns="http://schemas.openxmlformats.org/spreadsheetml/2006/main" count="147" uniqueCount="53">
  <si>
    <t>Payoff</t>
    <phoneticPr fontId="1" type="noConversion"/>
  </si>
  <si>
    <t>Profit</t>
    <phoneticPr fontId="1" type="noConversion"/>
  </si>
  <si>
    <t>Short a Call at strike price</t>
    <phoneticPr fontId="1" type="noConversion"/>
  </si>
  <si>
    <t>Settlement price</t>
    <phoneticPr fontId="1" type="noConversion"/>
  </si>
  <si>
    <t>Index</t>
    <phoneticPr fontId="1" type="noConversion"/>
  </si>
  <si>
    <t>Level</t>
    <phoneticPr fontId="1" type="noConversion"/>
  </si>
  <si>
    <t>Staddle</t>
    <phoneticPr fontId="1" type="noConversion"/>
  </si>
  <si>
    <t>Long a Call at strike price</t>
    <phoneticPr fontId="1" type="noConversion"/>
  </si>
  <si>
    <t>Long a Put at strike price</t>
    <phoneticPr fontId="1" type="noConversion"/>
  </si>
  <si>
    <t>Straddle Value</t>
    <phoneticPr fontId="1" type="noConversion"/>
  </si>
  <si>
    <t>Spread (Bull by using Puts)</t>
    <phoneticPr fontId="1" type="noConversion"/>
  </si>
  <si>
    <t>Short a Put at strike price</t>
    <phoneticPr fontId="1" type="noConversion"/>
  </si>
  <si>
    <t>Long a Put at strike price</t>
    <phoneticPr fontId="1" type="noConversion"/>
  </si>
  <si>
    <t>Spread (Bear by using Puts)</t>
    <phoneticPr fontId="1" type="noConversion"/>
  </si>
  <si>
    <t>Short a Put at strike price</t>
    <phoneticPr fontId="1" type="noConversion"/>
  </si>
  <si>
    <t>Bear Spread (Put) Value</t>
    <phoneticPr fontId="1" type="noConversion"/>
  </si>
  <si>
    <t>Long 2 Call at strike price</t>
    <phoneticPr fontId="1" type="noConversion"/>
  </si>
  <si>
    <t>Strap</t>
    <phoneticPr fontId="1" type="noConversion"/>
  </si>
  <si>
    <t>Strap Value</t>
    <phoneticPr fontId="1" type="noConversion"/>
  </si>
  <si>
    <t>Strip</t>
    <phoneticPr fontId="1" type="noConversion"/>
  </si>
  <si>
    <t>Long 2 Put at strike price</t>
    <phoneticPr fontId="1" type="noConversion"/>
  </si>
  <si>
    <t>Strip Value</t>
    <phoneticPr fontId="1" type="noConversion"/>
  </si>
  <si>
    <t>Protective Put</t>
    <phoneticPr fontId="1" type="noConversion"/>
  </si>
  <si>
    <t>Long MTX</t>
  </si>
  <si>
    <t>Long MTX</t>
    <phoneticPr fontId="1" type="noConversion"/>
  </si>
  <si>
    <t>Long a Call at strike price</t>
    <phoneticPr fontId="1" type="noConversion"/>
  </si>
  <si>
    <t>Condor</t>
    <phoneticPr fontId="1" type="noConversion"/>
  </si>
  <si>
    <t>Condor Value</t>
    <phoneticPr fontId="1" type="noConversion"/>
  </si>
  <si>
    <t>Bull Spread (Put) Value</t>
    <phoneticPr fontId="1" type="noConversion"/>
  </si>
  <si>
    <t>Protective Put Value</t>
    <phoneticPr fontId="1" type="noConversion"/>
  </si>
  <si>
    <t>Long TXO Put</t>
    <phoneticPr fontId="1" type="noConversion"/>
  </si>
  <si>
    <t>Long Put (X=$17450)</t>
    <phoneticPr fontId="1" type="noConversion"/>
  </si>
  <si>
    <t>Short Put (X=$17550)</t>
    <phoneticPr fontId="1" type="noConversion"/>
  </si>
  <si>
    <t>Long Put (X=$17400)</t>
    <phoneticPr fontId="1" type="noConversion"/>
  </si>
  <si>
    <t>Long Call (X=$17450)</t>
    <phoneticPr fontId="1" type="noConversion"/>
  </si>
  <si>
    <t>Long 2 Put (X=$17450)</t>
    <phoneticPr fontId="1" type="noConversion"/>
  </si>
  <si>
    <t>Long 2 Call (X=$17450)</t>
    <phoneticPr fontId="1" type="noConversion"/>
  </si>
  <si>
    <t>Long Call (X=$17400)</t>
    <phoneticPr fontId="1" type="noConversion"/>
  </si>
  <si>
    <t>Short Call (X=$17450)</t>
    <phoneticPr fontId="1" type="noConversion"/>
  </si>
  <si>
    <t>Short Call (X=$17500)</t>
    <phoneticPr fontId="1" type="noConversion"/>
  </si>
  <si>
    <t>Long Call (X=$17550)</t>
    <phoneticPr fontId="1" type="noConversion"/>
  </si>
  <si>
    <t>Stock Price</t>
  </si>
  <si>
    <t>Strike Price</t>
  </si>
  <si>
    <t>Time to Expiration for Long Option (in years)</t>
  </si>
  <si>
    <t>Time to Expiration for Short Option (in years)</t>
  </si>
  <si>
    <t>Volatility</t>
  </si>
  <si>
    <t>Risk-Free Interest Rate</t>
    <phoneticPr fontId="1" type="noConversion"/>
  </si>
  <si>
    <t>maturity</t>
    <phoneticPr fontId="1" type="noConversion"/>
  </si>
  <si>
    <t>Calender Spread (Call) Value</t>
    <phoneticPr fontId="1" type="noConversion"/>
  </si>
  <si>
    <t>long maturity call value</t>
    <phoneticPr fontId="1" type="noConversion"/>
  </si>
  <si>
    <t>Short Call (X=$17450, 202312, t=6)</t>
    <phoneticPr fontId="1" type="noConversion"/>
  </si>
  <si>
    <t>Long Call (X=$17450, 202401, t=25)</t>
    <phoneticPr fontId="1" type="noConversion"/>
  </si>
  <si>
    <t>Calender Spread (using Calls)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</si>
</sst>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00"/>
    <numFmt numFmtId="177" formatCode="0.0"/>
  </numFmts>
  <fonts count="10">
    <font>
      <sz val="12"/>
      <name val="新細明體"/>
      <family val="1"/>
      <charset val="136"/>
    </font>
    <font>
      <sz val="9"/>
      <name val="新細明體"/>
      <family val="1"/>
      <charset val="136"/>
    </font>
    <font>
      <b/>
      <sz val="12"/>
      <name val="新細明體"/>
      <family val="1"/>
      <charset val="136"/>
    </font>
    <font>
      <b/>
      <sz val="14"/>
      <name val="新細明體"/>
      <family val="1"/>
      <charset val="136"/>
    </font>
    <font>
      <sz val="12"/>
      <color rgb="FFFF0000"/>
      <name val="新細明體"/>
      <family val="1"/>
      <charset val="136"/>
    </font>
    <font>
      <sz val="12"/>
      <color theme="1"/>
      <name val="新細明體"/>
      <family val="1"/>
      <charset val="136"/>
    </font>
    <font>
      <sz val="16"/>
      <color rgb="FF374151"/>
      <name val="Arial"/>
      <family val="2"/>
    </font>
    <font>
      <b/>
      <sz val="12"/>
      <color theme="1"/>
      <name val="新細明體"/>
      <family val="1"/>
      <charset val="136"/>
      <scheme val="minor"/>
    </font>
    <font>
      <b/>
      <sz val="12"/>
      <name val="新細明體"/>
      <family val="1"/>
      <charset val="136"/>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176" fontId="0" fillId="0" borderId="0" xfId="0" applyNumberFormat="1">
      <alignment vertical="center"/>
    </xf>
    <xf numFmtId="177" fontId="0" fillId="0" borderId="0" xfId="0" applyNumberFormat="1">
      <alignment vertical="center"/>
    </xf>
    <xf numFmtId="176" fontId="4" fillId="0" borderId="0" xfId="0" applyNumberFormat="1" applyFont="1">
      <alignment vertical="center"/>
    </xf>
    <xf numFmtId="176" fontId="4" fillId="2" borderId="0" xfId="0" applyNumberFormat="1" applyFont="1" applyFill="1">
      <alignment vertical="center"/>
    </xf>
    <xf numFmtId="0" fontId="4" fillId="0" borderId="0" xfId="0" applyFont="1">
      <alignment vertical="center"/>
    </xf>
    <xf numFmtId="0" fontId="0" fillId="0" borderId="0" xfId="0" applyAlignment="1">
      <alignment horizontal="center" vertical="center"/>
    </xf>
    <xf numFmtId="0" fontId="0" fillId="2" borderId="0" xfId="0" applyFill="1">
      <alignment vertical="center"/>
    </xf>
    <xf numFmtId="0" fontId="0" fillId="2" borderId="0" xfId="0" applyFill="1" applyAlignment="1">
      <alignment horizontal="center" vertical="center"/>
    </xf>
    <xf numFmtId="176" fontId="5" fillId="0" borderId="0" xfId="0" applyNumberFormat="1" applyFont="1">
      <alignment vertical="center"/>
    </xf>
    <xf numFmtId="0" fontId="5" fillId="0" borderId="0" xfId="0" applyFont="1">
      <alignment vertical="center"/>
    </xf>
    <xf numFmtId="0" fontId="6" fillId="0" borderId="0" xfId="0" applyFont="1">
      <alignment vertical="center"/>
    </xf>
    <xf numFmtId="176" fontId="7" fillId="3" borderId="0" xfId="0" applyNumberFormat="1" applyFont="1" applyFill="1">
      <alignment vertical="center"/>
    </xf>
    <xf numFmtId="4" fontId="8" fillId="0" borderId="0" xfId="0" applyNumberFormat="1" applyFont="1">
      <alignment vertical="center"/>
    </xf>
    <xf numFmtId="0" fontId="9" fillId="0" borderId="0" xfId="0" applyFont="1" applyAlignment="1"/>
    <xf numFmtId="0" fontId="8" fillId="0" borderId="0" xfId="0" applyFont="1">
      <alignment vertical="center"/>
    </xf>
    <xf numFmtId="0" fontId="4" fillId="2" borderId="0" xfId="0" applyFont="1" applyFill="1">
      <alignment vertic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Protective Put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'Protective Put'!$C$7</c:f>
              <c:strCache>
                <c:ptCount val="1"/>
                <c:pt idx="0">
                  <c:v>Long MTX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'Protective Put'!$B$9:$B$19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'Protective Put'!$D$9:$D$19</c:f>
              <c:numCache>
                <c:formatCode>"$"#,##0.00</c:formatCode>
                <c:ptCount val="11"/>
                <c:pt idx="0">
                  <c:v>-262</c:v>
                </c:pt>
                <c:pt idx="1">
                  <c:v>-212</c:v>
                </c:pt>
                <c:pt idx="2">
                  <c:v>-162</c:v>
                </c:pt>
                <c:pt idx="3">
                  <c:v>-112</c:v>
                </c:pt>
                <c:pt idx="4">
                  <c:v>-62</c:v>
                </c:pt>
                <c:pt idx="5">
                  <c:v>-12</c:v>
                </c:pt>
                <c:pt idx="6">
                  <c:v>38</c:v>
                </c:pt>
                <c:pt idx="7">
                  <c:v>88</c:v>
                </c:pt>
                <c:pt idx="8">
                  <c:v>138</c:v>
                </c:pt>
                <c:pt idx="9">
                  <c:v>188</c:v>
                </c:pt>
                <c:pt idx="10">
                  <c:v>238</c:v>
                </c:pt>
              </c:numCache>
            </c:numRef>
          </c:val>
          <c:smooth val="0"/>
          <c:extLst>
            <c:ext xmlns:c16="http://schemas.microsoft.com/office/drawing/2014/chart" uri="{C3380CC4-5D6E-409C-BE32-E72D297353CC}">
              <c16:uniqueId val="{00000000-3C3B-4D92-840B-37C6BE26A242}"/>
            </c:ext>
          </c:extLst>
        </c:ser>
        <c:ser>
          <c:idx val="1"/>
          <c:order val="1"/>
          <c:tx>
            <c:strRef>
              <c:f>'Protective Put'!$E$7</c:f>
              <c:strCache>
                <c:ptCount val="1"/>
                <c:pt idx="0">
                  <c:v>Long Put (X=$17450)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'Protective Put'!$B$9:$B$19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'Protective Put'!$F$9:$F$19</c:f>
              <c:numCache>
                <c:formatCode>"$"#,##0.00</c:formatCode>
                <c:ptCount val="11"/>
                <c:pt idx="0">
                  <c:v>137</c:v>
                </c:pt>
                <c:pt idx="1">
                  <c:v>87</c:v>
                </c:pt>
                <c:pt idx="2">
                  <c:v>37</c:v>
                </c:pt>
                <c:pt idx="3">
                  <c:v>-13</c:v>
                </c:pt>
                <c:pt idx="4">
                  <c:v>-63</c:v>
                </c:pt>
                <c:pt idx="5">
                  <c:v>-113</c:v>
                </c:pt>
                <c:pt idx="6">
                  <c:v>-113</c:v>
                </c:pt>
                <c:pt idx="7">
                  <c:v>-113</c:v>
                </c:pt>
                <c:pt idx="8">
                  <c:v>-113</c:v>
                </c:pt>
                <c:pt idx="9">
                  <c:v>-113</c:v>
                </c:pt>
                <c:pt idx="10">
                  <c:v>-113</c:v>
                </c:pt>
              </c:numCache>
            </c:numRef>
          </c:val>
          <c:smooth val="0"/>
          <c:extLst>
            <c:ext xmlns:c16="http://schemas.microsoft.com/office/drawing/2014/chart" uri="{C3380CC4-5D6E-409C-BE32-E72D297353CC}">
              <c16:uniqueId val="{00000001-3C3B-4D92-840B-37C6BE26A242}"/>
            </c:ext>
          </c:extLst>
        </c:ser>
        <c:ser>
          <c:idx val="2"/>
          <c:order val="2"/>
          <c:tx>
            <c:strRef>
              <c:f>'Protective Put'!$G$7</c:f>
              <c:strCache>
                <c:ptCount val="1"/>
                <c:pt idx="0">
                  <c:v>Protective Put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'Protective Put'!$B$9:$B$19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'Protective Put'!$H$9:$H$19</c:f>
              <c:numCache>
                <c:formatCode>"$"#,##0.00</c:formatCode>
                <c:ptCount val="11"/>
                <c:pt idx="0">
                  <c:v>-125</c:v>
                </c:pt>
                <c:pt idx="1">
                  <c:v>-125</c:v>
                </c:pt>
                <c:pt idx="2">
                  <c:v>-125</c:v>
                </c:pt>
                <c:pt idx="3">
                  <c:v>-125</c:v>
                </c:pt>
                <c:pt idx="4">
                  <c:v>-125</c:v>
                </c:pt>
                <c:pt idx="5">
                  <c:v>-125</c:v>
                </c:pt>
                <c:pt idx="6">
                  <c:v>-75</c:v>
                </c:pt>
                <c:pt idx="7">
                  <c:v>-25</c:v>
                </c:pt>
                <c:pt idx="8">
                  <c:v>25</c:v>
                </c:pt>
                <c:pt idx="9">
                  <c:v>75</c:v>
                </c:pt>
                <c:pt idx="10">
                  <c:v>125</c:v>
                </c:pt>
              </c:numCache>
            </c:numRef>
          </c:val>
          <c:smooth val="0"/>
          <c:extLst>
            <c:ext xmlns:c16="http://schemas.microsoft.com/office/drawing/2014/chart" uri="{C3380CC4-5D6E-409C-BE32-E72D297353CC}">
              <c16:uniqueId val="{00000002-3C3B-4D92-840B-37C6BE26A242}"/>
            </c:ext>
          </c:extLst>
        </c:ser>
        <c:dLbls>
          <c:showLegendKey val="0"/>
          <c:showVal val="0"/>
          <c:showCatName val="0"/>
          <c:showSerName val="0"/>
          <c:showPercent val="0"/>
          <c:showBubbleSize val="0"/>
        </c:dLbls>
        <c:marker val="1"/>
        <c:smooth val="0"/>
        <c:axId val="990477871"/>
        <c:axId val="990449583"/>
      </c:lineChart>
      <c:catAx>
        <c:axId val="990477871"/>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49583"/>
        <c:crosses val="autoZero"/>
        <c:auto val="1"/>
        <c:lblAlgn val="ctr"/>
        <c:lblOffset val="100"/>
        <c:tickMarkSkip val="1"/>
        <c:noMultiLvlLbl val="0"/>
      </c:catAx>
      <c:valAx>
        <c:axId val="990449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77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600" b="1" i="0" u="sng" strike="noStrike" kern="1200" spc="0" baseline="0">
                <a:solidFill>
                  <a:schemeClr val="tx1">
                    <a:lumMod val="65000"/>
                    <a:lumOff val="35000"/>
                  </a:schemeClr>
                </a:solidFill>
                <a:latin typeface="+mn-lt"/>
                <a:ea typeface="+mn-ea"/>
                <a:cs typeface="+mn-cs"/>
              </a:defRPr>
            </a:pPr>
            <a:r>
              <a:rPr lang="en-US" sz="1600" u="sng"/>
              <a:t>Bullish Spread Profit</a:t>
            </a:r>
            <a:endParaRPr lang="zh-TW" sz="1600" u="sng"/>
          </a:p>
        </c:rich>
      </c:tx>
      <c:overlay val="0"/>
      <c:spPr>
        <a:noFill/>
        <a:ln>
          <a:noFill/>
        </a:ln>
        <a:effectLst/>
      </c:spPr>
      <c:txPr>
        <a:bodyPr rot="0" spcFirstLastPara="1" vertOverflow="ellipsis" vert="horz" wrap="square" anchor="ctr" anchorCtr="1"/>
        <a:lstStyle/>
        <a:p>
          <a:pPr algn="ctr" rtl="0">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'Spread (Bull by Puts)'!$C$7</c:f>
              <c:strCache>
                <c:ptCount val="1"/>
                <c:pt idx="0">
                  <c:v>Short Put (X=$17550)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'Spread (Bull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(Bull by Puts)'!$D$9:$D$19</c:f>
              <c:numCache>
                <c:formatCode>"$"#,##0.00</c:formatCode>
                <c:ptCount val="11"/>
                <c:pt idx="0">
                  <c:v>-184</c:v>
                </c:pt>
                <c:pt idx="1">
                  <c:v>-134</c:v>
                </c:pt>
                <c:pt idx="2">
                  <c:v>-84</c:v>
                </c:pt>
                <c:pt idx="3">
                  <c:v>-34</c:v>
                </c:pt>
                <c:pt idx="4">
                  <c:v>16</c:v>
                </c:pt>
                <c:pt idx="5">
                  <c:v>66</c:v>
                </c:pt>
                <c:pt idx="6">
                  <c:v>116</c:v>
                </c:pt>
                <c:pt idx="7">
                  <c:v>166</c:v>
                </c:pt>
                <c:pt idx="8">
                  <c:v>166</c:v>
                </c:pt>
                <c:pt idx="9">
                  <c:v>166</c:v>
                </c:pt>
                <c:pt idx="10">
                  <c:v>166</c:v>
                </c:pt>
              </c:numCache>
            </c:numRef>
          </c:val>
          <c:smooth val="0"/>
          <c:extLst>
            <c:ext xmlns:c16="http://schemas.microsoft.com/office/drawing/2014/chart" uri="{C3380CC4-5D6E-409C-BE32-E72D297353CC}">
              <c16:uniqueId val="{00000000-C1D0-4C4E-8C66-5B2162D538D3}"/>
            </c:ext>
          </c:extLst>
        </c:ser>
        <c:ser>
          <c:idx val="1"/>
          <c:order val="1"/>
          <c:tx>
            <c:strRef>
              <c:f>'Spread (Bull by Puts)'!$E$7</c:f>
              <c:strCache>
                <c:ptCount val="1"/>
                <c:pt idx="0">
                  <c:v>Long Put (X=$17400)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'Spread (Bull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(Bull by Puts)'!$F$9:$F$19</c:f>
              <c:numCache>
                <c:formatCode>"$"#,##0.00</c:formatCode>
                <c:ptCount val="11"/>
                <c:pt idx="0">
                  <c:v>112</c:v>
                </c:pt>
                <c:pt idx="1">
                  <c:v>62</c:v>
                </c:pt>
                <c:pt idx="2">
                  <c:v>12</c:v>
                </c:pt>
                <c:pt idx="3">
                  <c:v>-38</c:v>
                </c:pt>
                <c:pt idx="4">
                  <c:v>-88</c:v>
                </c:pt>
                <c:pt idx="5">
                  <c:v>-88</c:v>
                </c:pt>
                <c:pt idx="6">
                  <c:v>-88</c:v>
                </c:pt>
                <c:pt idx="7">
                  <c:v>-88</c:v>
                </c:pt>
                <c:pt idx="8">
                  <c:v>-88</c:v>
                </c:pt>
                <c:pt idx="9">
                  <c:v>-88</c:v>
                </c:pt>
                <c:pt idx="10">
                  <c:v>-88</c:v>
                </c:pt>
              </c:numCache>
            </c:numRef>
          </c:val>
          <c:smooth val="0"/>
          <c:extLst>
            <c:ext xmlns:c16="http://schemas.microsoft.com/office/drawing/2014/chart" uri="{C3380CC4-5D6E-409C-BE32-E72D297353CC}">
              <c16:uniqueId val="{00000001-C1D0-4C4E-8C66-5B2162D538D3}"/>
            </c:ext>
          </c:extLst>
        </c:ser>
        <c:ser>
          <c:idx val="2"/>
          <c:order val="2"/>
          <c:tx>
            <c:strRef>
              <c:f>'Spread (Bull by Puts)'!$G$7</c:f>
              <c:strCache>
                <c:ptCount val="1"/>
                <c:pt idx="0">
                  <c:v>Bull Spread (Put)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'Spread (Bull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(Bull by Puts)'!$H$9:$H$19</c:f>
              <c:numCache>
                <c:formatCode>"$"#,##0.00</c:formatCode>
                <c:ptCount val="11"/>
                <c:pt idx="0">
                  <c:v>-72</c:v>
                </c:pt>
                <c:pt idx="1">
                  <c:v>-72</c:v>
                </c:pt>
                <c:pt idx="2">
                  <c:v>-72</c:v>
                </c:pt>
                <c:pt idx="3">
                  <c:v>-72</c:v>
                </c:pt>
                <c:pt idx="4">
                  <c:v>-72</c:v>
                </c:pt>
                <c:pt idx="5">
                  <c:v>-22</c:v>
                </c:pt>
                <c:pt idx="6">
                  <c:v>28</c:v>
                </c:pt>
                <c:pt idx="7">
                  <c:v>78</c:v>
                </c:pt>
                <c:pt idx="8">
                  <c:v>78</c:v>
                </c:pt>
                <c:pt idx="9">
                  <c:v>78</c:v>
                </c:pt>
                <c:pt idx="10">
                  <c:v>78</c:v>
                </c:pt>
              </c:numCache>
            </c:numRef>
          </c:val>
          <c:smooth val="0"/>
          <c:extLst>
            <c:ext xmlns:c16="http://schemas.microsoft.com/office/drawing/2014/chart" uri="{C3380CC4-5D6E-409C-BE32-E72D297353CC}">
              <c16:uniqueId val="{00000002-C1D0-4C4E-8C66-5B2162D538D3}"/>
            </c:ext>
          </c:extLst>
        </c:ser>
        <c:dLbls>
          <c:showLegendKey val="0"/>
          <c:showVal val="0"/>
          <c:showCatName val="0"/>
          <c:showSerName val="0"/>
          <c:showPercent val="0"/>
          <c:showBubbleSize val="0"/>
        </c:dLbls>
        <c:marker val="1"/>
        <c:smooth val="0"/>
        <c:axId val="990477871"/>
        <c:axId val="990449583"/>
      </c:lineChart>
      <c:catAx>
        <c:axId val="990477871"/>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49583"/>
        <c:crosses val="autoZero"/>
        <c:auto val="1"/>
        <c:lblAlgn val="ctr"/>
        <c:lblOffset val="100"/>
        <c:tickMarkSkip val="1"/>
        <c:noMultiLvlLbl val="0"/>
      </c:catAx>
      <c:valAx>
        <c:axId val="990449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77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Bearish Spread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'Spread (Bear by  Puts)'!$C$7</c:f>
              <c:strCache>
                <c:ptCount val="1"/>
                <c:pt idx="0">
                  <c:v>Short Put (X=$17550)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'Spread (Bear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(Bear by  Puts)'!$D$9:$D$19</c:f>
              <c:numCache>
                <c:formatCode>"$"#,##0.00</c:formatCode>
                <c:ptCount val="11"/>
                <c:pt idx="0">
                  <c:v>-112</c:v>
                </c:pt>
                <c:pt idx="1">
                  <c:v>-62</c:v>
                </c:pt>
                <c:pt idx="2">
                  <c:v>-12</c:v>
                </c:pt>
                <c:pt idx="3">
                  <c:v>38</c:v>
                </c:pt>
                <c:pt idx="4">
                  <c:v>88</c:v>
                </c:pt>
                <c:pt idx="5">
                  <c:v>88</c:v>
                </c:pt>
                <c:pt idx="6">
                  <c:v>88</c:v>
                </c:pt>
                <c:pt idx="7">
                  <c:v>88</c:v>
                </c:pt>
                <c:pt idx="8">
                  <c:v>88</c:v>
                </c:pt>
                <c:pt idx="9">
                  <c:v>88</c:v>
                </c:pt>
                <c:pt idx="10">
                  <c:v>88</c:v>
                </c:pt>
              </c:numCache>
            </c:numRef>
          </c:val>
          <c:smooth val="0"/>
          <c:extLst>
            <c:ext xmlns:c16="http://schemas.microsoft.com/office/drawing/2014/chart" uri="{C3380CC4-5D6E-409C-BE32-E72D297353CC}">
              <c16:uniqueId val="{00000000-AECA-42FC-BEFC-B440340C331F}"/>
            </c:ext>
          </c:extLst>
        </c:ser>
        <c:ser>
          <c:idx val="1"/>
          <c:order val="1"/>
          <c:tx>
            <c:strRef>
              <c:f>'Spread (Bear by  Puts)'!$E$7</c:f>
              <c:strCache>
                <c:ptCount val="1"/>
                <c:pt idx="0">
                  <c:v>Long Put (X=$17400)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'Spread (Bear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(Bear by  Puts)'!$F$9:$F$19</c:f>
              <c:numCache>
                <c:formatCode>"$"#,##0.00</c:formatCode>
                <c:ptCount val="11"/>
                <c:pt idx="0">
                  <c:v>184</c:v>
                </c:pt>
                <c:pt idx="1">
                  <c:v>134</c:v>
                </c:pt>
                <c:pt idx="2">
                  <c:v>84</c:v>
                </c:pt>
                <c:pt idx="3">
                  <c:v>34</c:v>
                </c:pt>
                <c:pt idx="4">
                  <c:v>-16</c:v>
                </c:pt>
                <c:pt idx="5">
                  <c:v>-66</c:v>
                </c:pt>
                <c:pt idx="6">
                  <c:v>-116</c:v>
                </c:pt>
                <c:pt idx="7">
                  <c:v>-166</c:v>
                </c:pt>
                <c:pt idx="8">
                  <c:v>-166</c:v>
                </c:pt>
                <c:pt idx="9">
                  <c:v>-166</c:v>
                </c:pt>
                <c:pt idx="10">
                  <c:v>-166</c:v>
                </c:pt>
              </c:numCache>
            </c:numRef>
          </c:val>
          <c:smooth val="0"/>
          <c:extLst>
            <c:ext xmlns:c16="http://schemas.microsoft.com/office/drawing/2014/chart" uri="{C3380CC4-5D6E-409C-BE32-E72D297353CC}">
              <c16:uniqueId val="{00000001-AECA-42FC-BEFC-B440340C331F}"/>
            </c:ext>
          </c:extLst>
        </c:ser>
        <c:ser>
          <c:idx val="2"/>
          <c:order val="2"/>
          <c:tx>
            <c:strRef>
              <c:f>'Spread (Bear by  Puts)'!$G$7</c:f>
              <c:strCache>
                <c:ptCount val="1"/>
                <c:pt idx="0">
                  <c:v>Bear Spread (Put)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'Spread (Bear by  Puts)'!$B$9:$B$19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'Spread (Bear by  Puts)'!$H$9:$H$19</c:f>
              <c:numCache>
                <c:formatCode>"$"#,##0.00</c:formatCode>
                <c:ptCount val="11"/>
                <c:pt idx="0">
                  <c:v>72</c:v>
                </c:pt>
                <c:pt idx="1">
                  <c:v>72</c:v>
                </c:pt>
                <c:pt idx="2">
                  <c:v>72</c:v>
                </c:pt>
                <c:pt idx="3">
                  <c:v>72</c:v>
                </c:pt>
                <c:pt idx="4">
                  <c:v>72</c:v>
                </c:pt>
                <c:pt idx="5">
                  <c:v>22</c:v>
                </c:pt>
                <c:pt idx="6">
                  <c:v>-28</c:v>
                </c:pt>
                <c:pt idx="7">
                  <c:v>-78</c:v>
                </c:pt>
                <c:pt idx="8">
                  <c:v>-78</c:v>
                </c:pt>
                <c:pt idx="9">
                  <c:v>-78</c:v>
                </c:pt>
                <c:pt idx="10">
                  <c:v>-78</c:v>
                </c:pt>
              </c:numCache>
            </c:numRef>
          </c:val>
          <c:smooth val="0"/>
          <c:extLst>
            <c:ext xmlns:c16="http://schemas.microsoft.com/office/drawing/2014/chart" uri="{C3380CC4-5D6E-409C-BE32-E72D297353CC}">
              <c16:uniqueId val="{00000002-AECA-42FC-BEFC-B440340C331F}"/>
            </c:ext>
          </c:extLst>
        </c:ser>
        <c:dLbls>
          <c:showLegendKey val="0"/>
          <c:showVal val="0"/>
          <c:showCatName val="0"/>
          <c:showSerName val="0"/>
          <c:showPercent val="0"/>
          <c:showBubbleSize val="0"/>
        </c:dLbls>
        <c:marker val="1"/>
        <c:smooth val="0"/>
        <c:axId val="990461231"/>
        <c:axId val="990467055"/>
      </c:lineChart>
      <c:catAx>
        <c:axId val="990461231"/>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67055"/>
        <c:crosses val="autoZero"/>
        <c:auto val="1"/>
        <c:lblAlgn val="ctr"/>
        <c:lblOffset val="100"/>
        <c:noMultiLvlLbl val="0"/>
      </c:catAx>
      <c:valAx>
        <c:axId val="990467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90461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Straddle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29400867145128"/>
          <c:y val="0.17938051012854161"/>
          <c:w val="0.84377150039343674"/>
          <c:h val="0.67585402786190185"/>
        </c:manualLayout>
      </c:layout>
      <c:lineChart>
        <c:grouping val="standard"/>
        <c:varyColors val="0"/>
        <c:ser>
          <c:idx val="0"/>
          <c:order val="0"/>
          <c:tx>
            <c:strRef>
              <c:f>Straddle!$C$7</c:f>
              <c:strCache>
                <c:ptCount val="1"/>
                <c:pt idx="0">
                  <c:v>Long Call (X=$17450)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Straddle!$B$9:$B$19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Straddle!$D$9:$D$19</c:f>
              <c:numCache>
                <c:formatCode>"$"#,##0.00</c:formatCode>
                <c:ptCount val="11"/>
                <c:pt idx="0">
                  <c:v>-126</c:v>
                </c:pt>
                <c:pt idx="1">
                  <c:v>-126</c:v>
                </c:pt>
                <c:pt idx="2">
                  <c:v>-126</c:v>
                </c:pt>
                <c:pt idx="3">
                  <c:v>-126</c:v>
                </c:pt>
                <c:pt idx="4">
                  <c:v>-126</c:v>
                </c:pt>
                <c:pt idx="5">
                  <c:v>-126</c:v>
                </c:pt>
                <c:pt idx="6">
                  <c:v>-76</c:v>
                </c:pt>
                <c:pt idx="7">
                  <c:v>-26</c:v>
                </c:pt>
                <c:pt idx="8">
                  <c:v>24</c:v>
                </c:pt>
                <c:pt idx="9">
                  <c:v>74</c:v>
                </c:pt>
                <c:pt idx="10">
                  <c:v>124</c:v>
                </c:pt>
              </c:numCache>
            </c:numRef>
          </c:val>
          <c:smooth val="0"/>
          <c:extLst>
            <c:ext xmlns:c16="http://schemas.microsoft.com/office/drawing/2014/chart" uri="{C3380CC4-5D6E-409C-BE32-E72D297353CC}">
              <c16:uniqueId val="{00000000-0169-4D6E-8F2C-BEF8151A091B}"/>
            </c:ext>
          </c:extLst>
        </c:ser>
        <c:ser>
          <c:idx val="1"/>
          <c:order val="1"/>
          <c:tx>
            <c:strRef>
              <c:f>Straddle!$E$7</c:f>
              <c:strCache>
                <c:ptCount val="1"/>
                <c:pt idx="0">
                  <c:v>Long Put (X=$17450)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Straddle!$B$9:$B$19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Straddle!$F$9:$F$19</c:f>
              <c:numCache>
                <c:formatCode>"$"#,##0.00</c:formatCode>
                <c:ptCount val="11"/>
                <c:pt idx="0">
                  <c:v>137</c:v>
                </c:pt>
                <c:pt idx="1">
                  <c:v>87</c:v>
                </c:pt>
                <c:pt idx="2">
                  <c:v>37</c:v>
                </c:pt>
                <c:pt idx="3">
                  <c:v>-13</c:v>
                </c:pt>
                <c:pt idx="4">
                  <c:v>-63</c:v>
                </c:pt>
                <c:pt idx="5">
                  <c:v>-113</c:v>
                </c:pt>
                <c:pt idx="6">
                  <c:v>-113</c:v>
                </c:pt>
                <c:pt idx="7">
                  <c:v>-113</c:v>
                </c:pt>
                <c:pt idx="8">
                  <c:v>-113</c:v>
                </c:pt>
                <c:pt idx="9">
                  <c:v>-113</c:v>
                </c:pt>
                <c:pt idx="10">
                  <c:v>-113</c:v>
                </c:pt>
              </c:numCache>
            </c:numRef>
          </c:val>
          <c:smooth val="0"/>
          <c:extLst>
            <c:ext xmlns:c16="http://schemas.microsoft.com/office/drawing/2014/chart" uri="{C3380CC4-5D6E-409C-BE32-E72D297353CC}">
              <c16:uniqueId val="{00000001-0169-4D6E-8F2C-BEF8151A091B}"/>
            </c:ext>
          </c:extLst>
        </c:ser>
        <c:ser>
          <c:idx val="2"/>
          <c:order val="2"/>
          <c:tx>
            <c:strRef>
              <c:f>Straddle!$G$7</c:f>
              <c:strCache>
                <c:ptCount val="1"/>
                <c:pt idx="0">
                  <c:v>Straddle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Straddle!$B$9:$B$19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Straddle!$H$9:$H$19</c:f>
              <c:numCache>
                <c:formatCode>"$"#,##0.00</c:formatCode>
                <c:ptCount val="11"/>
                <c:pt idx="0">
                  <c:v>11</c:v>
                </c:pt>
                <c:pt idx="1">
                  <c:v>-39</c:v>
                </c:pt>
                <c:pt idx="2">
                  <c:v>-89</c:v>
                </c:pt>
                <c:pt idx="3">
                  <c:v>-139</c:v>
                </c:pt>
                <c:pt idx="4">
                  <c:v>-189</c:v>
                </c:pt>
                <c:pt idx="5">
                  <c:v>-239</c:v>
                </c:pt>
                <c:pt idx="6">
                  <c:v>-189</c:v>
                </c:pt>
                <c:pt idx="7">
                  <c:v>-139</c:v>
                </c:pt>
                <c:pt idx="8">
                  <c:v>-89</c:v>
                </c:pt>
                <c:pt idx="9">
                  <c:v>-39</c:v>
                </c:pt>
                <c:pt idx="10">
                  <c:v>11</c:v>
                </c:pt>
              </c:numCache>
            </c:numRef>
          </c:val>
          <c:smooth val="0"/>
          <c:extLst>
            <c:ext xmlns:c16="http://schemas.microsoft.com/office/drawing/2014/chart" uri="{C3380CC4-5D6E-409C-BE32-E72D297353CC}">
              <c16:uniqueId val="{00000002-0169-4D6E-8F2C-BEF8151A091B}"/>
            </c:ext>
          </c:extLst>
        </c:ser>
        <c:dLbls>
          <c:showLegendKey val="0"/>
          <c:showVal val="0"/>
          <c:showCatName val="0"/>
          <c:showSerName val="0"/>
          <c:showPercent val="0"/>
          <c:showBubbleSize val="0"/>
        </c:dLbls>
        <c:marker val="1"/>
        <c:smooth val="0"/>
        <c:axId val="901208063"/>
        <c:axId val="896946463"/>
      </c:lineChart>
      <c:catAx>
        <c:axId val="901208063"/>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896946463"/>
        <c:crosses val="autoZero"/>
        <c:auto val="1"/>
        <c:lblAlgn val="ctr"/>
        <c:lblOffset val="100"/>
        <c:noMultiLvlLbl val="0"/>
      </c:catAx>
      <c:valAx>
        <c:axId val="89694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01208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Strip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29400867145128"/>
          <c:y val="0.17938051012854161"/>
          <c:w val="0.84377150039343674"/>
          <c:h val="0.67585402786190185"/>
        </c:manualLayout>
      </c:layout>
      <c:lineChart>
        <c:grouping val="standard"/>
        <c:varyColors val="0"/>
        <c:ser>
          <c:idx val="0"/>
          <c:order val="0"/>
          <c:tx>
            <c:strRef>
              <c:f>Strip!$C$7</c:f>
              <c:strCache>
                <c:ptCount val="1"/>
                <c:pt idx="0">
                  <c:v>Long Call (X=$17450)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Strip!$B$9:$B$19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Strip!$D$9:$D$19</c:f>
              <c:numCache>
                <c:formatCode>"$"#,##0.00</c:formatCode>
                <c:ptCount val="11"/>
                <c:pt idx="0">
                  <c:v>-126</c:v>
                </c:pt>
                <c:pt idx="1">
                  <c:v>-126</c:v>
                </c:pt>
                <c:pt idx="2">
                  <c:v>-126</c:v>
                </c:pt>
                <c:pt idx="3">
                  <c:v>-126</c:v>
                </c:pt>
                <c:pt idx="4">
                  <c:v>-126</c:v>
                </c:pt>
                <c:pt idx="5">
                  <c:v>-126</c:v>
                </c:pt>
                <c:pt idx="6">
                  <c:v>-76</c:v>
                </c:pt>
                <c:pt idx="7">
                  <c:v>-26</c:v>
                </c:pt>
                <c:pt idx="8">
                  <c:v>24</c:v>
                </c:pt>
                <c:pt idx="9">
                  <c:v>74</c:v>
                </c:pt>
                <c:pt idx="10">
                  <c:v>124</c:v>
                </c:pt>
              </c:numCache>
            </c:numRef>
          </c:val>
          <c:smooth val="0"/>
          <c:extLst>
            <c:ext xmlns:c16="http://schemas.microsoft.com/office/drawing/2014/chart" uri="{C3380CC4-5D6E-409C-BE32-E72D297353CC}">
              <c16:uniqueId val="{00000000-4F2A-4641-A454-3A2C3885AA12}"/>
            </c:ext>
          </c:extLst>
        </c:ser>
        <c:ser>
          <c:idx val="1"/>
          <c:order val="1"/>
          <c:tx>
            <c:strRef>
              <c:f>Strip!$E$7</c:f>
              <c:strCache>
                <c:ptCount val="1"/>
                <c:pt idx="0">
                  <c:v>Long 2 Put (X=$17450)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Strip!$B$9:$B$19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Strip!$F$9:$F$19</c:f>
              <c:numCache>
                <c:formatCode>"$"#,##0.00</c:formatCode>
                <c:ptCount val="11"/>
                <c:pt idx="0">
                  <c:v>274</c:v>
                </c:pt>
                <c:pt idx="1">
                  <c:v>174</c:v>
                </c:pt>
                <c:pt idx="2">
                  <c:v>74</c:v>
                </c:pt>
                <c:pt idx="3">
                  <c:v>-26</c:v>
                </c:pt>
                <c:pt idx="4">
                  <c:v>-126</c:v>
                </c:pt>
                <c:pt idx="5">
                  <c:v>-226</c:v>
                </c:pt>
                <c:pt idx="6">
                  <c:v>-226</c:v>
                </c:pt>
                <c:pt idx="7">
                  <c:v>-226</c:v>
                </c:pt>
                <c:pt idx="8">
                  <c:v>-226</c:v>
                </c:pt>
                <c:pt idx="9">
                  <c:v>-226</c:v>
                </c:pt>
                <c:pt idx="10">
                  <c:v>-226</c:v>
                </c:pt>
              </c:numCache>
            </c:numRef>
          </c:val>
          <c:smooth val="0"/>
          <c:extLst>
            <c:ext xmlns:c16="http://schemas.microsoft.com/office/drawing/2014/chart" uri="{C3380CC4-5D6E-409C-BE32-E72D297353CC}">
              <c16:uniqueId val="{00000001-4F2A-4641-A454-3A2C3885AA12}"/>
            </c:ext>
          </c:extLst>
        </c:ser>
        <c:ser>
          <c:idx val="2"/>
          <c:order val="2"/>
          <c:tx>
            <c:strRef>
              <c:f>Strip!$G$7</c:f>
              <c:strCache>
                <c:ptCount val="1"/>
                <c:pt idx="0">
                  <c:v>Strip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Strip!$B$9:$B$19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Strip!$H$9:$H$19</c:f>
              <c:numCache>
                <c:formatCode>"$"#,##0.00</c:formatCode>
                <c:ptCount val="11"/>
                <c:pt idx="0">
                  <c:v>148</c:v>
                </c:pt>
                <c:pt idx="1">
                  <c:v>48</c:v>
                </c:pt>
                <c:pt idx="2">
                  <c:v>-52</c:v>
                </c:pt>
                <c:pt idx="3">
                  <c:v>-152</c:v>
                </c:pt>
                <c:pt idx="4">
                  <c:v>-252</c:v>
                </c:pt>
                <c:pt idx="5">
                  <c:v>-352</c:v>
                </c:pt>
                <c:pt idx="6">
                  <c:v>-302</c:v>
                </c:pt>
                <c:pt idx="7">
                  <c:v>-252</c:v>
                </c:pt>
                <c:pt idx="8">
                  <c:v>-202</c:v>
                </c:pt>
                <c:pt idx="9">
                  <c:v>-152</c:v>
                </c:pt>
                <c:pt idx="10">
                  <c:v>-102</c:v>
                </c:pt>
              </c:numCache>
            </c:numRef>
          </c:val>
          <c:smooth val="0"/>
          <c:extLst>
            <c:ext xmlns:c16="http://schemas.microsoft.com/office/drawing/2014/chart" uri="{C3380CC4-5D6E-409C-BE32-E72D297353CC}">
              <c16:uniqueId val="{00000002-4F2A-4641-A454-3A2C3885AA12}"/>
            </c:ext>
          </c:extLst>
        </c:ser>
        <c:dLbls>
          <c:showLegendKey val="0"/>
          <c:showVal val="0"/>
          <c:showCatName val="0"/>
          <c:showSerName val="0"/>
          <c:showPercent val="0"/>
          <c:showBubbleSize val="0"/>
        </c:dLbls>
        <c:marker val="1"/>
        <c:smooth val="0"/>
        <c:axId val="901208063"/>
        <c:axId val="896946463"/>
      </c:lineChart>
      <c:catAx>
        <c:axId val="901208063"/>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896946463"/>
        <c:crosses val="autoZero"/>
        <c:auto val="1"/>
        <c:lblAlgn val="ctr"/>
        <c:lblOffset val="100"/>
        <c:noMultiLvlLbl val="0"/>
      </c:catAx>
      <c:valAx>
        <c:axId val="89694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01208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Strap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29400867145128"/>
          <c:y val="0.17938051012854161"/>
          <c:w val="0.84377150039343674"/>
          <c:h val="0.67585402786190185"/>
        </c:manualLayout>
      </c:layout>
      <c:lineChart>
        <c:grouping val="standard"/>
        <c:varyColors val="0"/>
        <c:ser>
          <c:idx val="0"/>
          <c:order val="0"/>
          <c:tx>
            <c:strRef>
              <c:f>Strap!$C$7</c:f>
              <c:strCache>
                <c:ptCount val="1"/>
                <c:pt idx="0">
                  <c:v>Long 2 Call (X=$17450)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Strap!$B$9:$B$19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Strap!$D$9:$D$19</c:f>
              <c:numCache>
                <c:formatCode>"$"#,##0.00</c:formatCode>
                <c:ptCount val="11"/>
                <c:pt idx="0">
                  <c:v>-252</c:v>
                </c:pt>
                <c:pt idx="1">
                  <c:v>-252</c:v>
                </c:pt>
                <c:pt idx="2">
                  <c:v>-252</c:v>
                </c:pt>
                <c:pt idx="3">
                  <c:v>-252</c:v>
                </c:pt>
                <c:pt idx="4">
                  <c:v>-252</c:v>
                </c:pt>
                <c:pt idx="5">
                  <c:v>-252</c:v>
                </c:pt>
                <c:pt idx="6">
                  <c:v>-152</c:v>
                </c:pt>
                <c:pt idx="7">
                  <c:v>-52</c:v>
                </c:pt>
                <c:pt idx="8">
                  <c:v>48</c:v>
                </c:pt>
                <c:pt idx="9">
                  <c:v>148</c:v>
                </c:pt>
                <c:pt idx="10">
                  <c:v>248</c:v>
                </c:pt>
              </c:numCache>
            </c:numRef>
          </c:val>
          <c:smooth val="0"/>
          <c:extLst>
            <c:ext xmlns:c16="http://schemas.microsoft.com/office/drawing/2014/chart" uri="{C3380CC4-5D6E-409C-BE32-E72D297353CC}">
              <c16:uniqueId val="{00000000-FC1B-49DB-A36D-44CB9CDFFC9C}"/>
            </c:ext>
          </c:extLst>
        </c:ser>
        <c:ser>
          <c:idx val="1"/>
          <c:order val="1"/>
          <c:tx>
            <c:strRef>
              <c:f>Strap!$E$7</c:f>
              <c:strCache>
                <c:ptCount val="1"/>
                <c:pt idx="0">
                  <c:v>Long Put (X=$17450)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Strap!$B$9:$B$19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Strap!$F$9:$F$19</c:f>
              <c:numCache>
                <c:formatCode>"$"#,##0.00</c:formatCode>
                <c:ptCount val="11"/>
                <c:pt idx="0">
                  <c:v>137</c:v>
                </c:pt>
                <c:pt idx="1">
                  <c:v>87</c:v>
                </c:pt>
                <c:pt idx="2">
                  <c:v>37</c:v>
                </c:pt>
                <c:pt idx="3">
                  <c:v>-13</c:v>
                </c:pt>
                <c:pt idx="4">
                  <c:v>-63</c:v>
                </c:pt>
                <c:pt idx="5">
                  <c:v>-113</c:v>
                </c:pt>
                <c:pt idx="6">
                  <c:v>-113</c:v>
                </c:pt>
                <c:pt idx="7">
                  <c:v>-113</c:v>
                </c:pt>
                <c:pt idx="8">
                  <c:v>-113</c:v>
                </c:pt>
                <c:pt idx="9">
                  <c:v>-113</c:v>
                </c:pt>
                <c:pt idx="10">
                  <c:v>-113</c:v>
                </c:pt>
              </c:numCache>
            </c:numRef>
          </c:val>
          <c:smooth val="0"/>
          <c:extLst>
            <c:ext xmlns:c16="http://schemas.microsoft.com/office/drawing/2014/chart" uri="{C3380CC4-5D6E-409C-BE32-E72D297353CC}">
              <c16:uniqueId val="{00000001-FC1B-49DB-A36D-44CB9CDFFC9C}"/>
            </c:ext>
          </c:extLst>
        </c:ser>
        <c:ser>
          <c:idx val="2"/>
          <c:order val="2"/>
          <c:tx>
            <c:strRef>
              <c:f>Strap!$G$7</c:f>
              <c:strCache>
                <c:ptCount val="1"/>
                <c:pt idx="0">
                  <c:v>Strap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Strap!$B$9:$B$19</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Strap!$H$9:$H$19</c:f>
              <c:numCache>
                <c:formatCode>"$"#,##0.00</c:formatCode>
                <c:ptCount val="11"/>
                <c:pt idx="0">
                  <c:v>-115</c:v>
                </c:pt>
                <c:pt idx="1">
                  <c:v>-165</c:v>
                </c:pt>
                <c:pt idx="2">
                  <c:v>-215</c:v>
                </c:pt>
                <c:pt idx="3">
                  <c:v>-265</c:v>
                </c:pt>
                <c:pt idx="4">
                  <c:v>-315</c:v>
                </c:pt>
                <c:pt idx="5">
                  <c:v>-365</c:v>
                </c:pt>
                <c:pt idx="6">
                  <c:v>-265</c:v>
                </c:pt>
                <c:pt idx="7">
                  <c:v>-165</c:v>
                </c:pt>
                <c:pt idx="8">
                  <c:v>-65</c:v>
                </c:pt>
                <c:pt idx="9">
                  <c:v>35</c:v>
                </c:pt>
                <c:pt idx="10">
                  <c:v>135</c:v>
                </c:pt>
              </c:numCache>
            </c:numRef>
          </c:val>
          <c:smooth val="0"/>
          <c:extLst>
            <c:ext xmlns:c16="http://schemas.microsoft.com/office/drawing/2014/chart" uri="{C3380CC4-5D6E-409C-BE32-E72D297353CC}">
              <c16:uniqueId val="{00000002-FC1B-49DB-A36D-44CB9CDFFC9C}"/>
            </c:ext>
          </c:extLst>
        </c:ser>
        <c:dLbls>
          <c:showLegendKey val="0"/>
          <c:showVal val="0"/>
          <c:showCatName val="0"/>
          <c:showSerName val="0"/>
          <c:showPercent val="0"/>
          <c:showBubbleSize val="0"/>
        </c:dLbls>
        <c:marker val="1"/>
        <c:smooth val="0"/>
        <c:axId val="901208063"/>
        <c:axId val="896946463"/>
      </c:lineChart>
      <c:catAx>
        <c:axId val="901208063"/>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896946463"/>
        <c:crosses val="autoZero"/>
        <c:auto val="1"/>
        <c:lblAlgn val="ctr"/>
        <c:lblOffset val="100"/>
        <c:noMultiLvlLbl val="0"/>
      </c:catAx>
      <c:valAx>
        <c:axId val="89694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01208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u="sng"/>
              <a:t>Condor Profit</a:t>
            </a:r>
            <a:endParaRPr lang="zh-TW" sz="1600"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29400867145128"/>
          <c:y val="0.17938051012854161"/>
          <c:w val="0.84377150039343674"/>
          <c:h val="0.67585402786190185"/>
        </c:manualLayout>
      </c:layout>
      <c:lineChart>
        <c:grouping val="standard"/>
        <c:varyColors val="0"/>
        <c:ser>
          <c:idx val="0"/>
          <c:order val="0"/>
          <c:tx>
            <c:strRef>
              <c:f>Condor!$C$9</c:f>
              <c:strCache>
                <c:ptCount val="1"/>
                <c:pt idx="0">
                  <c:v>Long Call (X=$17400)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Condor!$B$11:$B$21</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Condor!$D$11:$D$21</c:f>
              <c:numCache>
                <c:formatCode>"$"#,##0.00</c:formatCode>
                <c:ptCount val="11"/>
                <c:pt idx="0">
                  <c:v>-151</c:v>
                </c:pt>
                <c:pt idx="1">
                  <c:v>-151</c:v>
                </c:pt>
                <c:pt idx="2">
                  <c:v>-151</c:v>
                </c:pt>
                <c:pt idx="3">
                  <c:v>-151</c:v>
                </c:pt>
                <c:pt idx="4">
                  <c:v>-151</c:v>
                </c:pt>
                <c:pt idx="5">
                  <c:v>-101</c:v>
                </c:pt>
                <c:pt idx="6">
                  <c:v>-51</c:v>
                </c:pt>
                <c:pt idx="7">
                  <c:v>-1</c:v>
                </c:pt>
                <c:pt idx="8">
                  <c:v>49</c:v>
                </c:pt>
                <c:pt idx="9">
                  <c:v>99</c:v>
                </c:pt>
                <c:pt idx="10">
                  <c:v>149</c:v>
                </c:pt>
              </c:numCache>
            </c:numRef>
          </c:val>
          <c:smooth val="0"/>
          <c:extLst>
            <c:ext xmlns:c16="http://schemas.microsoft.com/office/drawing/2014/chart" uri="{C3380CC4-5D6E-409C-BE32-E72D297353CC}">
              <c16:uniqueId val="{00000000-F2E2-44C5-AB12-46C023CBB70C}"/>
            </c:ext>
          </c:extLst>
        </c:ser>
        <c:ser>
          <c:idx val="1"/>
          <c:order val="1"/>
          <c:tx>
            <c:strRef>
              <c:f>Condor!$E$9</c:f>
              <c:strCache>
                <c:ptCount val="1"/>
                <c:pt idx="0">
                  <c:v>Short Call (X=$17450)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Condor!$B$11:$B$21</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Condor!$F$11:$F$21</c:f>
              <c:numCache>
                <c:formatCode>"$"#,##0.00</c:formatCode>
                <c:ptCount val="11"/>
                <c:pt idx="0">
                  <c:v>126</c:v>
                </c:pt>
                <c:pt idx="1">
                  <c:v>126</c:v>
                </c:pt>
                <c:pt idx="2">
                  <c:v>126</c:v>
                </c:pt>
                <c:pt idx="3">
                  <c:v>126</c:v>
                </c:pt>
                <c:pt idx="4">
                  <c:v>126</c:v>
                </c:pt>
                <c:pt idx="5">
                  <c:v>126</c:v>
                </c:pt>
                <c:pt idx="6">
                  <c:v>76</c:v>
                </c:pt>
                <c:pt idx="7">
                  <c:v>26</c:v>
                </c:pt>
                <c:pt idx="8">
                  <c:v>-24</c:v>
                </c:pt>
                <c:pt idx="9">
                  <c:v>-74</c:v>
                </c:pt>
                <c:pt idx="10">
                  <c:v>-124</c:v>
                </c:pt>
              </c:numCache>
            </c:numRef>
          </c:val>
          <c:smooth val="0"/>
          <c:extLst>
            <c:ext xmlns:c16="http://schemas.microsoft.com/office/drawing/2014/chart" uri="{C3380CC4-5D6E-409C-BE32-E72D297353CC}">
              <c16:uniqueId val="{00000001-F2E2-44C5-AB12-46C023CBB70C}"/>
            </c:ext>
          </c:extLst>
        </c:ser>
        <c:ser>
          <c:idx val="3"/>
          <c:order val="2"/>
          <c:tx>
            <c:strRef>
              <c:f>Condor!$G$9</c:f>
              <c:strCache>
                <c:ptCount val="1"/>
                <c:pt idx="0">
                  <c:v>Short Call (X=$17500)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Condor!$H$11:$H$21</c:f>
              <c:numCache>
                <c:formatCode>"$"#,##0.00</c:formatCode>
                <c:ptCount val="11"/>
                <c:pt idx="0">
                  <c:v>137</c:v>
                </c:pt>
                <c:pt idx="1">
                  <c:v>137</c:v>
                </c:pt>
                <c:pt idx="2">
                  <c:v>137</c:v>
                </c:pt>
                <c:pt idx="3">
                  <c:v>137</c:v>
                </c:pt>
                <c:pt idx="4">
                  <c:v>137</c:v>
                </c:pt>
                <c:pt idx="5">
                  <c:v>137</c:v>
                </c:pt>
                <c:pt idx="6">
                  <c:v>137</c:v>
                </c:pt>
                <c:pt idx="7">
                  <c:v>87</c:v>
                </c:pt>
                <c:pt idx="8">
                  <c:v>37</c:v>
                </c:pt>
                <c:pt idx="9">
                  <c:v>-13</c:v>
                </c:pt>
                <c:pt idx="10">
                  <c:v>-63</c:v>
                </c:pt>
              </c:numCache>
            </c:numRef>
          </c:val>
          <c:smooth val="0"/>
          <c:extLst>
            <c:ext xmlns:c16="http://schemas.microsoft.com/office/drawing/2014/chart" uri="{C3380CC4-5D6E-409C-BE32-E72D297353CC}">
              <c16:uniqueId val="{00000003-F2E2-44C5-AB12-46C023CBB70C}"/>
            </c:ext>
          </c:extLst>
        </c:ser>
        <c:ser>
          <c:idx val="4"/>
          <c:order val="3"/>
          <c:tx>
            <c:strRef>
              <c:f>Condor!$I$9</c:f>
              <c:strCache>
                <c:ptCount val="1"/>
                <c:pt idx="0">
                  <c:v>Long Call (X=$17550)</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Condor!$J$11:$J$21</c:f>
              <c:numCache>
                <c:formatCode>"$"#,##0.00</c:formatCode>
                <c:ptCount val="11"/>
                <c:pt idx="0">
                  <c:v>-166</c:v>
                </c:pt>
                <c:pt idx="1">
                  <c:v>-166</c:v>
                </c:pt>
                <c:pt idx="2">
                  <c:v>-166</c:v>
                </c:pt>
                <c:pt idx="3">
                  <c:v>-166</c:v>
                </c:pt>
                <c:pt idx="4">
                  <c:v>-166</c:v>
                </c:pt>
                <c:pt idx="5">
                  <c:v>-166</c:v>
                </c:pt>
                <c:pt idx="6">
                  <c:v>-166</c:v>
                </c:pt>
                <c:pt idx="7">
                  <c:v>-166</c:v>
                </c:pt>
                <c:pt idx="8">
                  <c:v>-116</c:v>
                </c:pt>
                <c:pt idx="9">
                  <c:v>-66</c:v>
                </c:pt>
                <c:pt idx="10">
                  <c:v>-16</c:v>
                </c:pt>
              </c:numCache>
            </c:numRef>
          </c:val>
          <c:smooth val="0"/>
          <c:extLst>
            <c:ext xmlns:c16="http://schemas.microsoft.com/office/drawing/2014/chart" uri="{C3380CC4-5D6E-409C-BE32-E72D297353CC}">
              <c16:uniqueId val="{00000004-F2E2-44C5-AB12-46C023CBB70C}"/>
            </c:ext>
          </c:extLst>
        </c:ser>
        <c:ser>
          <c:idx val="2"/>
          <c:order val="4"/>
          <c:tx>
            <c:strRef>
              <c:f>Condor!$K$9</c:f>
              <c:strCache>
                <c:ptCount val="1"/>
                <c:pt idx="0">
                  <c:v>Condor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Condor!$B$11:$B$21</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Condor!$L$11:$L$21</c:f>
              <c:numCache>
                <c:formatCode>"$"#,##0.00</c:formatCode>
                <c:ptCount val="11"/>
                <c:pt idx="0">
                  <c:v>-54</c:v>
                </c:pt>
                <c:pt idx="1">
                  <c:v>-54</c:v>
                </c:pt>
                <c:pt idx="2">
                  <c:v>-54</c:v>
                </c:pt>
                <c:pt idx="3">
                  <c:v>-54</c:v>
                </c:pt>
                <c:pt idx="4">
                  <c:v>-54</c:v>
                </c:pt>
                <c:pt idx="5">
                  <c:v>-4</c:v>
                </c:pt>
                <c:pt idx="6">
                  <c:v>-4</c:v>
                </c:pt>
                <c:pt idx="7">
                  <c:v>-54</c:v>
                </c:pt>
                <c:pt idx="8">
                  <c:v>-54</c:v>
                </c:pt>
                <c:pt idx="9">
                  <c:v>-54</c:v>
                </c:pt>
                <c:pt idx="10">
                  <c:v>-54</c:v>
                </c:pt>
              </c:numCache>
            </c:numRef>
          </c:val>
          <c:smooth val="0"/>
          <c:extLst>
            <c:ext xmlns:c16="http://schemas.microsoft.com/office/drawing/2014/chart" uri="{C3380CC4-5D6E-409C-BE32-E72D297353CC}">
              <c16:uniqueId val="{00000002-F2E2-44C5-AB12-46C023CBB70C}"/>
            </c:ext>
          </c:extLst>
        </c:ser>
        <c:dLbls>
          <c:showLegendKey val="0"/>
          <c:showVal val="0"/>
          <c:showCatName val="0"/>
          <c:showSerName val="0"/>
          <c:showPercent val="0"/>
          <c:showBubbleSize val="0"/>
        </c:dLbls>
        <c:marker val="1"/>
        <c:smooth val="0"/>
        <c:axId val="901208063"/>
        <c:axId val="896946463"/>
      </c:lineChart>
      <c:catAx>
        <c:axId val="901208063"/>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896946463"/>
        <c:crosses val="autoZero"/>
        <c:auto val="1"/>
        <c:lblAlgn val="ctr"/>
        <c:lblOffset val="100"/>
        <c:noMultiLvlLbl val="0"/>
      </c:catAx>
      <c:valAx>
        <c:axId val="89694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901208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Calander Spread Profit (Call)</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1"/>
          <c:order val="0"/>
          <c:tx>
            <c:strRef>
              <c:f>'Calander spread'!$B$10:$C$10</c:f>
              <c:strCache>
                <c:ptCount val="1"/>
                <c:pt idx="0">
                  <c:v>Short Call (X=$17450, 202312, t=6)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'Calander spread'!$A$12:$A$22</c:f>
              <c:numCache>
                <c:formatCode>"$"#,##0.00</c:formatCode>
                <c:ptCount val="11"/>
                <c:pt idx="0">
                  <c:v>17200</c:v>
                </c:pt>
                <c:pt idx="1">
                  <c:v>17250</c:v>
                </c:pt>
                <c:pt idx="2">
                  <c:v>17300</c:v>
                </c:pt>
                <c:pt idx="3">
                  <c:v>17350</c:v>
                </c:pt>
                <c:pt idx="4">
                  <c:v>17400</c:v>
                </c:pt>
                <c:pt idx="5">
                  <c:v>17450</c:v>
                </c:pt>
                <c:pt idx="6">
                  <c:v>17500</c:v>
                </c:pt>
                <c:pt idx="7">
                  <c:v>17550</c:v>
                </c:pt>
                <c:pt idx="8">
                  <c:v>17600</c:v>
                </c:pt>
                <c:pt idx="9">
                  <c:v>17650</c:v>
                </c:pt>
                <c:pt idx="10">
                  <c:v>17700</c:v>
                </c:pt>
              </c:numCache>
            </c:numRef>
          </c:cat>
          <c:val>
            <c:numRef>
              <c:f>'Calander spread'!$C$12:$C$22</c:f>
              <c:numCache>
                <c:formatCode>"$"#,##0.00</c:formatCode>
                <c:ptCount val="11"/>
                <c:pt idx="0">
                  <c:v>101</c:v>
                </c:pt>
                <c:pt idx="1">
                  <c:v>101</c:v>
                </c:pt>
                <c:pt idx="2">
                  <c:v>101</c:v>
                </c:pt>
                <c:pt idx="3">
                  <c:v>101</c:v>
                </c:pt>
                <c:pt idx="4">
                  <c:v>101</c:v>
                </c:pt>
                <c:pt idx="5">
                  <c:v>101</c:v>
                </c:pt>
                <c:pt idx="6">
                  <c:v>101</c:v>
                </c:pt>
                <c:pt idx="7">
                  <c:v>51</c:v>
                </c:pt>
                <c:pt idx="8">
                  <c:v>1</c:v>
                </c:pt>
                <c:pt idx="9">
                  <c:v>-49</c:v>
                </c:pt>
                <c:pt idx="10">
                  <c:v>-99</c:v>
                </c:pt>
              </c:numCache>
            </c:numRef>
          </c:val>
          <c:smooth val="0"/>
          <c:extLst>
            <c:ext xmlns:c16="http://schemas.microsoft.com/office/drawing/2014/chart" uri="{C3380CC4-5D6E-409C-BE32-E72D297353CC}">
              <c16:uniqueId val="{00000001-39C3-C548-BC72-61D9D100CA7E}"/>
            </c:ext>
          </c:extLst>
        </c:ser>
        <c:ser>
          <c:idx val="0"/>
          <c:order val="1"/>
          <c:tx>
            <c:strRef>
              <c:f>'Calander spread'!$D$10:$E$10</c:f>
              <c:strCache>
                <c:ptCount val="1"/>
                <c:pt idx="0">
                  <c:v>Long Call (X=$17450, 202401, t=25)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'Calander spread'!$E$12:$E$22</c:f>
              <c:numCache>
                <c:formatCode>"$"#,##0.00</c:formatCode>
                <c:ptCount val="11"/>
                <c:pt idx="0">
                  <c:v>-168.1953</c:v>
                </c:pt>
                <c:pt idx="1">
                  <c:v>-152.3793</c:v>
                </c:pt>
                <c:pt idx="2">
                  <c:v>-134.8321</c:v>
                </c:pt>
                <c:pt idx="3">
                  <c:v>-115.49469999999999</c:v>
                </c:pt>
                <c:pt idx="4">
                  <c:v>-94.327799999999996</c:v>
                </c:pt>
                <c:pt idx="5">
                  <c:v>-71.288099999999986</c:v>
                </c:pt>
                <c:pt idx="6">
                  <c:v>-46.308400000000006</c:v>
                </c:pt>
                <c:pt idx="7">
                  <c:v>-19.598399999999998</c:v>
                </c:pt>
                <c:pt idx="8">
                  <c:v>9.0310999999999808</c:v>
                </c:pt>
                <c:pt idx="9">
                  <c:v>39.473700000000008</c:v>
                </c:pt>
                <c:pt idx="10">
                  <c:v>71.678200000000004</c:v>
                </c:pt>
              </c:numCache>
            </c:numRef>
          </c:val>
          <c:smooth val="0"/>
          <c:extLst>
            <c:ext xmlns:c16="http://schemas.microsoft.com/office/drawing/2014/chart" uri="{C3380CC4-5D6E-409C-BE32-E72D297353CC}">
              <c16:uniqueId val="{0000000B-39C3-C548-BC72-61D9D100CA7E}"/>
            </c:ext>
          </c:extLst>
        </c:ser>
        <c:ser>
          <c:idx val="2"/>
          <c:order val="2"/>
          <c:tx>
            <c:strRef>
              <c:f>'Calander spread'!$F$10:$G$10</c:f>
              <c:strCache>
                <c:ptCount val="1"/>
                <c:pt idx="0">
                  <c:v>Calender Spread (Call) Value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'Calander spread'!$G$12:$G$22</c:f>
              <c:numCache>
                <c:formatCode>"$"#,##0.00</c:formatCode>
                <c:ptCount val="11"/>
                <c:pt idx="0">
                  <c:v>-67.195300000000003</c:v>
                </c:pt>
                <c:pt idx="1">
                  <c:v>-51.379300000000001</c:v>
                </c:pt>
                <c:pt idx="2">
                  <c:v>-33.832099999999997</c:v>
                </c:pt>
                <c:pt idx="3">
                  <c:v>-14.494699999999995</c:v>
                </c:pt>
                <c:pt idx="4">
                  <c:v>6.6722000000000037</c:v>
                </c:pt>
                <c:pt idx="5">
                  <c:v>29.711900000000014</c:v>
                </c:pt>
                <c:pt idx="6">
                  <c:v>54.691599999999994</c:v>
                </c:pt>
                <c:pt idx="7">
                  <c:v>31.401600000000002</c:v>
                </c:pt>
                <c:pt idx="8">
                  <c:v>10.031099999999981</c:v>
                </c:pt>
                <c:pt idx="9">
                  <c:v>-9.526299999999992</c:v>
                </c:pt>
                <c:pt idx="10">
                  <c:v>-27.321799999999996</c:v>
                </c:pt>
              </c:numCache>
            </c:numRef>
          </c:val>
          <c:smooth val="0"/>
          <c:extLst>
            <c:ext xmlns:c16="http://schemas.microsoft.com/office/drawing/2014/chart" uri="{C3380CC4-5D6E-409C-BE32-E72D297353CC}">
              <c16:uniqueId val="{0000000C-39C3-C548-BC72-61D9D100CA7E}"/>
            </c:ext>
          </c:extLst>
        </c:ser>
        <c:dLbls>
          <c:showLegendKey val="0"/>
          <c:showVal val="0"/>
          <c:showCatName val="0"/>
          <c:showSerName val="0"/>
          <c:showPercent val="0"/>
          <c:showBubbleSize val="0"/>
        </c:dLbls>
        <c:marker val="1"/>
        <c:smooth val="0"/>
        <c:axId val="1458840735"/>
        <c:axId val="1458963711"/>
      </c:lineChart>
      <c:catAx>
        <c:axId val="1458840735"/>
        <c:scaling>
          <c:orientation val="minMax"/>
        </c:scaling>
        <c:delete val="0"/>
        <c:axPos val="b"/>
        <c:numFmt formatCode="&quot;$&quot;#,##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1458963711"/>
        <c:crosses val="autoZero"/>
        <c:auto val="1"/>
        <c:lblAlgn val="ctr"/>
        <c:lblOffset val="100"/>
        <c:noMultiLvlLbl val="0"/>
      </c:catAx>
      <c:valAx>
        <c:axId val="1458963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crossAx val="145884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6349</xdr:colOff>
      <xdr:row>20</xdr:row>
      <xdr:rowOff>12700</xdr:rowOff>
    </xdr:from>
    <xdr:to>
      <xdr:col>11</xdr:col>
      <xdr:colOff>515362</xdr:colOff>
      <xdr:row>40</xdr:row>
      <xdr:rowOff>55217</xdr:rowOff>
    </xdr:to>
    <xdr:graphicFrame macro="">
      <xdr:nvGraphicFramePr>
        <xdr:cNvPr id="2" name="圖表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650240</xdr:colOff>
      <xdr:row>6</xdr:row>
      <xdr:rowOff>60960</xdr:rowOff>
    </xdr:from>
    <xdr:to>
      <xdr:col>17</xdr:col>
      <xdr:colOff>370319</xdr:colOff>
      <xdr:row>17</xdr:row>
      <xdr:rowOff>156422</xdr:rowOff>
    </xdr:to>
    <xdr:sp macro="" textlink="">
      <xdr:nvSpPr>
        <xdr:cNvPr id="3" name="文字方塊 2">
          <a:extLst>
            <a:ext uri="{FF2B5EF4-FFF2-40B4-BE49-F238E27FC236}">
              <a16:creationId xmlns:a16="http://schemas.microsoft.com/office/drawing/2014/main" id="{F80AD9C0-4B88-194B-A2F2-006BC808ECBE}"/>
            </a:ext>
          </a:extLst>
        </xdr:cNvPr>
        <xdr:cNvSpPr txBox="1"/>
      </xdr:nvSpPr>
      <xdr:spPr>
        <a:xfrm>
          <a:off x="7447280" y="1280160"/>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Protective Put (Long MTX and Long TXO Put)</a:t>
          </a:r>
        </a:p>
        <a:p>
          <a:endParaRPr lang="en-US" altLang="zh-TW" sz="1100" b="0" i="0" u="sng"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a put option (TXO) to protect a long stock position (MTX).</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Losses on the stock are limited by the long put. The strategy provides downside protection, but the investor sacrifices potential gains above the strike price of the put.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20</xdr:row>
      <xdr:rowOff>12700</xdr:rowOff>
    </xdr:from>
    <xdr:to>
      <xdr:col>11</xdr:col>
      <xdr:colOff>635000</xdr:colOff>
      <xdr:row>39</xdr:row>
      <xdr:rowOff>0</xdr:rowOff>
    </xdr:to>
    <xdr:graphicFrame macro="">
      <xdr:nvGraphicFramePr>
        <xdr:cNvPr id="4" name="圖表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129352</xdr:colOff>
      <xdr:row>5</xdr:row>
      <xdr:rowOff>70556</xdr:rowOff>
    </xdr:from>
    <xdr:to>
      <xdr:col>18</xdr:col>
      <xdr:colOff>505648</xdr:colOff>
      <xdr:row>16</xdr:row>
      <xdr:rowOff>152870</xdr:rowOff>
    </xdr:to>
    <xdr:sp macro="" textlink="">
      <xdr:nvSpPr>
        <xdr:cNvPr id="2" name="文字方塊 1">
          <a:extLst>
            <a:ext uri="{FF2B5EF4-FFF2-40B4-BE49-F238E27FC236}">
              <a16:creationId xmlns:a16="http://schemas.microsoft.com/office/drawing/2014/main" id="{439AA60A-24E5-6C82-8635-6F6DA2966982}"/>
            </a:ext>
          </a:extLst>
        </xdr:cNvPr>
        <xdr:cNvSpPr txBox="1"/>
      </xdr:nvSpPr>
      <xdr:spPr>
        <a:xfrm>
          <a:off x="8384352" y="1081852"/>
          <a:ext cx="5738518" cy="2151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Bullish Spread (Using Puts)</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a lower strike put and selling a higher strike put.</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Limited risk, limited reward. Profits increase if the stock price rises, but capped at the difference in strike prices. The maximum loss occurs if the stock price is below the lower strike at expiration.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15874</xdr:colOff>
      <xdr:row>19</xdr:row>
      <xdr:rowOff>187243</xdr:rowOff>
    </xdr:from>
    <xdr:to>
      <xdr:col>12</xdr:col>
      <xdr:colOff>252372</xdr:colOff>
      <xdr:row>41</xdr:row>
      <xdr:rowOff>40705</xdr:rowOff>
    </xdr:to>
    <xdr:graphicFrame macro="">
      <xdr:nvGraphicFramePr>
        <xdr:cNvPr id="4" name="圖表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16934</xdr:rowOff>
    </xdr:from>
    <xdr:to>
      <xdr:col>17</xdr:col>
      <xdr:colOff>336453</xdr:colOff>
      <xdr:row>15</xdr:row>
      <xdr:rowOff>636</xdr:rowOff>
    </xdr:to>
    <xdr:sp macro="" textlink="">
      <xdr:nvSpPr>
        <xdr:cNvPr id="2" name="文字方塊 1">
          <a:extLst>
            <a:ext uri="{FF2B5EF4-FFF2-40B4-BE49-F238E27FC236}">
              <a16:creationId xmlns:a16="http://schemas.microsoft.com/office/drawing/2014/main" id="{89D0E0F6-2E47-4846-AE79-AC7D0E587C1B}"/>
            </a:ext>
          </a:extLst>
        </xdr:cNvPr>
        <xdr:cNvSpPr txBox="1"/>
      </xdr:nvSpPr>
      <xdr:spPr>
        <a:xfrm>
          <a:off x="7298267" y="643467"/>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Bearish Spread (Using Puts)</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a higher strike put and selling a lower strike put.</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Limited risk, limited reward. Profits increase if the stock price falls, but capped at the difference in strike prices. The maximum loss occurs if the stock price is above the higher strike at expiration.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3173</xdr:colOff>
      <xdr:row>20</xdr:row>
      <xdr:rowOff>31749</xdr:rowOff>
    </xdr:from>
    <xdr:to>
      <xdr:col>13</xdr:col>
      <xdr:colOff>526815</xdr:colOff>
      <xdr:row>42</xdr:row>
      <xdr:rowOff>94074</xdr:rowOff>
    </xdr:to>
    <xdr:graphicFrame macro="">
      <xdr:nvGraphicFramePr>
        <xdr:cNvPr id="4" name="圖表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17</xdr:col>
      <xdr:colOff>440658</xdr:colOff>
      <xdr:row>14</xdr:row>
      <xdr:rowOff>69671</xdr:rowOff>
    </xdr:to>
    <xdr:sp macro="" textlink="">
      <xdr:nvSpPr>
        <xdr:cNvPr id="2" name="文字方塊 1">
          <a:extLst>
            <a:ext uri="{FF2B5EF4-FFF2-40B4-BE49-F238E27FC236}">
              <a16:creationId xmlns:a16="http://schemas.microsoft.com/office/drawing/2014/main" id="{B1D7AC75-8F0D-A24B-AC41-4176EA46F87C}"/>
            </a:ext>
          </a:extLst>
        </xdr:cNvPr>
        <xdr:cNvSpPr txBox="1"/>
      </xdr:nvSpPr>
      <xdr:spPr>
        <a:xfrm>
          <a:off x="7014308" y="644769"/>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Straddle</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Simultaneously buying a call and a put with the same strike price.</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Unlimited profit potential in both directions. Profits if the stock moves significantly up or down. However, the stock must move enough to cover the combined cost of the call and put to break even.</a:t>
          </a:r>
        </a:p>
        <a:p>
          <a:br>
            <a:rPr lang="en-US" altLang="zh-TW"/>
          </a:br>
          <a:endParaRPr lang="en-US" altLang="zh-TW" sz="1100" b="0" i="0" u="none" strike="noStrike">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3174</xdr:colOff>
      <xdr:row>20</xdr:row>
      <xdr:rowOff>31749</xdr:rowOff>
    </xdr:from>
    <xdr:to>
      <xdr:col>13</xdr:col>
      <xdr:colOff>56266</xdr:colOff>
      <xdr:row>41</xdr:row>
      <xdr:rowOff>48227</xdr:rowOff>
    </xdr:to>
    <xdr:graphicFrame macro="">
      <xdr:nvGraphicFramePr>
        <xdr:cNvPr id="2" name="圖表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17</xdr:col>
      <xdr:colOff>353600</xdr:colOff>
      <xdr:row>14</xdr:row>
      <xdr:rowOff>96877</xdr:rowOff>
    </xdr:to>
    <xdr:sp macro="" textlink="">
      <xdr:nvSpPr>
        <xdr:cNvPr id="3" name="文字方塊 2">
          <a:extLst>
            <a:ext uri="{FF2B5EF4-FFF2-40B4-BE49-F238E27FC236}">
              <a16:creationId xmlns:a16="http://schemas.microsoft.com/office/drawing/2014/main" id="{5B32F006-6745-5043-97BF-F9A3EEA556B6}"/>
            </a:ext>
          </a:extLst>
        </xdr:cNvPr>
        <xdr:cNvSpPr txBox="1"/>
      </xdr:nvSpPr>
      <xdr:spPr>
        <a:xfrm>
          <a:off x="7202025" y="643038"/>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Strip</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two puts for every call option held.</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This is a bearish strategy with unlimited profit potential if the stock price decreases significantly. The risk is limited to the net cost of the options.</a:t>
          </a:r>
        </a:p>
        <a:p>
          <a:br>
            <a:rPr lang="en-US" altLang="zh-TW"/>
          </a:br>
          <a:endParaRPr lang="en-US" altLang="zh-TW" sz="1100" b="0" i="0" u="none" strike="noStrike">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3173</xdr:colOff>
      <xdr:row>20</xdr:row>
      <xdr:rowOff>31750</xdr:rowOff>
    </xdr:from>
    <xdr:to>
      <xdr:col>13</xdr:col>
      <xdr:colOff>46605</xdr:colOff>
      <xdr:row>42</xdr:row>
      <xdr:rowOff>81560</xdr:rowOff>
    </xdr:to>
    <xdr:graphicFrame macro="">
      <xdr:nvGraphicFramePr>
        <xdr:cNvPr id="2" name="圖表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17</xdr:col>
      <xdr:colOff>348880</xdr:colOff>
      <xdr:row>14</xdr:row>
      <xdr:rowOff>168259</xdr:rowOff>
    </xdr:to>
    <xdr:sp macro="" textlink="">
      <xdr:nvSpPr>
        <xdr:cNvPr id="3" name="文字方塊 2">
          <a:extLst>
            <a:ext uri="{FF2B5EF4-FFF2-40B4-BE49-F238E27FC236}">
              <a16:creationId xmlns:a16="http://schemas.microsoft.com/office/drawing/2014/main" id="{AD1A0676-7511-5F4D-859D-8B1B6DC6C19A}"/>
            </a:ext>
          </a:extLst>
        </xdr:cNvPr>
        <xdr:cNvSpPr txBox="1"/>
      </xdr:nvSpPr>
      <xdr:spPr>
        <a:xfrm>
          <a:off x="7095688" y="629174"/>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Strap</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two call options for every put option held.</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This is a bullish strategy with unlimited profit potential if the stock price increases significantly. The risk is limited to the net cost of the options.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3174</xdr:colOff>
      <xdr:row>22</xdr:row>
      <xdr:rowOff>31749</xdr:rowOff>
    </xdr:from>
    <xdr:to>
      <xdr:col>13</xdr:col>
      <xdr:colOff>205442</xdr:colOff>
      <xdr:row>49</xdr:row>
      <xdr:rowOff>56029</xdr:rowOff>
    </xdr:to>
    <xdr:graphicFrame macro="">
      <xdr:nvGraphicFramePr>
        <xdr:cNvPr id="2" name="圖表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21</xdr:col>
      <xdr:colOff>376295</xdr:colOff>
      <xdr:row>14</xdr:row>
      <xdr:rowOff>164490</xdr:rowOff>
    </xdr:to>
    <xdr:sp macro="" textlink="">
      <xdr:nvSpPr>
        <xdr:cNvPr id="3" name="文字方塊 2">
          <a:extLst>
            <a:ext uri="{FF2B5EF4-FFF2-40B4-BE49-F238E27FC236}">
              <a16:creationId xmlns:a16="http://schemas.microsoft.com/office/drawing/2014/main" id="{8828FA80-9495-EB46-B3B5-E64D1EABD037}"/>
            </a:ext>
          </a:extLst>
        </xdr:cNvPr>
        <xdr:cNvSpPr txBox="1"/>
      </xdr:nvSpPr>
      <xdr:spPr>
        <a:xfrm>
          <a:off x="10533529" y="635000"/>
          <a:ext cx="5755119" cy="221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Condor </a:t>
          </a:r>
        </a:p>
        <a:p>
          <a:endParaRPr lang="zh-TW" altLang="en-US"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Combining a bull put spread and a bear call spread.</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Limited risk, limited reward. Profits are maximized if the stock closes between the strike prices of the short options at expiration. The strategy benefits from low volatility.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11328</xdr:colOff>
      <xdr:row>24</xdr:row>
      <xdr:rowOff>67732</xdr:rowOff>
    </xdr:from>
    <xdr:to>
      <xdr:col>3</xdr:col>
      <xdr:colOff>1776835</xdr:colOff>
      <xdr:row>47</xdr:row>
      <xdr:rowOff>84821</xdr:rowOff>
    </xdr:to>
    <xdr:graphicFrame macro="">
      <xdr:nvGraphicFramePr>
        <xdr:cNvPr id="4" name="圖表 3">
          <a:extLst>
            <a:ext uri="{FF2B5EF4-FFF2-40B4-BE49-F238E27FC236}">
              <a16:creationId xmlns:a16="http://schemas.microsoft.com/office/drawing/2014/main" id="{78707447-1E7E-A1E4-F18E-00899FF6F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2794000</xdr:colOff>
      <xdr:row>24</xdr:row>
      <xdr:rowOff>101600</xdr:rowOff>
    </xdr:from>
    <xdr:to>
      <xdr:col>6</xdr:col>
      <xdr:colOff>1076960</xdr:colOff>
      <xdr:row>37</xdr:row>
      <xdr:rowOff>71120</xdr:rowOff>
    </xdr:to>
    <xdr:sp macro="" textlink="">
      <xdr:nvSpPr>
        <xdr:cNvPr id="5" name="文字方塊 4">
          <a:extLst>
            <a:ext uri="{FF2B5EF4-FFF2-40B4-BE49-F238E27FC236}">
              <a16:creationId xmlns:a16="http://schemas.microsoft.com/office/drawing/2014/main" id="{09E9090F-2B08-36DA-E514-F7B53AD3B31B}"/>
            </a:ext>
          </a:extLst>
        </xdr:cNvPr>
        <xdr:cNvSpPr txBox="1"/>
      </xdr:nvSpPr>
      <xdr:spPr>
        <a:xfrm>
          <a:off x="9174480" y="4978400"/>
          <a:ext cx="5466080" cy="247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b="1" i="0" u="sng" strike="noStrike">
              <a:solidFill>
                <a:schemeClr val="dk1"/>
              </a:solidFill>
              <a:effectLst/>
              <a:latin typeface="+mn-lt"/>
              <a:ea typeface="+mn-ea"/>
              <a:cs typeface="+mn-cs"/>
            </a:rPr>
            <a:t>Calendar Spread</a:t>
          </a:r>
        </a:p>
        <a:p>
          <a:endParaRPr lang="en-US" altLang="zh-TW" sz="1100" b="0" i="0" u="none" strike="noStrike">
            <a:solidFill>
              <a:schemeClr val="dk1"/>
            </a:solidFill>
            <a:effectLst/>
            <a:latin typeface="+mn-lt"/>
            <a:ea typeface="+mn-ea"/>
            <a:cs typeface="+mn-cs"/>
          </a:endParaRPr>
        </a:p>
        <a:p>
          <a:r>
            <a:rPr lang="en-US" altLang="zh-TW" sz="1100" b="1" i="0" u="none" strike="noStrike">
              <a:solidFill>
                <a:schemeClr val="dk1"/>
              </a:solidFill>
              <a:effectLst/>
              <a:latin typeface="+mn-lt"/>
              <a:ea typeface="+mn-ea"/>
              <a:cs typeface="+mn-cs"/>
            </a:rPr>
            <a:t>Strategy</a:t>
          </a:r>
          <a:r>
            <a:rPr lang="en-US" altLang="zh-TW" sz="1100" b="0" i="0" u="none" strike="noStrike">
              <a:solidFill>
                <a:schemeClr val="dk1"/>
              </a:solidFill>
              <a:effectLst/>
              <a:latin typeface="+mn-lt"/>
              <a:ea typeface="+mn-ea"/>
              <a:cs typeface="+mn-cs"/>
            </a:rPr>
            <a:t>: Buying and selling options with the same strike price but different expiration dates.</a:t>
          </a:r>
        </a:p>
        <a:p>
          <a:r>
            <a:rPr lang="en-US" altLang="zh-TW" sz="1100" b="1" i="0" u="none" strike="noStrike">
              <a:solidFill>
                <a:schemeClr val="dk1"/>
              </a:solidFill>
              <a:effectLst/>
              <a:latin typeface="+mn-lt"/>
              <a:ea typeface="+mn-ea"/>
              <a:cs typeface="+mn-cs"/>
            </a:rPr>
            <a:t>Profit Pattern</a:t>
          </a:r>
          <a:r>
            <a:rPr lang="en-US" altLang="zh-TW" sz="1100" b="0" i="0" u="none" strike="noStrike">
              <a:solidFill>
                <a:schemeClr val="dk1"/>
              </a:solidFill>
              <a:effectLst/>
              <a:latin typeface="+mn-lt"/>
              <a:ea typeface="+mn-ea"/>
              <a:cs typeface="+mn-cs"/>
            </a:rPr>
            <a:t>: Profits from time decay. If the stock price remains near the strike price, the investor can profit as the shorter-term option loses value faster than the longer-term option. Maximum loss occurs if the stock price makes a significant move in either direction.</a:t>
          </a:r>
        </a:p>
        <a:p>
          <a:endParaRPr lang="zh-TW"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34"/>
  <sheetViews>
    <sheetView tabSelected="1" zoomScale="194" zoomScaleNormal="100" workbookViewId="0">
      <selection activeCell="C2" sqref="C2"/>
    </sheetView>
  </sheetViews>
  <sheetFormatPr baseColWidth="10" defaultColWidth="8.83203125" defaultRowHeight="15"/>
  <cols>
    <col min="1" max="1" width="8.83203125" customWidth="1"/>
    <col min="2" max="2" width="13.1640625" customWidth="1"/>
    <col min="3" max="3" width="11" bestFit="1" customWidth="1"/>
    <col min="4" max="4" width="10.83203125" customWidth="1"/>
    <col min="5" max="5" width="11" bestFit="1" customWidth="1"/>
    <col min="6" max="6" width="9.83203125" customWidth="1"/>
    <col min="7" max="7" width="13.33203125" customWidth="1"/>
    <col min="8" max="8" width="11" bestFit="1" customWidth="1"/>
  </cols>
  <sheetData>
    <row r="2" spans="1:10" ht="20">
      <c r="A2" s="2" t="s">
        <v>22</v>
      </c>
    </row>
    <row r="4" spans="1:10">
      <c r="B4" s="1" t="s">
        <v>24</v>
      </c>
      <c r="C4" s="1"/>
      <c r="D4" s="1"/>
      <c r="E4" s="6"/>
      <c r="G4" t="s">
        <v>3</v>
      </c>
      <c r="H4" s="6">
        <v>17462</v>
      </c>
    </row>
    <row r="5" spans="1:10">
      <c r="B5" s="1" t="s">
        <v>30</v>
      </c>
      <c r="C5" s="1"/>
      <c r="D5" s="1"/>
      <c r="E5" s="6">
        <v>17450</v>
      </c>
      <c r="G5" t="s">
        <v>3</v>
      </c>
      <c r="H5" s="6">
        <v>113</v>
      </c>
    </row>
    <row r="7" spans="1:10">
      <c r="B7" t="s">
        <v>4</v>
      </c>
      <c r="C7" s="10" t="s">
        <v>23</v>
      </c>
      <c r="D7" s="10"/>
      <c r="E7" s="10" t="s">
        <v>31</v>
      </c>
      <c r="F7" s="10"/>
      <c r="G7" s="8" t="s">
        <v>29</v>
      </c>
      <c r="H7" s="8"/>
    </row>
    <row r="8" spans="1:10">
      <c r="B8" t="s">
        <v>5</v>
      </c>
      <c r="C8" t="s">
        <v>0</v>
      </c>
      <c r="D8" t="s">
        <v>1</v>
      </c>
      <c r="E8" t="s">
        <v>0</v>
      </c>
      <c r="F8" t="s">
        <v>1</v>
      </c>
      <c r="G8" t="s">
        <v>0</v>
      </c>
      <c r="H8" t="s">
        <v>1</v>
      </c>
    </row>
    <row r="9" spans="1:10">
      <c r="B9" s="3">
        <f>B10-50</f>
        <v>17200</v>
      </c>
      <c r="C9" s="3">
        <f>C10-50</f>
        <v>17200</v>
      </c>
      <c r="D9" s="3">
        <f>B9-$H$4</f>
        <v>-262</v>
      </c>
      <c r="E9" s="3">
        <f>IF($E$5-B9&gt;0,$E$5-B9,0)</f>
        <v>250</v>
      </c>
      <c r="F9" s="3">
        <f t="shared" ref="F9:F19" si="0">E9-$H$5</f>
        <v>137</v>
      </c>
      <c r="G9" s="3">
        <f t="shared" ref="G9:H19" si="1">C9+E9</f>
        <v>17450</v>
      </c>
      <c r="H9" s="3">
        <f t="shared" si="1"/>
        <v>-125</v>
      </c>
      <c r="J9" s="4"/>
    </row>
    <row r="10" spans="1:10">
      <c r="B10" s="3">
        <f>B11-50</f>
        <v>17250</v>
      </c>
      <c r="C10" s="3">
        <f>C11-50</f>
        <v>17250</v>
      </c>
      <c r="D10" s="3">
        <f t="shared" ref="D10:D19" si="2">B10-$H$4</f>
        <v>-212</v>
      </c>
      <c r="E10" s="3">
        <f t="shared" ref="E10:E19" si="3">IF($E$5-B10&gt;0,$E$5-B10,0)</f>
        <v>200</v>
      </c>
      <c r="F10" s="3">
        <f t="shared" si="0"/>
        <v>87</v>
      </c>
      <c r="G10" s="3">
        <f t="shared" si="1"/>
        <v>17450</v>
      </c>
      <c r="H10" s="3">
        <f t="shared" si="1"/>
        <v>-125</v>
      </c>
    </row>
    <row r="11" spans="1:10">
      <c r="B11" s="3">
        <f>B12-50</f>
        <v>17300</v>
      </c>
      <c r="C11" s="3">
        <f>C12-50</f>
        <v>17300</v>
      </c>
      <c r="D11" s="3">
        <f t="shared" si="2"/>
        <v>-162</v>
      </c>
      <c r="E11" s="3">
        <f t="shared" si="3"/>
        <v>150</v>
      </c>
      <c r="F11" s="3">
        <f t="shared" si="0"/>
        <v>37</v>
      </c>
      <c r="G11" s="3">
        <f t="shared" si="1"/>
        <v>17450</v>
      </c>
      <c r="H11" s="3">
        <f t="shared" si="1"/>
        <v>-125</v>
      </c>
    </row>
    <row r="12" spans="1:10">
      <c r="B12" s="3">
        <f>B13-50</f>
        <v>17350</v>
      </c>
      <c r="C12" s="3">
        <f>C13-50</f>
        <v>17350</v>
      </c>
      <c r="D12" s="3">
        <f t="shared" si="2"/>
        <v>-112</v>
      </c>
      <c r="E12" s="3">
        <f t="shared" si="3"/>
        <v>100</v>
      </c>
      <c r="F12" s="3">
        <f t="shared" si="0"/>
        <v>-13</v>
      </c>
      <c r="G12" s="3">
        <f t="shared" si="1"/>
        <v>17450</v>
      </c>
      <c r="H12" s="3">
        <f t="shared" si="1"/>
        <v>-125</v>
      </c>
    </row>
    <row r="13" spans="1:10">
      <c r="B13" s="11">
        <f>B14-50</f>
        <v>17400</v>
      </c>
      <c r="C13" s="11">
        <f>C14-50</f>
        <v>17400</v>
      </c>
      <c r="D13" s="11">
        <f t="shared" si="2"/>
        <v>-62</v>
      </c>
      <c r="E13" s="11">
        <f t="shared" si="3"/>
        <v>50</v>
      </c>
      <c r="F13" s="11">
        <f t="shared" si="0"/>
        <v>-63</v>
      </c>
      <c r="G13" s="11">
        <f t="shared" si="1"/>
        <v>17450</v>
      </c>
      <c r="H13" s="11">
        <f t="shared" si="1"/>
        <v>-125</v>
      </c>
    </row>
    <row r="14" spans="1:10" s="7" customFormat="1">
      <c r="B14" s="5">
        <v>17450</v>
      </c>
      <c r="C14" s="5">
        <v>17450</v>
      </c>
      <c r="D14" s="5">
        <f t="shared" si="2"/>
        <v>-12</v>
      </c>
      <c r="E14" s="5">
        <f t="shared" si="3"/>
        <v>0</v>
      </c>
      <c r="F14" s="5">
        <f t="shared" si="0"/>
        <v>-113</v>
      </c>
      <c r="G14" s="5">
        <f t="shared" si="1"/>
        <v>17450</v>
      </c>
      <c r="H14" s="5">
        <f t="shared" si="1"/>
        <v>-125</v>
      </c>
    </row>
    <row r="15" spans="1:10">
      <c r="B15" s="3">
        <f>B14+50</f>
        <v>17500</v>
      </c>
      <c r="C15" s="3">
        <f>C14+50</f>
        <v>17500</v>
      </c>
      <c r="D15" s="3">
        <f t="shared" si="2"/>
        <v>38</v>
      </c>
      <c r="E15" s="3">
        <f t="shared" si="3"/>
        <v>0</v>
      </c>
      <c r="F15" s="3">
        <f t="shared" si="0"/>
        <v>-113</v>
      </c>
      <c r="G15" s="3">
        <f t="shared" si="1"/>
        <v>17500</v>
      </c>
      <c r="H15" s="3">
        <f t="shared" si="1"/>
        <v>-75</v>
      </c>
    </row>
    <row r="16" spans="1:10">
      <c r="B16" s="11">
        <f t="shared" ref="B16:C19" si="4">B15+50</f>
        <v>17550</v>
      </c>
      <c r="C16" s="11">
        <f t="shared" si="4"/>
        <v>17550</v>
      </c>
      <c r="D16" s="11">
        <f t="shared" si="2"/>
        <v>88</v>
      </c>
      <c r="E16" s="11">
        <f t="shared" si="3"/>
        <v>0</v>
      </c>
      <c r="F16" s="11">
        <f t="shared" si="0"/>
        <v>-113</v>
      </c>
      <c r="G16" s="11">
        <f t="shared" si="1"/>
        <v>17550</v>
      </c>
      <c r="H16" s="11">
        <f t="shared" si="1"/>
        <v>-25</v>
      </c>
    </row>
    <row r="17" spans="2:8">
      <c r="B17" s="3">
        <f t="shared" si="4"/>
        <v>17600</v>
      </c>
      <c r="C17" s="3">
        <f t="shared" si="4"/>
        <v>17600</v>
      </c>
      <c r="D17" s="3">
        <f t="shared" si="2"/>
        <v>138</v>
      </c>
      <c r="E17" s="3">
        <f t="shared" si="3"/>
        <v>0</v>
      </c>
      <c r="F17" s="3">
        <f t="shared" si="0"/>
        <v>-113</v>
      </c>
      <c r="G17" s="3">
        <f t="shared" si="1"/>
        <v>17600</v>
      </c>
      <c r="H17" s="3">
        <f t="shared" si="1"/>
        <v>25</v>
      </c>
    </row>
    <row r="18" spans="2:8">
      <c r="B18" s="3">
        <f t="shared" si="4"/>
        <v>17650</v>
      </c>
      <c r="C18" s="3">
        <f t="shared" si="4"/>
        <v>17650</v>
      </c>
      <c r="D18" s="3">
        <f t="shared" si="2"/>
        <v>188</v>
      </c>
      <c r="E18" s="3">
        <f t="shared" si="3"/>
        <v>0</v>
      </c>
      <c r="F18" s="3">
        <f t="shared" si="0"/>
        <v>-113</v>
      </c>
      <c r="G18" s="3">
        <f t="shared" si="1"/>
        <v>17650</v>
      </c>
      <c r="H18" s="3">
        <f t="shared" si="1"/>
        <v>75</v>
      </c>
    </row>
    <row r="19" spans="2:8">
      <c r="B19" s="3">
        <f t="shared" si="4"/>
        <v>17700</v>
      </c>
      <c r="C19" s="3">
        <f t="shared" si="4"/>
        <v>17700</v>
      </c>
      <c r="D19" s="3">
        <f t="shared" si="2"/>
        <v>238</v>
      </c>
      <c r="E19" s="3">
        <f t="shared" si="3"/>
        <v>0</v>
      </c>
      <c r="F19" s="3">
        <f t="shared" si="0"/>
        <v>-113</v>
      </c>
      <c r="G19" s="3">
        <f t="shared" si="1"/>
        <v>17700</v>
      </c>
      <c r="H19" s="3">
        <f t="shared" si="1"/>
        <v>125</v>
      </c>
    </row>
    <row r="24" spans="2:8">
      <c r="B24" s="3"/>
      <c r="C24" s="3"/>
      <c r="D24" s="3"/>
      <c r="E24" s="3"/>
    </row>
    <row r="25" spans="2:8">
      <c r="B25" s="5"/>
      <c r="C25" s="3"/>
      <c r="D25" s="3"/>
      <c r="E25" s="3"/>
    </row>
    <row r="26" spans="2:8">
      <c r="B26" s="3"/>
      <c r="C26" s="3"/>
      <c r="D26" s="3"/>
      <c r="E26" s="3"/>
    </row>
    <row r="27" spans="2:8">
      <c r="B27" s="5"/>
      <c r="C27" s="3"/>
      <c r="D27" s="3"/>
      <c r="E27" s="3"/>
    </row>
    <row r="28" spans="2:8">
      <c r="B28" s="3"/>
      <c r="C28" s="3"/>
      <c r="D28" s="3"/>
      <c r="E28" s="3"/>
    </row>
    <row r="29" spans="2:8">
      <c r="B29" s="5"/>
      <c r="C29" s="5"/>
      <c r="D29" s="5"/>
      <c r="E29" s="5"/>
    </row>
    <row r="30" spans="2:8">
      <c r="B30" s="3"/>
      <c r="C30" s="3"/>
      <c r="D30" s="3"/>
      <c r="E30" s="3"/>
    </row>
    <row r="31" spans="2:8">
      <c r="B31" s="5"/>
      <c r="C31" s="3"/>
      <c r="D31" s="3"/>
      <c r="E31" s="3"/>
    </row>
    <row r="32" spans="2:8">
      <c r="B32" s="3"/>
      <c r="C32" s="3"/>
      <c r="D32" s="3"/>
      <c r="E32" s="3"/>
    </row>
    <row r="33" spans="2:5">
      <c r="B33" s="5"/>
      <c r="C33" s="3"/>
      <c r="D33" s="3"/>
      <c r="E33" s="3"/>
    </row>
    <row r="34" spans="2:5">
      <c r="B34" s="3"/>
      <c r="C34" s="3"/>
      <c r="D34" s="3"/>
      <c r="E34" s="3"/>
    </row>
  </sheetData>
  <mergeCells count="3">
    <mergeCell ref="C7:D7"/>
    <mergeCell ref="E7:F7"/>
    <mergeCell ref="G7:H7"/>
  </mergeCells>
  <phoneticPr fontId="1"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4"/>
  <sheetViews>
    <sheetView topLeftCell="A9" zoomScale="125" zoomScaleNormal="100" workbookViewId="0">
      <selection activeCell="A2" sqref="A2"/>
    </sheetView>
  </sheetViews>
  <sheetFormatPr baseColWidth="10" defaultColWidth="8.83203125" defaultRowHeight="15"/>
  <cols>
    <col min="1" max="1" width="8.83203125" customWidth="1"/>
    <col min="2" max="2" width="11.1640625" bestFit="1" customWidth="1"/>
    <col min="3" max="3" width="10.6640625" bestFit="1" customWidth="1"/>
    <col min="4" max="4" width="10.83203125" customWidth="1"/>
    <col min="5" max="5" width="11.1640625" bestFit="1" customWidth="1"/>
    <col min="6" max="6" width="9.83203125" customWidth="1"/>
    <col min="7" max="7" width="19.1640625" customWidth="1"/>
    <col min="8" max="8" width="9.33203125" bestFit="1" customWidth="1"/>
  </cols>
  <sheetData>
    <row r="2" spans="1:10" ht="20">
      <c r="A2" s="2" t="s">
        <v>10</v>
      </c>
    </row>
    <row r="4" spans="1:10">
      <c r="B4" s="1" t="s">
        <v>11</v>
      </c>
      <c r="C4" s="1"/>
      <c r="D4" s="1"/>
      <c r="E4" s="6">
        <v>17550</v>
      </c>
      <c r="G4" t="s">
        <v>3</v>
      </c>
      <c r="H4" s="6">
        <v>166</v>
      </c>
    </row>
    <row r="5" spans="1:10">
      <c r="B5" s="1" t="s">
        <v>12</v>
      </c>
      <c r="C5" s="1"/>
      <c r="D5" s="1"/>
      <c r="E5" s="6">
        <v>17400</v>
      </c>
      <c r="G5" t="s">
        <v>3</v>
      </c>
      <c r="H5" s="6">
        <v>88</v>
      </c>
    </row>
    <row r="7" spans="1:10">
      <c r="B7" t="s">
        <v>4</v>
      </c>
      <c r="C7" s="9" t="s">
        <v>32</v>
      </c>
      <c r="D7" s="9"/>
      <c r="E7" s="10" t="s">
        <v>33</v>
      </c>
      <c r="F7" s="10"/>
      <c r="G7" s="8" t="s">
        <v>28</v>
      </c>
      <c r="H7" s="8"/>
    </row>
    <row r="8" spans="1:10">
      <c r="B8" t="s">
        <v>5</v>
      </c>
      <c r="C8" t="s">
        <v>0</v>
      </c>
      <c r="D8" t="s">
        <v>1</v>
      </c>
      <c r="E8" t="s">
        <v>0</v>
      </c>
      <c r="F8" t="s">
        <v>1</v>
      </c>
      <c r="G8" t="s">
        <v>0</v>
      </c>
      <c r="H8" t="s">
        <v>1</v>
      </c>
    </row>
    <row r="9" spans="1:10">
      <c r="B9" s="11">
        <v>17200</v>
      </c>
      <c r="C9" s="11">
        <f>IF($E$4-B9&gt;0,-($E$4-B9),0)</f>
        <v>-350</v>
      </c>
      <c r="D9" s="11">
        <f t="shared" ref="D9:D19" si="0">C9+$H$4</f>
        <v>-184</v>
      </c>
      <c r="E9" s="11">
        <f>IF($E$5-B9&gt;0,$E$5-B9,0)</f>
        <v>200</v>
      </c>
      <c r="F9" s="11">
        <f t="shared" ref="F9:F19" si="1">E9-$H$5</f>
        <v>112</v>
      </c>
      <c r="G9" s="11">
        <f t="shared" ref="G9:G19" si="2">C9+E9</f>
        <v>-150</v>
      </c>
      <c r="H9" s="11">
        <f t="shared" ref="H9:H19" si="3">D9+F9</f>
        <v>-72</v>
      </c>
      <c r="J9" s="4"/>
    </row>
    <row r="10" spans="1:10">
      <c r="B10" s="11">
        <f>B9+50</f>
        <v>17250</v>
      </c>
      <c r="C10" s="11">
        <f t="shared" ref="C10:C19" si="4">IF($E$4-B10&gt;0,-($E$4-B10),0)</f>
        <v>-300</v>
      </c>
      <c r="D10" s="11">
        <f t="shared" si="0"/>
        <v>-134</v>
      </c>
      <c r="E10" s="11">
        <f t="shared" ref="E10:E19" si="5">IF($E$5-B10&gt;0,$E$5-B10,0)</f>
        <v>150</v>
      </c>
      <c r="F10" s="11">
        <f t="shared" si="1"/>
        <v>62</v>
      </c>
      <c r="G10" s="11">
        <f t="shared" si="2"/>
        <v>-150</v>
      </c>
      <c r="H10" s="11">
        <f t="shared" si="3"/>
        <v>-72</v>
      </c>
    </row>
    <row r="11" spans="1:10">
      <c r="B11" s="11">
        <f t="shared" ref="B11:B19" si="6">B10+50</f>
        <v>17300</v>
      </c>
      <c r="C11" s="11">
        <f t="shared" si="4"/>
        <v>-250</v>
      </c>
      <c r="D11" s="11">
        <f t="shared" si="0"/>
        <v>-84</v>
      </c>
      <c r="E11" s="11">
        <f t="shared" si="5"/>
        <v>100</v>
      </c>
      <c r="F11" s="11">
        <f t="shared" si="1"/>
        <v>12</v>
      </c>
      <c r="G11" s="11">
        <f t="shared" si="2"/>
        <v>-150</v>
      </c>
      <c r="H11" s="11">
        <f t="shared" si="3"/>
        <v>-72</v>
      </c>
    </row>
    <row r="12" spans="1:10">
      <c r="B12" s="11">
        <f t="shared" si="6"/>
        <v>17350</v>
      </c>
      <c r="C12" s="11">
        <f t="shared" si="4"/>
        <v>-200</v>
      </c>
      <c r="D12" s="11">
        <f t="shared" si="0"/>
        <v>-34</v>
      </c>
      <c r="E12" s="11">
        <f t="shared" si="5"/>
        <v>50</v>
      </c>
      <c r="F12" s="11">
        <f t="shared" si="1"/>
        <v>-38</v>
      </c>
      <c r="G12" s="11">
        <f t="shared" si="2"/>
        <v>-150</v>
      </c>
      <c r="H12" s="11">
        <f t="shared" si="3"/>
        <v>-72</v>
      </c>
    </row>
    <row r="13" spans="1:10" s="7" customFormat="1">
      <c r="B13" s="5">
        <f t="shared" si="6"/>
        <v>17400</v>
      </c>
      <c r="C13" s="5">
        <f t="shared" si="4"/>
        <v>-150</v>
      </c>
      <c r="D13" s="5">
        <f t="shared" si="0"/>
        <v>16</v>
      </c>
      <c r="E13" s="5">
        <f t="shared" si="5"/>
        <v>0</v>
      </c>
      <c r="F13" s="5">
        <f t="shared" si="1"/>
        <v>-88</v>
      </c>
      <c r="G13" s="5">
        <f t="shared" si="2"/>
        <v>-150</v>
      </c>
      <c r="H13" s="5">
        <f t="shared" si="3"/>
        <v>-72</v>
      </c>
    </row>
    <row r="14" spans="1:10" s="7" customFormat="1">
      <c r="B14" s="11">
        <f t="shared" si="6"/>
        <v>17450</v>
      </c>
      <c r="C14" s="11">
        <f t="shared" si="4"/>
        <v>-100</v>
      </c>
      <c r="D14" s="11">
        <f t="shared" si="0"/>
        <v>66</v>
      </c>
      <c r="E14" s="11">
        <f t="shared" si="5"/>
        <v>0</v>
      </c>
      <c r="F14" s="11">
        <f t="shared" si="1"/>
        <v>-88</v>
      </c>
      <c r="G14" s="11">
        <f t="shared" si="2"/>
        <v>-100</v>
      </c>
      <c r="H14" s="11">
        <f t="shared" si="3"/>
        <v>-22</v>
      </c>
    </row>
    <row r="15" spans="1:10">
      <c r="B15" s="11">
        <f t="shared" si="6"/>
        <v>17500</v>
      </c>
      <c r="C15" s="11">
        <f t="shared" si="4"/>
        <v>-50</v>
      </c>
      <c r="D15" s="11">
        <f t="shared" si="0"/>
        <v>116</v>
      </c>
      <c r="E15" s="11">
        <f t="shared" si="5"/>
        <v>0</v>
      </c>
      <c r="F15" s="11">
        <f t="shared" si="1"/>
        <v>-88</v>
      </c>
      <c r="G15" s="11">
        <f t="shared" si="2"/>
        <v>-50</v>
      </c>
      <c r="H15" s="11">
        <f t="shared" si="3"/>
        <v>28</v>
      </c>
    </row>
    <row r="16" spans="1:10" s="7" customFormat="1">
      <c r="B16" s="5">
        <f t="shared" si="6"/>
        <v>17550</v>
      </c>
      <c r="C16" s="5">
        <f t="shared" si="4"/>
        <v>0</v>
      </c>
      <c r="D16" s="5">
        <f t="shared" si="0"/>
        <v>166</v>
      </c>
      <c r="E16" s="5">
        <f t="shared" si="5"/>
        <v>0</v>
      </c>
      <c r="F16" s="5">
        <f t="shared" si="1"/>
        <v>-88</v>
      </c>
      <c r="G16" s="5">
        <f t="shared" si="2"/>
        <v>0</v>
      </c>
      <c r="H16" s="5">
        <f t="shared" si="3"/>
        <v>78</v>
      </c>
    </row>
    <row r="17" spans="2:8">
      <c r="B17" s="11">
        <f t="shared" si="6"/>
        <v>17600</v>
      </c>
      <c r="C17" s="11">
        <f t="shared" si="4"/>
        <v>0</v>
      </c>
      <c r="D17" s="11">
        <f t="shared" si="0"/>
        <v>166</v>
      </c>
      <c r="E17" s="11">
        <f t="shared" si="5"/>
        <v>0</v>
      </c>
      <c r="F17" s="11">
        <f t="shared" si="1"/>
        <v>-88</v>
      </c>
      <c r="G17" s="11">
        <f t="shared" si="2"/>
        <v>0</v>
      </c>
      <c r="H17" s="11">
        <f t="shared" si="3"/>
        <v>78</v>
      </c>
    </row>
    <row r="18" spans="2:8">
      <c r="B18" s="11">
        <f t="shared" si="6"/>
        <v>17650</v>
      </c>
      <c r="C18" s="11">
        <f t="shared" si="4"/>
        <v>0</v>
      </c>
      <c r="D18" s="11">
        <f t="shared" si="0"/>
        <v>166</v>
      </c>
      <c r="E18" s="11">
        <f t="shared" si="5"/>
        <v>0</v>
      </c>
      <c r="F18" s="11">
        <f t="shared" si="1"/>
        <v>-88</v>
      </c>
      <c r="G18" s="11">
        <f t="shared" si="2"/>
        <v>0</v>
      </c>
      <c r="H18" s="11">
        <f t="shared" si="3"/>
        <v>78</v>
      </c>
    </row>
    <row r="19" spans="2:8">
      <c r="B19" s="11">
        <f t="shared" si="6"/>
        <v>17700</v>
      </c>
      <c r="C19" s="11">
        <f t="shared" si="4"/>
        <v>0</v>
      </c>
      <c r="D19" s="11">
        <f t="shared" si="0"/>
        <v>166</v>
      </c>
      <c r="E19" s="11">
        <f t="shared" si="5"/>
        <v>0</v>
      </c>
      <c r="F19" s="11">
        <f t="shared" si="1"/>
        <v>-88</v>
      </c>
      <c r="G19" s="11">
        <f t="shared" si="2"/>
        <v>0</v>
      </c>
      <c r="H19" s="11">
        <f t="shared" si="3"/>
        <v>78</v>
      </c>
    </row>
    <row r="24" spans="2:8">
      <c r="B24" s="3"/>
      <c r="C24" s="3"/>
      <c r="D24" s="3"/>
      <c r="E24" s="3"/>
    </row>
    <row r="25" spans="2:8">
      <c r="B25" s="5"/>
      <c r="C25" s="3"/>
      <c r="D25" s="3"/>
      <c r="E25" s="3"/>
    </row>
    <row r="26" spans="2:8">
      <c r="B26" s="3"/>
      <c r="C26" s="3"/>
      <c r="D26" s="3"/>
      <c r="E26" s="3"/>
    </row>
    <row r="27" spans="2:8">
      <c r="B27" s="5"/>
      <c r="C27" s="3"/>
      <c r="D27" s="3"/>
      <c r="E27" s="3"/>
    </row>
    <row r="28" spans="2:8">
      <c r="B28" s="3"/>
      <c r="C28" s="3"/>
      <c r="D28" s="3"/>
      <c r="E28" s="3"/>
    </row>
    <row r="29" spans="2:8">
      <c r="B29" s="5"/>
      <c r="C29" s="5"/>
      <c r="D29" s="5"/>
      <c r="E29" s="5"/>
    </row>
    <row r="30" spans="2:8">
      <c r="B30" s="3"/>
      <c r="C30" s="3"/>
      <c r="D30" s="3"/>
      <c r="E30" s="3"/>
    </row>
    <row r="31" spans="2:8">
      <c r="B31" s="5"/>
      <c r="C31" s="3"/>
      <c r="D31" s="3"/>
      <c r="E31" s="3"/>
    </row>
    <row r="32" spans="2:8">
      <c r="B32" s="3"/>
      <c r="C32" s="3"/>
      <c r="D32" s="3"/>
      <c r="E32" s="3"/>
    </row>
    <row r="33" spans="2:5">
      <c r="B33" s="5"/>
      <c r="C33" s="3"/>
      <c r="D33" s="3"/>
      <c r="E33" s="3"/>
    </row>
    <row r="34" spans="2:5">
      <c r="B34" s="3"/>
      <c r="C34" s="3"/>
      <c r="D34" s="3"/>
      <c r="E34" s="3"/>
    </row>
  </sheetData>
  <mergeCells count="3">
    <mergeCell ref="C7:D7"/>
    <mergeCell ref="E7:F7"/>
    <mergeCell ref="G7:H7"/>
  </mergeCells>
  <phoneticPr fontId="1"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9"/>
  <sheetViews>
    <sheetView topLeftCell="B1" zoomScale="75" workbookViewId="0">
      <selection activeCell="E2" sqref="E2"/>
    </sheetView>
  </sheetViews>
  <sheetFormatPr baseColWidth="10" defaultColWidth="8.83203125" defaultRowHeight="15"/>
  <cols>
    <col min="2" max="2" width="11" bestFit="1" customWidth="1"/>
    <col min="3" max="3" width="9.1640625" bestFit="1" customWidth="1"/>
    <col min="4" max="4" width="9.6640625" customWidth="1"/>
    <col min="5" max="5" width="11" bestFit="1" customWidth="1"/>
    <col min="6" max="6" width="9.1640625" bestFit="1" customWidth="1"/>
    <col min="7" max="7" width="18.6640625" customWidth="1"/>
    <col min="8" max="8" width="9" bestFit="1" customWidth="1"/>
  </cols>
  <sheetData>
    <row r="2" spans="1:8" ht="20">
      <c r="A2" s="2" t="s">
        <v>13</v>
      </c>
    </row>
    <row r="4" spans="1:8">
      <c r="B4" s="1" t="s">
        <v>14</v>
      </c>
      <c r="C4" s="1"/>
      <c r="D4" s="1"/>
      <c r="E4" s="6">
        <v>17400</v>
      </c>
      <c r="G4" t="s">
        <v>3</v>
      </c>
      <c r="H4" s="6">
        <v>88</v>
      </c>
    </row>
    <row r="5" spans="1:8">
      <c r="B5" s="1" t="s">
        <v>8</v>
      </c>
      <c r="C5" s="1"/>
      <c r="D5" s="1"/>
      <c r="E5" s="6">
        <v>17550</v>
      </c>
      <c r="G5" t="s">
        <v>3</v>
      </c>
      <c r="H5" s="6">
        <v>166</v>
      </c>
    </row>
    <row r="7" spans="1:8">
      <c r="B7" t="s">
        <v>4</v>
      </c>
      <c r="C7" s="10" t="s">
        <v>32</v>
      </c>
      <c r="D7" s="10"/>
      <c r="E7" s="10" t="s">
        <v>33</v>
      </c>
      <c r="F7" s="10"/>
      <c r="G7" s="8" t="s">
        <v>15</v>
      </c>
      <c r="H7" s="8"/>
    </row>
    <row r="8" spans="1:8">
      <c r="B8" t="s">
        <v>5</v>
      </c>
      <c r="C8" t="s">
        <v>0</v>
      </c>
      <c r="D8" t="s">
        <v>1</v>
      </c>
      <c r="E8" t="s">
        <v>0</v>
      </c>
      <c r="F8" t="s">
        <v>1</v>
      </c>
      <c r="G8" t="s">
        <v>0</v>
      </c>
      <c r="H8" t="s">
        <v>1</v>
      </c>
    </row>
    <row r="9" spans="1:8">
      <c r="B9" s="11">
        <v>17200</v>
      </c>
      <c r="C9" s="11">
        <f>IF($E$4-B9&gt;0,-($E$4-B9),0)</f>
        <v>-200</v>
      </c>
      <c r="D9" s="11">
        <f>C9+$H$4</f>
        <v>-112</v>
      </c>
      <c r="E9" s="11">
        <f>IF($E$5-B9&gt;0,$E$5-B9,0)</f>
        <v>350</v>
      </c>
      <c r="F9" s="11">
        <f>E9-$H$5</f>
        <v>184</v>
      </c>
      <c r="G9" s="11">
        <f t="shared" ref="G9:G19" si="0">C9+E9</f>
        <v>150</v>
      </c>
      <c r="H9" s="11">
        <f t="shared" ref="H9:H19" si="1">D9+F9</f>
        <v>72</v>
      </c>
    </row>
    <row r="10" spans="1:8">
      <c r="B10" s="11">
        <f>B9+50</f>
        <v>17250</v>
      </c>
      <c r="C10" s="11">
        <f t="shared" ref="C10:C19" si="2">IF($E$4-B10&gt;0,-($E$4-B10),0)</f>
        <v>-150</v>
      </c>
      <c r="D10" s="11">
        <f t="shared" ref="D10:D19" si="3">C10+$H$4</f>
        <v>-62</v>
      </c>
      <c r="E10" s="11">
        <f t="shared" ref="E10:E19" si="4">IF($E$5-B10&gt;0,$E$5-B10,0)</f>
        <v>300</v>
      </c>
      <c r="F10" s="11">
        <f t="shared" ref="F10:F19" si="5">E10-$H$5</f>
        <v>134</v>
      </c>
      <c r="G10" s="11">
        <f t="shared" si="0"/>
        <v>150</v>
      </c>
      <c r="H10" s="11">
        <f t="shared" si="1"/>
        <v>72</v>
      </c>
    </row>
    <row r="11" spans="1:8">
      <c r="B11" s="11">
        <f t="shared" ref="B11:B19" si="6">B10+50</f>
        <v>17300</v>
      </c>
      <c r="C11" s="11">
        <f t="shared" si="2"/>
        <v>-100</v>
      </c>
      <c r="D11" s="11">
        <f t="shared" si="3"/>
        <v>-12</v>
      </c>
      <c r="E11" s="11">
        <f t="shared" si="4"/>
        <v>250</v>
      </c>
      <c r="F11" s="11">
        <f t="shared" si="5"/>
        <v>84</v>
      </c>
      <c r="G11" s="11">
        <f t="shared" si="0"/>
        <v>150</v>
      </c>
      <c r="H11" s="11">
        <f t="shared" si="1"/>
        <v>72</v>
      </c>
    </row>
    <row r="12" spans="1:8">
      <c r="B12" s="11">
        <f t="shared" si="6"/>
        <v>17350</v>
      </c>
      <c r="C12" s="11">
        <f t="shared" si="2"/>
        <v>-50</v>
      </c>
      <c r="D12" s="11">
        <f t="shared" si="3"/>
        <v>38</v>
      </c>
      <c r="E12" s="11">
        <f t="shared" si="4"/>
        <v>200</v>
      </c>
      <c r="F12" s="11">
        <f t="shared" si="5"/>
        <v>34</v>
      </c>
      <c r="G12" s="11">
        <f t="shared" si="0"/>
        <v>150</v>
      </c>
      <c r="H12" s="11">
        <f t="shared" si="1"/>
        <v>72</v>
      </c>
    </row>
    <row r="13" spans="1:8" s="7" customFormat="1">
      <c r="B13" s="5">
        <f t="shared" si="6"/>
        <v>17400</v>
      </c>
      <c r="C13" s="5">
        <f t="shared" si="2"/>
        <v>0</v>
      </c>
      <c r="D13" s="5">
        <f t="shared" si="3"/>
        <v>88</v>
      </c>
      <c r="E13" s="5">
        <f t="shared" si="4"/>
        <v>150</v>
      </c>
      <c r="F13" s="5">
        <f t="shared" si="5"/>
        <v>-16</v>
      </c>
      <c r="G13" s="5">
        <f t="shared" si="0"/>
        <v>150</v>
      </c>
      <c r="H13" s="5">
        <f t="shared" si="1"/>
        <v>72</v>
      </c>
    </row>
    <row r="14" spans="1:8">
      <c r="A14" s="7"/>
      <c r="B14" s="11">
        <f t="shared" si="6"/>
        <v>17450</v>
      </c>
      <c r="C14" s="11">
        <f t="shared" si="2"/>
        <v>0</v>
      </c>
      <c r="D14" s="11">
        <f t="shared" si="3"/>
        <v>88</v>
      </c>
      <c r="E14" s="11">
        <f t="shared" si="4"/>
        <v>100</v>
      </c>
      <c r="F14" s="11">
        <f t="shared" si="5"/>
        <v>-66</v>
      </c>
      <c r="G14" s="11">
        <f t="shared" si="0"/>
        <v>100</v>
      </c>
      <c r="H14" s="11">
        <f t="shared" si="1"/>
        <v>22</v>
      </c>
    </row>
    <row r="15" spans="1:8">
      <c r="B15" s="11">
        <f t="shared" si="6"/>
        <v>17500</v>
      </c>
      <c r="C15" s="11">
        <f t="shared" si="2"/>
        <v>0</v>
      </c>
      <c r="D15" s="11">
        <f t="shared" si="3"/>
        <v>88</v>
      </c>
      <c r="E15" s="11">
        <f t="shared" si="4"/>
        <v>50</v>
      </c>
      <c r="F15" s="11">
        <f t="shared" si="5"/>
        <v>-116</v>
      </c>
      <c r="G15" s="11">
        <f t="shared" si="0"/>
        <v>50</v>
      </c>
      <c r="H15" s="11">
        <f t="shared" si="1"/>
        <v>-28</v>
      </c>
    </row>
    <row r="16" spans="1:8" s="7" customFormat="1">
      <c r="B16" s="5">
        <f t="shared" si="6"/>
        <v>17550</v>
      </c>
      <c r="C16" s="5">
        <f t="shared" si="2"/>
        <v>0</v>
      </c>
      <c r="D16" s="5">
        <f t="shared" si="3"/>
        <v>88</v>
      </c>
      <c r="E16" s="5">
        <f t="shared" si="4"/>
        <v>0</v>
      </c>
      <c r="F16" s="5">
        <f t="shared" si="5"/>
        <v>-166</v>
      </c>
      <c r="G16" s="5">
        <f t="shared" si="0"/>
        <v>0</v>
      </c>
      <c r="H16" s="5">
        <f t="shared" si="1"/>
        <v>-78</v>
      </c>
    </row>
    <row r="17" spans="2:8">
      <c r="B17" s="11">
        <f t="shared" si="6"/>
        <v>17600</v>
      </c>
      <c r="C17" s="11">
        <f t="shared" si="2"/>
        <v>0</v>
      </c>
      <c r="D17" s="11">
        <f t="shared" si="3"/>
        <v>88</v>
      </c>
      <c r="E17" s="11">
        <f t="shared" si="4"/>
        <v>0</v>
      </c>
      <c r="F17" s="11">
        <f t="shared" si="5"/>
        <v>-166</v>
      </c>
      <c r="G17" s="11">
        <f t="shared" si="0"/>
        <v>0</v>
      </c>
      <c r="H17" s="11">
        <f t="shared" si="1"/>
        <v>-78</v>
      </c>
    </row>
    <row r="18" spans="2:8">
      <c r="B18" s="11">
        <f t="shared" si="6"/>
        <v>17650</v>
      </c>
      <c r="C18" s="11">
        <f t="shared" si="2"/>
        <v>0</v>
      </c>
      <c r="D18" s="11">
        <f t="shared" si="3"/>
        <v>88</v>
      </c>
      <c r="E18" s="11">
        <f t="shared" si="4"/>
        <v>0</v>
      </c>
      <c r="F18" s="11">
        <f t="shared" si="5"/>
        <v>-166</v>
      </c>
      <c r="G18" s="11">
        <f t="shared" si="0"/>
        <v>0</v>
      </c>
      <c r="H18" s="11">
        <f t="shared" si="1"/>
        <v>-78</v>
      </c>
    </row>
    <row r="19" spans="2:8">
      <c r="B19" s="11">
        <f t="shared" si="6"/>
        <v>17700</v>
      </c>
      <c r="C19" s="11">
        <f t="shared" si="2"/>
        <v>0</v>
      </c>
      <c r="D19" s="11">
        <f t="shared" si="3"/>
        <v>88</v>
      </c>
      <c r="E19" s="11">
        <f t="shared" si="4"/>
        <v>0</v>
      </c>
      <c r="F19" s="11">
        <f t="shared" si="5"/>
        <v>-166</v>
      </c>
      <c r="G19" s="11">
        <f t="shared" si="0"/>
        <v>0</v>
      </c>
      <c r="H19" s="11">
        <f t="shared" si="1"/>
        <v>-78</v>
      </c>
    </row>
  </sheetData>
  <mergeCells count="3">
    <mergeCell ref="C7:D7"/>
    <mergeCell ref="E7:F7"/>
    <mergeCell ref="G7:H7"/>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9"/>
  <sheetViews>
    <sheetView topLeftCell="A15" zoomScale="150" zoomScaleNormal="135" workbookViewId="0">
      <selection activeCell="L17" sqref="L17"/>
    </sheetView>
  </sheetViews>
  <sheetFormatPr baseColWidth="10" defaultColWidth="8.83203125" defaultRowHeight="15"/>
  <cols>
    <col min="2" max="2" width="11" bestFit="1" customWidth="1"/>
    <col min="3" max="3" width="9" bestFit="1" customWidth="1"/>
    <col min="4" max="4" width="10.6640625" customWidth="1"/>
    <col min="5" max="5" width="11" bestFit="1" customWidth="1"/>
    <col min="6" max="6" width="9.1640625" bestFit="1" customWidth="1"/>
    <col min="7" max="7" width="14.33203125" customWidth="1"/>
    <col min="8" max="8" width="9.1640625" bestFit="1" customWidth="1"/>
  </cols>
  <sheetData>
    <row r="2" spans="1:8" ht="20">
      <c r="A2" s="2" t="s">
        <v>6</v>
      </c>
    </row>
    <row r="4" spans="1:8">
      <c r="B4" s="1" t="s">
        <v>7</v>
      </c>
      <c r="C4" s="1"/>
      <c r="D4" s="1"/>
      <c r="E4" s="6">
        <v>17450</v>
      </c>
      <c r="G4" t="s">
        <v>3</v>
      </c>
      <c r="H4" s="6">
        <v>126</v>
      </c>
    </row>
    <row r="5" spans="1:8">
      <c r="B5" s="1" t="s">
        <v>8</v>
      </c>
      <c r="C5" s="1"/>
      <c r="D5" s="1"/>
      <c r="E5" s="6">
        <v>17450</v>
      </c>
      <c r="G5" t="s">
        <v>3</v>
      </c>
      <c r="H5" s="6">
        <v>113</v>
      </c>
    </row>
    <row r="7" spans="1:8">
      <c r="B7" t="s">
        <v>4</v>
      </c>
      <c r="C7" s="10" t="s">
        <v>34</v>
      </c>
      <c r="D7" s="10"/>
      <c r="E7" s="10" t="s">
        <v>31</v>
      </c>
      <c r="F7" s="10"/>
      <c r="G7" s="8" t="s">
        <v>9</v>
      </c>
      <c r="H7" s="8"/>
    </row>
    <row r="8" spans="1:8">
      <c r="B8" t="s">
        <v>5</v>
      </c>
      <c r="C8" t="s">
        <v>0</v>
      </c>
      <c r="D8" t="s">
        <v>1</v>
      </c>
      <c r="E8" t="s">
        <v>0</v>
      </c>
      <c r="F8" t="s">
        <v>1</v>
      </c>
      <c r="G8" t="s">
        <v>0</v>
      </c>
      <c r="H8" t="s">
        <v>1</v>
      </c>
    </row>
    <row r="9" spans="1:8">
      <c r="B9" s="3">
        <f>B10-50</f>
        <v>17200</v>
      </c>
      <c r="C9" s="3">
        <f>IF(B9-$E$4&gt;0,(B9-$E$4),0)</f>
        <v>0</v>
      </c>
      <c r="D9" s="3">
        <f t="shared" ref="D9:D19" si="0">C9-$H$4</f>
        <v>-126</v>
      </c>
      <c r="E9" s="3">
        <f>IF(E5-B9&gt;0,E5-B9,0)</f>
        <v>250</v>
      </c>
      <c r="F9" s="3">
        <f t="shared" ref="F9:F19" si="1">E9-$H$5</f>
        <v>137</v>
      </c>
      <c r="G9" s="3">
        <f t="shared" ref="G9:G19" si="2">C9+E9</f>
        <v>250</v>
      </c>
      <c r="H9" s="3">
        <f t="shared" ref="H9:H19" si="3">D9+F9</f>
        <v>11</v>
      </c>
    </row>
    <row r="10" spans="1:8">
      <c r="B10" s="3">
        <f>B11-50</f>
        <v>17250</v>
      </c>
      <c r="C10" s="3">
        <f>IF(B10-$E$4&gt;0,-(B10-$E$4),0)</f>
        <v>0</v>
      </c>
      <c r="D10" s="3">
        <f t="shared" si="0"/>
        <v>-126</v>
      </c>
      <c r="E10" s="3">
        <f>IF(E5-B10&gt;0,E5-B10,0)</f>
        <v>200</v>
      </c>
      <c r="F10" s="3">
        <f t="shared" si="1"/>
        <v>87</v>
      </c>
      <c r="G10" s="3">
        <f t="shared" si="2"/>
        <v>200</v>
      </c>
      <c r="H10" s="3">
        <f t="shared" si="3"/>
        <v>-39</v>
      </c>
    </row>
    <row r="11" spans="1:8">
      <c r="B11" s="3">
        <f>B12-50</f>
        <v>17300</v>
      </c>
      <c r="C11" s="3">
        <f>IF(B11-$E$4&gt;0,-(B11-$E$4),0)</f>
        <v>0</v>
      </c>
      <c r="D11" s="3">
        <f t="shared" si="0"/>
        <v>-126</v>
      </c>
      <c r="E11" s="3">
        <f>IF(E5-B11&gt;0,E5-B11,0)</f>
        <v>150</v>
      </c>
      <c r="F11" s="3">
        <f t="shared" si="1"/>
        <v>37</v>
      </c>
      <c r="G11" s="3">
        <f t="shared" si="2"/>
        <v>150</v>
      </c>
      <c r="H11" s="3">
        <f t="shared" si="3"/>
        <v>-89</v>
      </c>
    </row>
    <row r="12" spans="1:8">
      <c r="B12" s="3">
        <f>B13-50</f>
        <v>17350</v>
      </c>
      <c r="C12" s="3">
        <f>IF(B12-$E$4&gt;0,-(B12-$E$4),0)</f>
        <v>0</v>
      </c>
      <c r="D12" s="3">
        <f t="shared" si="0"/>
        <v>-126</v>
      </c>
      <c r="E12" s="3">
        <f>IF(E5-B12&gt;0,E5-B12,0)</f>
        <v>100</v>
      </c>
      <c r="F12" s="3">
        <f t="shared" si="1"/>
        <v>-13</v>
      </c>
      <c r="G12" s="3">
        <f t="shared" si="2"/>
        <v>100</v>
      </c>
      <c r="H12" s="3">
        <f t="shared" si="3"/>
        <v>-139</v>
      </c>
    </row>
    <row r="13" spans="1:8" s="12" customFormat="1">
      <c r="B13" s="11">
        <f>B14-50</f>
        <v>17400</v>
      </c>
      <c r="C13" s="11">
        <f>IF(B13-$E$4&gt;0,-(B13-$E$4),0)</f>
        <v>0</v>
      </c>
      <c r="D13" s="11">
        <f t="shared" si="0"/>
        <v>-126</v>
      </c>
      <c r="E13" s="11">
        <f>IF(E5-B13&gt;0,E5-B13,0)</f>
        <v>50</v>
      </c>
      <c r="F13" s="11">
        <f t="shared" si="1"/>
        <v>-63</v>
      </c>
      <c r="G13" s="11">
        <f t="shared" si="2"/>
        <v>50</v>
      </c>
      <c r="H13" s="11">
        <f t="shared" si="3"/>
        <v>-189</v>
      </c>
    </row>
    <row r="14" spans="1:8" s="7" customFormat="1">
      <c r="B14" s="5">
        <v>17450</v>
      </c>
      <c r="C14" s="5">
        <f>IF(B14-$E$4&gt;0,(B14-$E$4),0)</f>
        <v>0</v>
      </c>
      <c r="D14" s="5">
        <f t="shared" si="0"/>
        <v>-126</v>
      </c>
      <c r="E14" s="5">
        <f>IF(E5-B14&gt;0,E5-B14,0)</f>
        <v>0</v>
      </c>
      <c r="F14" s="5">
        <f t="shared" si="1"/>
        <v>-113</v>
      </c>
      <c r="G14" s="5">
        <f t="shared" si="2"/>
        <v>0</v>
      </c>
      <c r="H14" s="5">
        <f t="shared" si="3"/>
        <v>-239</v>
      </c>
    </row>
    <row r="15" spans="1:8">
      <c r="B15" s="3">
        <f>B14+50</f>
        <v>17500</v>
      </c>
      <c r="C15" s="3">
        <f t="shared" ref="C15:C19" si="4">IF(B15-$E$4&gt;0,(B15-$E$4),0)</f>
        <v>50</v>
      </c>
      <c r="D15" s="3">
        <f t="shared" si="0"/>
        <v>-76</v>
      </c>
      <c r="E15" s="3">
        <f>IF(E5-B15&gt;0,E5-B15,0)</f>
        <v>0</v>
      </c>
      <c r="F15" s="3">
        <f t="shared" si="1"/>
        <v>-113</v>
      </c>
      <c r="G15" s="3">
        <f t="shared" si="2"/>
        <v>50</v>
      </c>
      <c r="H15" s="3">
        <f t="shared" si="3"/>
        <v>-189</v>
      </c>
    </row>
    <row r="16" spans="1:8">
      <c r="B16" s="11">
        <f t="shared" ref="B16:B19" si="5">B15+50</f>
        <v>17550</v>
      </c>
      <c r="C16" s="3">
        <f t="shared" si="4"/>
        <v>100</v>
      </c>
      <c r="D16" s="3">
        <f t="shared" si="0"/>
        <v>-26</v>
      </c>
      <c r="E16" s="3">
        <f>IF(E5-B16&gt;0,E5-B16,0)</f>
        <v>0</v>
      </c>
      <c r="F16" s="3">
        <f t="shared" si="1"/>
        <v>-113</v>
      </c>
      <c r="G16" s="3">
        <f t="shared" si="2"/>
        <v>100</v>
      </c>
      <c r="H16" s="3">
        <f t="shared" si="3"/>
        <v>-139</v>
      </c>
    </row>
    <row r="17" spans="2:8">
      <c r="B17" s="3">
        <f t="shared" si="5"/>
        <v>17600</v>
      </c>
      <c r="C17" s="3">
        <f t="shared" si="4"/>
        <v>150</v>
      </c>
      <c r="D17" s="3">
        <f t="shared" si="0"/>
        <v>24</v>
      </c>
      <c r="E17" s="3">
        <f>IF(E5-B17&gt;0,E5-B17,0)</f>
        <v>0</v>
      </c>
      <c r="F17" s="3">
        <f t="shared" si="1"/>
        <v>-113</v>
      </c>
      <c r="G17" s="3">
        <f t="shared" si="2"/>
        <v>150</v>
      </c>
      <c r="H17" s="3">
        <f t="shared" si="3"/>
        <v>-89</v>
      </c>
    </row>
    <row r="18" spans="2:8">
      <c r="B18" s="3">
        <f t="shared" si="5"/>
        <v>17650</v>
      </c>
      <c r="C18" s="3">
        <f t="shared" si="4"/>
        <v>200</v>
      </c>
      <c r="D18" s="3">
        <f t="shared" si="0"/>
        <v>74</v>
      </c>
      <c r="E18" s="3">
        <f>IF(E5-B18&gt;0,E5-B18,0)</f>
        <v>0</v>
      </c>
      <c r="F18" s="3">
        <f t="shared" si="1"/>
        <v>-113</v>
      </c>
      <c r="G18" s="3">
        <f t="shared" si="2"/>
        <v>200</v>
      </c>
      <c r="H18" s="3">
        <f t="shared" si="3"/>
        <v>-39</v>
      </c>
    </row>
    <row r="19" spans="2:8">
      <c r="B19" s="3">
        <f t="shared" si="5"/>
        <v>17700</v>
      </c>
      <c r="C19" s="3">
        <f t="shared" si="4"/>
        <v>250</v>
      </c>
      <c r="D19" s="3">
        <f t="shared" si="0"/>
        <v>124</v>
      </c>
      <c r="E19" s="3">
        <f>IF(E5-B19&gt;0,E5-B19,0)</f>
        <v>0</v>
      </c>
      <c r="F19" s="3">
        <f t="shared" si="1"/>
        <v>-113</v>
      </c>
      <c r="G19" s="3">
        <f t="shared" si="2"/>
        <v>250</v>
      </c>
      <c r="H19" s="3">
        <f t="shared" si="3"/>
        <v>11</v>
      </c>
    </row>
  </sheetData>
  <mergeCells count="3">
    <mergeCell ref="C7:D7"/>
    <mergeCell ref="E7:F7"/>
    <mergeCell ref="G7:H7"/>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19"/>
  <sheetViews>
    <sheetView topLeftCell="C8" zoomScale="158" workbookViewId="0">
      <selection activeCell="J4" sqref="J4"/>
    </sheetView>
  </sheetViews>
  <sheetFormatPr baseColWidth="10" defaultColWidth="8.83203125" defaultRowHeight="15"/>
  <cols>
    <col min="2" max="2" width="11" bestFit="1" customWidth="1"/>
    <col min="3" max="3" width="9" bestFit="1" customWidth="1"/>
    <col min="4" max="4" width="10.83203125" customWidth="1"/>
    <col min="5" max="5" width="11" bestFit="1" customWidth="1"/>
    <col min="6" max="6" width="10.1640625" customWidth="1"/>
    <col min="7" max="7" width="15.6640625" customWidth="1"/>
    <col min="8" max="8" width="9.1640625" bestFit="1" customWidth="1"/>
  </cols>
  <sheetData>
    <row r="2" spans="1:8" ht="20">
      <c r="A2" s="2" t="s">
        <v>19</v>
      </c>
    </row>
    <row r="4" spans="1:8">
      <c r="B4" s="1" t="s">
        <v>7</v>
      </c>
      <c r="C4" s="1"/>
      <c r="D4" s="1"/>
      <c r="E4" s="6">
        <v>17450</v>
      </c>
      <c r="G4" t="s">
        <v>3</v>
      </c>
      <c r="H4" s="6">
        <v>126</v>
      </c>
    </row>
    <row r="5" spans="1:8">
      <c r="B5" s="1" t="s">
        <v>20</v>
      </c>
      <c r="C5" s="1"/>
      <c r="D5" s="1"/>
      <c r="E5" s="6">
        <v>17450</v>
      </c>
      <c r="G5" t="s">
        <v>3</v>
      </c>
      <c r="H5" s="6">
        <v>113</v>
      </c>
    </row>
    <row r="7" spans="1:8">
      <c r="B7" t="s">
        <v>4</v>
      </c>
      <c r="C7" s="10" t="s">
        <v>34</v>
      </c>
      <c r="D7" s="10"/>
      <c r="E7" s="10" t="s">
        <v>35</v>
      </c>
      <c r="F7" s="10"/>
      <c r="G7" s="8" t="s">
        <v>21</v>
      </c>
      <c r="H7" s="8"/>
    </row>
    <row r="8" spans="1:8">
      <c r="B8" t="s">
        <v>5</v>
      </c>
      <c r="C8" t="s">
        <v>0</v>
      </c>
      <c r="D8" t="s">
        <v>1</v>
      </c>
      <c r="E8" t="s">
        <v>0</v>
      </c>
      <c r="F8" t="s">
        <v>1</v>
      </c>
      <c r="G8" t="s">
        <v>0</v>
      </c>
      <c r="H8" t="s">
        <v>1</v>
      </c>
    </row>
    <row r="9" spans="1:8">
      <c r="B9" s="3">
        <f>B10-50</f>
        <v>17200</v>
      </c>
      <c r="C9" s="3">
        <f>IF(B9-$E$4&gt;0,(B9-$E$4),0)</f>
        <v>0</v>
      </c>
      <c r="D9" s="3">
        <f t="shared" ref="D9:D19" si="0">C9-$H$4</f>
        <v>-126</v>
      </c>
      <c r="E9" s="3">
        <f>IF($E$5-B9&gt;0,$E$5-B9,0)*2</f>
        <v>500</v>
      </c>
      <c r="F9" s="3">
        <f>E9-$H$5*2</f>
        <v>274</v>
      </c>
      <c r="G9" s="3">
        <f t="shared" ref="G9:H19" si="1">C9+E9</f>
        <v>500</v>
      </c>
      <c r="H9" s="3">
        <f t="shared" si="1"/>
        <v>148</v>
      </c>
    </row>
    <row r="10" spans="1:8">
      <c r="B10" s="3">
        <f>B11-50</f>
        <v>17250</v>
      </c>
      <c r="C10" s="3">
        <f>IF(B10-$E$4&gt;0,-(B10-$E$4),0)</f>
        <v>0</v>
      </c>
      <c r="D10" s="3">
        <f t="shared" si="0"/>
        <v>-126</v>
      </c>
      <c r="E10" s="3">
        <f t="shared" ref="E10:E19" si="2">IF($E$5-B10&gt;0,$E$5-B10,0)*2</f>
        <v>400</v>
      </c>
      <c r="F10" s="3">
        <f t="shared" ref="F10:F19" si="3">E10-$H$5*2</f>
        <v>174</v>
      </c>
      <c r="G10" s="3">
        <f t="shared" si="1"/>
        <v>400</v>
      </c>
      <c r="H10" s="3">
        <f t="shared" si="1"/>
        <v>48</v>
      </c>
    </row>
    <row r="11" spans="1:8">
      <c r="B11" s="3">
        <f>B12-50</f>
        <v>17300</v>
      </c>
      <c r="C11" s="3">
        <f>IF(B11-$E$4&gt;0,-(B11-$E$4),0)</f>
        <v>0</v>
      </c>
      <c r="D11" s="3">
        <f t="shared" si="0"/>
        <v>-126</v>
      </c>
      <c r="E11" s="3">
        <f t="shared" si="2"/>
        <v>300</v>
      </c>
      <c r="F11" s="3">
        <f t="shared" si="3"/>
        <v>74</v>
      </c>
      <c r="G11" s="3">
        <f t="shared" si="1"/>
        <v>300</v>
      </c>
      <c r="H11" s="3">
        <f t="shared" si="1"/>
        <v>-52</v>
      </c>
    </row>
    <row r="12" spans="1:8">
      <c r="B12" s="3">
        <f>B13-50</f>
        <v>17350</v>
      </c>
      <c r="C12" s="3">
        <f>IF(B12-$E$4&gt;0,-(B12-$E$4),0)</f>
        <v>0</v>
      </c>
      <c r="D12" s="3">
        <f t="shared" si="0"/>
        <v>-126</v>
      </c>
      <c r="E12" s="3">
        <f t="shared" si="2"/>
        <v>200</v>
      </c>
      <c r="F12" s="3">
        <f t="shared" si="3"/>
        <v>-26</v>
      </c>
      <c r="G12" s="3">
        <f t="shared" si="1"/>
        <v>200</v>
      </c>
      <c r="H12" s="3">
        <f t="shared" si="1"/>
        <v>-152</v>
      </c>
    </row>
    <row r="13" spans="1:8" s="12" customFormat="1">
      <c r="B13" s="11">
        <f>B14-50</f>
        <v>17400</v>
      </c>
      <c r="C13" s="11">
        <f>IF(B13-$E$4&gt;0,-(B13-$E$4),0)</f>
        <v>0</v>
      </c>
      <c r="D13" s="11">
        <f t="shared" si="0"/>
        <v>-126</v>
      </c>
      <c r="E13" s="11">
        <f t="shared" si="2"/>
        <v>100</v>
      </c>
      <c r="F13" s="11">
        <f t="shared" si="3"/>
        <v>-126</v>
      </c>
      <c r="G13" s="11">
        <f t="shared" si="1"/>
        <v>100</v>
      </c>
      <c r="H13" s="11">
        <f t="shared" si="1"/>
        <v>-252</v>
      </c>
    </row>
    <row r="14" spans="1:8" s="7" customFormat="1">
      <c r="B14" s="5">
        <v>17450</v>
      </c>
      <c r="C14" s="5">
        <f>IF(B14-$E$4&gt;0,(B14-$E$4),0)</f>
        <v>0</v>
      </c>
      <c r="D14" s="5">
        <f t="shared" si="0"/>
        <v>-126</v>
      </c>
      <c r="E14" s="5">
        <f t="shared" si="2"/>
        <v>0</v>
      </c>
      <c r="F14" s="5">
        <f t="shared" si="3"/>
        <v>-226</v>
      </c>
      <c r="G14" s="5">
        <f t="shared" si="1"/>
        <v>0</v>
      </c>
      <c r="H14" s="5">
        <f t="shared" si="1"/>
        <v>-352</v>
      </c>
    </row>
    <row r="15" spans="1:8">
      <c r="B15" s="3">
        <f>B14+50</f>
        <v>17500</v>
      </c>
      <c r="C15" s="3">
        <f t="shared" ref="C15:C19" si="4">IF(B15-$E$4&gt;0,(B15-$E$4),0)</f>
        <v>50</v>
      </c>
      <c r="D15" s="3">
        <f t="shared" si="0"/>
        <v>-76</v>
      </c>
      <c r="E15" s="3">
        <f t="shared" si="2"/>
        <v>0</v>
      </c>
      <c r="F15" s="3">
        <f t="shared" si="3"/>
        <v>-226</v>
      </c>
      <c r="G15" s="3">
        <f t="shared" si="1"/>
        <v>50</v>
      </c>
      <c r="H15" s="3">
        <f t="shared" si="1"/>
        <v>-302</v>
      </c>
    </row>
    <row r="16" spans="1:8">
      <c r="B16" s="11">
        <f t="shared" ref="B16:B19" si="5">B15+50</f>
        <v>17550</v>
      </c>
      <c r="C16" s="3">
        <f t="shared" si="4"/>
        <v>100</v>
      </c>
      <c r="D16" s="3">
        <f t="shared" si="0"/>
        <v>-26</v>
      </c>
      <c r="E16" s="3">
        <f t="shared" si="2"/>
        <v>0</v>
      </c>
      <c r="F16" s="3">
        <f t="shared" si="3"/>
        <v>-226</v>
      </c>
      <c r="G16" s="3">
        <f t="shared" si="1"/>
        <v>100</v>
      </c>
      <c r="H16" s="3">
        <f t="shared" si="1"/>
        <v>-252</v>
      </c>
    </row>
    <row r="17" spans="2:8">
      <c r="B17" s="3">
        <f t="shared" si="5"/>
        <v>17600</v>
      </c>
      <c r="C17" s="3">
        <f t="shared" si="4"/>
        <v>150</v>
      </c>
      <c r="D17" s="3">
        <f t="shared" si="0"/>
        <v>24</v>
      </c>
      <c r="E17" s="3">
        <f t="shared" si="2"/>
        <v>0</v>
      </c>
      <c r="F17" s="3">
        <f t="shared" si="3"/>
        <v>-226</v>
      </c>
      <c r="G17" s="3">
        <f t="shared" si="1"/>
        <v>150</v>
      </c>
      <c r="H17" s="3">
        <f t="shared" si="1"/>
        <v>-202</v>
      </c>
    </row>
    <row r="18" spans="2:8">
      <c r="B18" s="3">
        <f t="shared" si="5"/>
        <v>17650</v>
      </c>
      <c r="C18" s="3">
        <f t="shared" si="4"/>
        <v>200</v>
      </c>
      <c r="D18" s="3">
        <f t="shared" si="0"/>
        <v>74</v>
      </c>
      <c r="E18" s="3">
        <f t="shared" si="2"/>
        <v>0</v>
      </c>
      <c r="F18" s="3">
        <f t="shared" si="3"/>
        <v>-226</v>
      </c>
      <c r="G18" s="3">
        <f t="shared" si="1"/>
        <v>200</v>
      </c>
      <c r="H18" s="3">
        <f t="shared" si="1"/>
        <v>-152</v>
      </c>
    </row>
    <row r="19" spans="2:8">
      <c r="B19" s="3">
        <f t="shared" si="5"/>
        <v>17700</v>
      </c>
      <c r="C19" s="3">
        <f t="shared" si="4"/>
        <v>250</v>
      </c>
      <c r="D19" s="3">
        <f t="shared" si="0"/>
        <v>124</v>
      </c>
      <c r="E19" s="3">
        <f t="shared" si="2"/>
        <v>0</v>
      </c>
      <c r="F19" s="3">
        <f t="shared" si="3"/>
        <v>-226</v>
      </c>
      <c r="G19" s="3">
        <f t="shared" si="1"/>
        <v>250</v>
      </c>
      <c r="H19" s="3">
        <f t="shared" si="1"/>
        <v>-102</v>
      </c>
    </row>
  </sheetData>
  <mergeCells count="3">
    <mergeCell ref="C7:D7"/>
    <mergeCell ref="E7:F7"/>
    <mergeCell ref="G7:H7"/>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9"/>
  <sheetViews>
    <sheetView zoomScale="109" workbookViewId="0">
      <selection activeCell="J4" sqref="J4"/>
    </sheetView>
  </sheetViews>
  <sheetFormatPr baseColWidth="10" defaultColWidth="8.83203125" defaultRowHeight="15"/>
  <cols>
    <col min="2" max="2" width="11" bestFit="1" customWidth="1"/>
    <col min="3" max="3" width="12.33203125" customWidth="1"/>
    <col min="4" max="4" width="9.1640625" bestFit="1" customWidth="1"/>
    <col min="5" max="5" width="11.1640625" bestFit="1" customWidth="1"/>
    <col min="6" max="6" width="9.1640625" bestFit="1" customWidth="1"/>
    <col min="7" max="7" width="13.33203125" customWidth="1"/>
    <col min="8" max="8" width="9.1640625" bestFit="1" customWidth="1"/>
  </cols>
  <sheetData>
    <row r="2" spans="1:8" ht="20">
      <c r="A2" s="2" t="s">
        <v>17</v>
      </c>
    </row>
    <row r="4" spans="1:8">
      <c r="B4" s="1" t="s">
        <v>16</v>
      </c>
      <c r="C4" s="1"/>
      <c r="D4" s="1"/>
      <c r="E4" s="6">
        <v>17450</v>
      </c>
      <c r="G4" t="s">
        <v>3</v>
      </c>
      <c r="H4" s="6">
        <v>126</v>
      </c>
    </row>
    <row r="5" spans="1:8">
      <c r="B5" s="1" t="s">
        <v>8</v>
      </c>
      <c r="C5" s="1"/>
      <c r="D5" s="1"/>
      <c r="E5" s="6">
        <v>17450</v>
      </c>
      <c r="G5" t="s">
        <v>3</v>
      </c>
      <c r="H5" s="6">
        <v>113</v>
      </c>
    </row>
    <row r="7" spans="1:8">
      <c r="B7" t="s">
        <v>4</v>
      </c>
      <c r="C7" s="10" t="s">
        <v>36</v>
      </c>
      <c r="D7" s="10"/>
      <c r="E7" s="10" t="s">
        <v>31</v>
      </c>
      <c r="F7" s="10"/>
      <c r="G7" s="8" t="s">
        <v>18</v>
      </c>
      <c r="H7" s="8"/>
    </row>
    <row r="8" spans="1:8">
      <c r="B8" t="s">
        <v>5</v>
      </c>
      <c r="C8" t="s">
        <v>0</v>
      </c>
      <c r="D8" t="s">
        <v>1</v>
      </c>
      <c r="E8" t="s">
        <v>0</v>
      </c>
      <c r="F8" t="s">
        <v>1</v>
      </c>
      <c r="G8" t="s">
        <v>0</v>
      </c>
      <c r="H8" t="s">
        <v>1</v>
      </c>
    </row>
    <row r="9" spans="1:8">
      <c r="B9" s="3">
        <f>B10-50</f>
        <v>17200</v>
      </c>
      <c r="C9" s="3">
        <f>IF(B9-$E$4&gt;0,(B9-$E$4),0)*2</f>
        <v>0</v>
      </c>
      <c r="D9" s="3">
        <f>C9-$H$4*2</f>
        <v>-252</v>
      </c>
      <c r="E9" s="3">
        <f>IF($E$5-B9&gt;0,$E$5-B9,0)</f>
        <v>250</v>
      </c>
      <c r="F9" s="3">
        <f t="shared" ref="F9:F19" si="0">E9-$H$5</f>
        <v>137</v>
      </c>
      <c r="G9" s="3">
        <f t="shared" ref="G9:H19" si="1">C9+E9</f>
        <v>250</v>
      </c>
      <c r="H9" s="3">
        <f t="shared" si="1"/>
        <v>-115</v>
      </c>
    </row>
    <row r="10" spans="1:8">
      <c r="B10" s="3">
        <f>B11-50</f>
        <v>17250</v>
      </c>
      <c r="C10" s="3">
        <f t="shared" ref="C10:C19" si="2">IF(B10-$E$4&gt;0,(B10-$E$4),0)*2</f>
        <v>0</v>
      </c>
      <c r="D10" s="3">
        <f t="shared" ref="D10:D19" si="3">C10-$H$4*2</f>
        <v>-252</v>
      </c>
      <c r="E10" s="3">
        <f>IF(E5-B10&gt;0,E5-B10,0)</f>
        <v>200</v>
      </c>
      <c r="F10" s="3">
        <f t="shared" si="0"/>
        <v>87</v>
      </c>
      <c r="G10" s="3">
        <f t="shared" si="1"/>
        <v>200</v>
      </c>
      <c r="H10" s="3">
        <f t="shared" si="1"/>
        <v>-165</v>
      </c>
    </row>
    <row r="11" spans="1:8">
      <c r="B11" s="3">
        <f>B12-50</f>
        <v>17300</v>
      </c>
      <c r="C11" s="3">
        <f t="shared" si="2"/>
        <v>0</v>
      </c>
      <c r="D11" s="3">
        <f t="shared" si="3"/>
        <v>-252</v>
      </c>
      <c r="E11" s="3">
        <f>IF(E5-B11&gt;0,E5-B11,0)</f>
        <v>150</v>
      </c>
      <c r="F11" s="3">
        <f t="shared" si="0"/>
        <v>37</v>
      </c>
      <c r="G11" s="3">
        <f t="shared" si="1"/>
        <v>150</v>
      </c>
      <c r="H11" s="3">
        <f t="shared" si="1"/>
        <v>-215</v>
      </c>
    </row>
    <row r="12" spans="1:8">
      <c r="B12" s="3">
        <f>B13-50</f>
        <v>17350</v>
      </c>
      <c r="C12" s="3">
        <f t="shared" si="2"/>
        <v>0</v>
      </c>
      <c r="D12" s="3">
        <f t="shared" si="3"/>
        <v>-252</v>
      </c>
      <c r="E12" s="3">
        <f>IF(E5-B12&gt;0,E5-B12,0)</f>
        <v>100</v>
      </c>
      <c r="F12" s="3">
        <f t="shared" si="0"/>
        <v>-13</v>
      </c>
      <c r="G12" s="3">
        <f t="shared" si="1"/>
        <v>100</v>
      </c>
      <c r="H12" s="3">
        <f t="shared" si="1"/>
        <v>-265</v>
      </c>
    </row>
    <row r="13" spans="1:8" s="12" customFormat="1">
      <c r="B13" s="11">
        <f>B14-50</f>
        <v>17400</v>
      </c>
      <c r="C13" s="11">
        <f t="shared" si="2"/>
        <v>0</v>
      </c>
      <c r="D13" s="11">
        <f t="shared" si="3"/>
        <v>-252</v>
      </c>
      <c r="E13" s="11">
        <f>IF(E5-B13&gt;0,E5-B13,0)</f>
        <v>50</v>
      </c>
      <c r="F13" s="11">
        <f t="shared" si="0"/>
        <v>-63</v>
      </c>
      <c r="G13" s="11">
        <f t="shared" si="1"/>
        <v>50</v>
      </c>
      <c r="H13" s="11">
        <f t="shared" si="1"/>
        <v>-315</v>
      </c>
    </row>
    <row r="14" spans="1:8" s="7" customFormat="1">
      <c r="B14" s="5">
        <v>17450</v>
      </c>
      <c r="C14" s="5">
        <f t="shared" si="2"/>
        <v>0</v>
      </c>
      <c r="D14" s="5">
        <f t="shared" si="3"/>
        <v>-252</v>
      </c>
      <c r="E14" s="5">
        <f>IF(E5-B14&gt;0,E5-B14,0)</f>
        <v>0</v>
      </c>
      <c r="F14" s="5">
        <f t="shared" si="0"/>
        <v>-113</v>
      </c>
      <c r="G14" s="5">
        <f t="shared" si="1"/>
        <v>0</v>
      </c>
      <c r="H14" s="5">
        <f t="shared" si="1"/>
        <v>-365</v>
      </c>
    </row>
    <row r="15" spans="1:8">
      <c r="B15" s="3">
        <f>B14+50</f>
        <v>17500</v>
      </c>
      <c r="C15" s="3">
        <f t="shared" si="2"/>
        <v>100</v>
      </c>
      <c r="D15" s="3">
        <f t="shared" si="3"/>
        <v>-152</v>
      </c>
      <c r="E15" s="3">
        <f>IF(E5-B15&gt;0,E5-B15,0)</f>
        <v>0</v>
      </c>
      <c r="F15" s="3">
        <f t="shared" si="0"/>
        <v>-113</v>
      </c>
      <c r="G15" s="3">
        <f t="shared" si="1"/>
        <v>100</v>
      </c>
      <c r="H15" s="3">
        <f t="shared" si="1"/>
        <v>-265</v>
      </c>
    </row>
    <row r="16" spans="1:8">
      <c r="B16" s="11">
        <f t="shared" ref="B16:B19" si="4">B15+50</f>
        <v>17550</v>
      </c>
      <c r="C16" s="3">
        <f t="shared" si="2"/>
        <v>200</v>
      </c>
      <c r="D16" s="3">
        <f t="shared" si="3"/>
        <v>-52</v>
      </c>
      <c r="E16" s="3">
        <f>IF(E5-B16&gt;0,E5-B16,0)</f>
        <v>0</v>
      </c>
      <c r="F16" s="3">
        <f t="shared" si="0"/>
        <v>-113</v>
      </c>
      <c r="G16" s="3">
        <f t="shared" si="1"/>
        <v>200</v>
      </c>
      <c r="H16" s="3">
        <f t="shared" si="1"/>
        <v>-165</v>
      </c>
    </row>
    <row r="17" spans="2:8">
      <c r="B17" s="3">
        <f t="shared" si="4"/>
        <v>17600</v>
      </c>
      <c r="C17" s="3">
        <f t="shared" si="2"/>
        <v>300</v>
      </c>
      <c r="D17" s="3">
        <f t="shared" si="3"/>
        <v>48</v>
      </c>
      <c r="E17" s="3">
        <f>IF(E5-B17&gt;0,E5-B17,0)</f>
        <v>0</v>
      </c>
      <c r="F17" s="3">
        <f t="shared" si="0"/>
        <v>-113</v>
      </c>
      <c r="G17" s="3">
        <f t="shared" si="1"/>
        <v>300</v>
      </c>
      <c r="H17" s="3">
        <f t="shared" si="1"/>
        <v>-65</v>
      </c>
    </row>
    <row r="18" spans="2:8">
      <c r="B18" s="3">
        <f t="shared" si="4"/>
        <v>17650</v>
      </c>
      <c r="C18" s="3">
        <f t="shared" si="2"/>
        <v>400</v>
      </c>
      <c r="D18" s="3">
        <f t="shared" si="3"/>
        <v>148</v>
      </c>
      <c r="E18" s="3">
        <f>IF(E5-B18&gt;0,E5-B18,0)</f>
        <v>0</v>
      </c>
      <c r="F18" s="3">
        <f t="shared" si="0"/>
        <v>-113</v>
      </c>
      <c r="G18" s="3">
        <f t="shared" si="1"/>
        <v>400</v>
      </c>
      <c r="H18" s="3">
        <f t="shared" si="1"/>
        <v>35</v>
      </c>
    </row>
    <row r="19" spans="2:8">
      <c r="B19" s="3">
        <f t="shared" si="4"/>
        <v>17700</v>
      </c>
      <c r="C19" s="3">
        <f t="shared" si="2"/>
        <v>500</v>
      </c>
      <c r="D19" s="3">
        <f t="shared" si="3"/>
        <v>248</v>
      </c>
      <c r="E19" s="3">
        <f>IF(E5-B19&gt;0,E5-B19,0)</f>
        <v>0</v>
      </c>
      <c r="F19" s="3">
        <f t="shared" si="0"/>
        <v>-113</v>
      </c>
      <c r="G19" s="3">
        <f t="shared" si="1"/>
        <v>500</v>
      </c>
      <c r="H19" s="3">
        <f t="shared" si="1"/>
        <v>135</v>
      </c>
    </row>
  </sheetData>
  <mergeCells count="3">
    <mergeCell ref="C7:D7"/>
    <mergeCell ref="E7:F7"/>
    <mergeCell ref="G7:H7"/>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21"/>
  <sheetViews>
    <sheetView topLeftCell="G2" zoomScale="119" workbookViewId="0">
      <selection activeCell="N4" sqref="N4"/>
    </sheetView>
  </sheetViews>
  <sheetFormatPr baseColWidth="10" defaultColWidth="8.83203125" defaultRowHeight="15"/>
  <cols>
    <col min="2" max="2" width="11" bestFit="1" customWidth="1"/>
    <col min="3" max="3" width="12.33203125" customWidth="1"/>
    <col min="4" max="4" width="9.1640625" bestFit="1" customWidth="1"/>
    <col min="5" max="5" width="12" bestFit="1" customWidth="1"/>
    <col min="6" max="6" width="9.83203125" customWidth="1"/>
    <col min="7" max="7" width="18.83203125" customWidth="1"/>
    <col min="8" max="8" width="9.6640625" customWidth="1"/>
    <col min="9" max="9" width="9" bestFit="1" customWidth="1"/>
    <col min="10" max="10" width="10.83203125" customWidth="1"/>
    <col min="11" max="12" width="9" bestFit="1" customWidth="1"/>
  </cols>
  <sheetData>
    <row r="2" spans="1:12" ht="20">
      <c r="A2" s="2" t="s">
        <v>26</v>
      </c>
    </row>
    <row r="4" spans="1:12">
      <c r="B4" s="1" t="s">
        <v>25</v>
      </c>
      <c r="C4" s="1"/>
      <c r="D4" s="1"/>
      <c r="E4" s="6">
        <v>17400</v>
      </c>
      <c r="G4" t="s">
        <v>3</v>
      </c>
      <c r="H4" s="6">
        <v>151</v>
      </c>
    </row>
    <row r="5" spans="1:12">
      <c r="B5" s="1" t="s">
        <v>2</v>
      </c>
      <c r="C5" s="1"/>
      <c r="D5" s="1"/>
      <c r="E5" s="6">
        <v>17450</v>
      </c>
      <c r="G5" t="s">
        <v>3</v>
      </c>
      <c r="H5" s="6">
        <v>126</v>
      </c>
    </row>
    <row r="6" spans="1:12">
      <c r="B6" s="1" t="s">
        <v>2</v>
      </c>
      <c r="C6" s="1"/>
      <c r="D6" s="1"/>
      <c r="E6" s="6">
        <v>17500</v>
      </c>
      <c r="G6" t="s">
        <v>3</v>
      </c>
      <c r="H6" s="6">
        <v>137</v>
      </c>
    </row>
    <row r="7" spans="1:12">
      <c r="B7" s="1" t="s">
        <v>25</v>
      </c>
      <c r="C7" s="1"/>
      <c r="D7" s="1"/>
      <c r="E7" s="6">
        <v>17550</v>
      </c>
      <c r="G7" t="s">
        <v>3</v>
      </c>
      <c r="H7" s="6">
        <v>166</v>
      </c>
    </row>
    <row r="9" spans="1:12">
      <c r="B9" t="s">
        <v>4</v>
      </c>
      <c r="C9" s="10" t="s">
        <v>37</v>
      </c>
      <c r="D9" s="10"/>
      <c r="E9" s="10" t="s">
        <v>38</v>
      </c>
      <c r="F9" s="10"/>
      <c r="G9" s="10" t="s">
        <v>39</v>
      </c>
      <c r="H9" s="10"/>
      <c r="I9" s="10" t="s">
        <v>40</v>
      </c>
      <c r="J9" s="10"/>
      <c r="K9" t="s">
        <v>27</v>
      </c>
    </row>
    <row r="10" spans="1:12">
      <c r="B10" t="s">
        <v>5</v>
      </c>
      <c r="C10" t="s">
        <v>0</v>
      </c>
      <c r="D10" t="s">
        <v>1</v>
      </c>
      <c r="E10" t="s">
        <v>0</v>
      </c>
      <c r="F10" t="s">
        <v>1</v>
      </c>
      <c r="G10" t="s">
        <v>0</v>
      </c>
      <c r="H10" t="s">
        <v>1</v>
      </c>
      <c r="I10" t="s">
        <v>0</v>
      </c>
      <c r="J10" t="s">
        <v>1</v>
      </c>
      <c r="K10" t="s">
        <v>0</v>
      </c>
      <c r="L10" t="s">
        <v>1</v>
      </c>
    </row>
    <row r="11" spans="1:12">
      <c r="B11" s="3">
        <f>B12-50</f>
        <v>17200</v>
      </c>
      <c r="C11" s="3">
        <f>IF(B11-$E$4&gt;0,(B11-$E$4),0)</f>
        <v>0</v>
      </c>
      <c r="D11" s="3">
        <f>C11-$H$4</f>
        <v>-151</v>
      </c>
      <c r="E11" s="3">
        <f>IF(B11-$E$5&gt;0,-(B11-$E$5),0)</f>
        <v>0</v>
      </c>
      <c r="F11" s="3">
        <f>$H$5+E11</f>
        <v>126</v>
      </c>
      <c r="G11" s="3">
        <f>IF(B11-$E$6&gt;0,-(B11-$E$6),0)</f>
        <v>0</v>
      </c>
      <c r="H11" s="3">
        <f>G11+$H$6</f>
        <v>137</v>
      </c>
      <c r="I11" s="3">
        <f>IF(B11-$E$7&gt;0,B11-$E$7,0)</f>
        <v>0</v>
      </c>
      <c r="J11" s="3">
        <f t="shared" ref="J11:J21" si="0">I11-$H$7</f>
        <v>-166</v>
      </c>
      <c r="K11" s="3">
        <f>C11+E11+G11+I11</f>
        <v>0</v>
      </c>
      <c r="L11" s="3">
        <f>D11+F11+H11+J11</f>
        <v>-54</v>
      </c>
    </row>
    <row r="12" spans="1:12">
      <c r="B12" s="3">
        <f>B13-50</f>
        <v>17250</v>
      </c>
      <c r="C12" s="3">
        <f t="shared" ref="C12:C21" si="1">IF(B12-$E$4&gt;0,(B12-$E$4),0)</f>
        <v>0</v>
      </c>
      <c r="D12" s="3">
        <f t="shared" ref="D12:D21" si="2">C12-$H$4</f>
        <v>-151</v>
      </c>
      <c r="E12" s="3">
        <f t="shared" ref="E12:E21" si="3">IF(B12-$E$5&gt;0,-(B12-$E$5),0)</f>
        <v>0</v>
      </c>
      <c r="F12" s="3">
        <f t="shared" ref="F12:F21" si="4">$H$5+E12</f>
        <v>126</v>
      </c>
      <c r="G12" s="3">
        <f t="shared" ref="G12:G21" si="5">IF(B12-$E$6&gt;0,-(B12-$E$6),0)</f>
        <v>0</v>
      </c>
      <c r="H12" s="3">
        <f t="shared" ref="H12:H21" si="6">G12+$H$6</f>
        <v>137</v>
      </c>
      <c r="I12" s="3">
        <f t="shared" ref="I12:I21" si="7">IF(B12-$E$7&gt;0,B12-$E$7,0)</f>
        <v>0</v>
      </c>
      <c r="J12" s="3">
        <f t="shared" si="0"/>
        <v>-166</v>
      </c>
      <c r="K12" s="3">
        <f t="shared" ref="K12:K21" si="8">C12+E12+G12+I12</f>
        <v>0</v>
      </c>
      <c r="L12" s="3">
        <f t="shared" ref="L12:L21" si="9">D12+F12+H12+J12</f>
        <v>-54</v>
      </c>
    </row>
    <row r="13" spans="1:12">
      <c r="B13" s="3">
        <f>B14-50</f>
        <v>17300</v>
      </c>
      <c r="C13" s="3">
        <f t="shared" si="1"/>
        <v>0</v>
      </c>
      <c r="D13" s="3">
        <f t="shared" si="2"/>
        <v>-151</v>
      </c>
      <c r="E13" s="3">
        <f t="shared" si="3"/>
        <v>0</v>
      </c>
      <c r="F13" s="3">
        <f t="shared" si="4"/>
        <v>126</v>
      </c>
      <c r="G13" s="3">
        <f t="shared" si="5"/>
        <v>0</v>
      </c>
      <c r="H13" s="3">
        <f t="shared" si="6"/>
        <v>137</v>
      </c>
      <c r="I13" s="3">
        <f t="shared" si="7"/>
        <v>0</v>
      </c>
      <c r="J13" s="3">
        <f t="shared" si="0"/>
        <v>-166</v>
      </c>
      <c r="K13" s="3">
        <f t="shared" si="8"/>
        <v>0</v>
      </c>
      <c r="L13" s="3">
        <f t="shared" si="9"/>
        <v>-54</v>
      </c>
    </row>
    <row r="14" spans="1:12">
      <c r="B14" s="3">
        <f>B15-50</f>
        <v>17350</v>
      </c>
      <c r="C14" s="11">
        <f t="shared" si="1"/>
        <v>0</v>
      </c>
      <c r="D14" s="11">
        <f t="shared" si="2"/>
        <v>-151</v>
      </c>
      <c r="E14" s="11">
        <f t="shared" si="3"/>
        <v>0</v>
      </c>
      <c r="F14" s="11">
        <f t="shared" si="4"/>
        <v>126</v>
      </c>
      <c r="G14" s="11">
        <f t="shared" si="5"/>
        <v>0</v>
      </c>
      <c r="H14" s="11">
        <f t="shared" si="6"/>
        <v>137</v>
      </c>
      <c r="I14" s="11">
        <f t="shared" si="7"/>
        <v>0</v>
      </c>
      <c r="J14" s="11">
        <f t="shared" si="0"/>
        <v>-166</v>
      </c>
      <c r="K14" s="11">
        <f t="shared" si="8"/>
        <v>0</v>
      </c>
      <c r="L14" s="11">
        <f t="shared" si="9"/>
        <v>-54</v>
      </c>
    </row>
    <row r="15" spans="1:12" s="7" customFormat="1">
      <c r="B15" s="5">
        <f>B16-50</f>
        <v>17400</v>
      </c>
      <c r="C15" s="5">
        <f t="shared" si="1"/>
        <v>0</v>
      </c>
      <c r="D15" s="5">
        <f t="shared" si="2"/>
        <v>-151</v>
      </c>
      <c r="E15" s="5">
        <f t="shared" si="3"/>
        <v>0</v>
      </c>
      <c r="F15" s="5">
        <f t="shared" si="4"/>
        <v>126</v>
      </c>
      <c r="G15" s="5">
        <f t="shared" si="5"/>
        <v>0</v>
      </c>
      <c r="H15" s="5">
        <f t="shared" si="6"/>
        <v>137</v>
      </c>
      <c r="I15" s="5">
        <f t="shared" si="7"/>
        <v>0</v>
      </c>
      <c r="J15" s="5">
        <f t="shared" si="0"/>
        <v>-166</v>
      </c>
      <c r="K15" s="5">
        <f t="shared" si="8"/>
        <v>0</v>
      </c>
      <c r="L15" s="5">
        <f t="shared" si="9"/>
        <v>-54</v>
      </c>
    </row>
    <row r="16" spans="1:12" s="7" customFormat="1">
      <c r="B16" s="5">
        <v>17450</v>
      </c>
      <c r="C16" s="5">
        <f t="shared" si="1"/>
        <v>50</v>
      </c>
      <c r="D16" s="5">
        <f t="shared" si="2"/>
        <v>-101</v>
      </c>
      <c r="E16" s="5">
        <f t="shared" si="3"/>
        <v>0</v>
      </c>
      <c r="F16" s="5">
        <f t="shared" si="4"/>
        <v>126</v>
      </c>
      <c r="G16" s="5">
        <f t="shared" si="5"/>
        <v>0</v>
      </c>
      <c r="H16" s="5">
        <f t="shared" si="6"/>
        <v>137</v>
      </c>
      <c r="I16" s="5">
        <f t="shared" si="7"/>
        <v>0</v>
      </c>
      <c r="J16" s="5">
        <f t="shared" si="0"/>
        <v>-166</v>
      </c>
      <c r="K16" s="5">
        <f t="shared" si="8"/>
        <v>50</v>
      </c>
      <c r="L16" s="5">
        <f t="shared" si="9"/>
        <v>-4</v>
      </c>
    </row>
    <row r="17" spans="2:12" s="7" customFormat="1">
      <c r="B17" s="5">
        <f>B16+50</f>
        <v>17500</v>
      </c>
      <c r="C17" s="5">
        <f t="shared" si="1"/>
        <v>100</v>
      </c>
      <c r="D17" s="5">
        <f t="shared" si="2"/>
        <v>-51</v>
      </c>
      <c r="E17" s="5">
        <f t="shared" si="3"/>
        <v>-50</v>
      </c>
      <c r="F17" s="5">
        <f t="shared" si="4"/>
        <v>76</v>
      </c>
      <c r="G17" s="5">
        <f t="shared" si="5"/>
        <v>0</v>
      </c>
      <c r="H17" s="5">
        <f t="shared" si="6"/>
        <v>137</v>
      </c>
      <c r="I17" s="5">
        <f t="shared" si="7"/>
        <v>0</v>
      </c>
      <c r="J17" s="5">
        <f t="shared" si="0"/>
        <v>-166</v>
      </c>
      <c r="K17" s="5">
        <f t="shared" si="8"/>
        <v>50</v>
      </c>
      <c r="L17" s="5">
        <f t="shared" si="9"/>
        <v>-4</v>
      </c>
    </row>
    <row r="18" spans="2:12" s="7" customFormat="1">
      <c r="B18" s="5">
        <f t="shared" ref="B18:B21" si="10">B17+50</f>
        <v>17550</v>
      </c>
      <c r="C18" s="5">
        <f t="shared" si="1"/>
        <v>150</v>
      </c>
      <c r="D18" s="5">
        <f t="shared" si="2"/>
        <v>-1</v>
      </c>
      <c r="E18" s="5">
        <f t="shared" si="3"/>
        <v>-100</v>
      </c>
      <c r="F18" s="5">
        <f t="shared" si="4"/>
        <v>26</v>
      </c>
      <c r="G18" s="5">
        <f t="shared" si="5"/>
        <v>-50</v>
      </c>
      <c r="H18" s="5">
        <f t="shared" si="6"/>
        <v>87</v>
      </c>
      <c r="I18" s="5">
        <f t="shared" si="7"/>
        <v>0</v>
      </c>
      <c r="J18" s="5">
        <f t="shared" si="0"/>
        <v>-166</v>
      </c>
      <c r="K18" s="5">
        <f t="shared" si="8"/>
        <v>0</v>
      </c>
      <c r="L18" s="5">
        <f t="shared" si="9"/>
        <v>-54</v>
      </c>
    </row>
    <row r="19" spans="2:12">
      <c r="B19" s="3">
        <f t="shared" si="10"/>
        <v>17600</v>
      </c>
      <c r="C19" s="3">
        <f t="shared" si="1"/>
        <v>200</v>
      </c>
      <c r="D19" s="3">
        <f t="shared" si="2"/>
        <v>49</v>
      </c>
      <c r="E19" s="3">
        <f t="shared" si="3"/>
        <v>-150</v>
      </c>
      <c r="F19" s="3">
        <f t="shared" si="4"/>
        <v>-24</v>
      </c>
      <c r="G19" s="3">
        <f t="shared" si="5"/>
        <v>-100</v>
      </c>
      <c r="H19" s="3">
        <f t="shared" si="6"/>
        <v>37</v>
      </c>
      <c r="I19" s="3">
        <f t="shared" si="7"/>
        <v>50</v>
      </c>
      <c r="J19" s="3">
        <f t="shared" si="0"/>
        <v>-116</v>
      </c>
      <c r="K19" s="3">
        <f t="shared" si="8"/>
        <v>0</v>
      </c>
      <c r="L19" s="3">
        <f t="shared" si="9"/>
        <v>-54</v>
      </c>
    </row>
    <row r="20" spans="2:12">
      <c r="B20" s="3">
        <f t="shared" si="10"/>
        <v>17650</v>
      </c>
      <c r="C20" s="3">
        <f t="shared" si="1"/>
        <v>250</v>
      </c>
      <c r="D20" s="3">
        <f t="shared" si="2"/>
        <v>99</v>
      </c>
      <c r="E20" s="3">
        <f t="shared" si="3"/>
        <v>-200</v>
      </c>
      <c r="F20" s="3">
        <f t="shared" si="4"/>
        <v>-74</v>
      </c>
      <c r="G20" s="3">
        <f t="shared" si="5"/>
        <v>-150</v>
      </c>
      <c r="H20" s="3">
        <f t="shared" si="6"/>
        <v>-13</v>
      </c>
      <c r="I20" s="3">
        <f t="shared" si="7"/>
        <v>100</v>
      </c>
      <c r="J20" s="3">
        <f t="shared" si="0"/>
        <v>-66</v>
      </c>
      <c r="K20" s="3">
        <f t="shared" si="8"/>
        <v>0</v>
      </c>
      <c r="L20" s="3">
        <f t="shared" si="9"/>
        <v>-54</v>
      </c>
    </row>
    <row r="21" spans="2:12">
      <c r="B21" s="3">
        <f t="shared" si="10"/>
        <v>17700</v>
      </c>
      <c r="C21" s="3">
        <f t="shared" si="1"/>
        <v>300</v>
      </c>
      <c r="D21" s="3">
        <f t="shared" si="2"/>
        <v>149</v>
      </c>
      <c r="E21" s="3">
        <f t="shared" si="3"/>
        <v>-250</v>
      </c>
      <c r="F21" s="3">
        <f t="shared" si="4"/>
        <v>-124</v>
      </c>
      <c r="G21" s="3">
        <f t="shared" si="5"/>
        <v>-200</v>
      </c>
      <c r="H21" s="3">
        <f t="shared" si="6"/>
        <v>-63</v>
      </c>
      <c r="I21" s="3">
        <f t="shared" si="7"/>
        <v>150</v>
      </c>
      <c r="J21" s="3">
        <f t="shared" si="0"/>
        <v>-16</v>
      </c>
      <c r="K21" s="3">
        <f t="shared" si="8"/>
        <v>0</v>
      </c>
      <c r="L21" s="3">
        <f t="shared" si="9"/>
        <v>-54</v>
      </c>
    </row>
  </sheetData>
  <mergeCells count="4">
    <mergeCell ref="C9:D9"/>
    <mergeCell ref="E9:F9"/>
    <mergeCell ref="G9:H9"/>
    <mergeCell ref="I9:J9"/>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0D3F-8FDF-5D4F-A377-A04A77F835A9}">
  <dimension ref="A2:M22"/>
  <sheetViews>
    <sheetView topLeftCell="C10" zoomScale="125" workbookViewId="0">
      <selection activeCell="G36" sqref="G36"/>
    </sheetView>
  </sheetViews>
  <sheetFormatPr baseColWidth="10" defaultRowHeight="15"/>
  <cols>
    <col min="1" max="1" width="14.5" customWidth="1"/>
    <col min="2" max="2" width="14.83203125" customWidth="1"/>
    <col min="3" max="4" width="54.33203125" customWidth="1"/>
    <col min="6" max="6" width="29" customWidth="1"/>
    <col min="7" max="7" width="34.6640625" customWidth="1"/>
    <col min="8" max="8" width="39" customWidth="1"/>
    <col min="9" max="9" width="36" customWidth="1"/>
    <col min="10" max="10" width="26.33203125" customWidth="1"/>
    <col min="11" max="11" width="33.33203125" customWidth="1"/>
    <col min="12" max="12" width="33.5" customWidth="1"/>
    <col min="13" max="13" width="22.1640625" customWidth="1"/>
  </cols>
  <sheetData>
    <row r="2" spans="1:13" ht="20">
      <c r="A2" s="2" t="s">
        <v>52</v>
      </c>
    </row>
    <row r="3" spans="1:13" ht="20">
      <c r="A3" s="2"/>
    </row>
    <row r="4" spans="1:13" ht="20">
      <c r="A4" s="13" t="s">
        <v>41</v>
      </c>
      <c r="B4" s="13" t="s">
        <v>42</v>
      </c>
      <c r="C4" s="13" t="s">
        <v>43</v>
      </c>
      <c r="D4" s="13" t="s">
        <v>44</v>
      </c>
      <c r="E4" s="13" t="s">
        <v>45</v>
      </c>
      <c r="F4" s="13" t="s">
        <v>46</v>
      </c>
      <c r="G4" s="13"/>
      <c r="H4" s="13"/>
      <c r="I4" s="13"/>
      <c r="J4" s="13"/>
      <c r="K4" s="13"/>
      <c r="L4" s="13"/>
      <c r="M4" s="13"/>
    </row>
    <row r="5" spans="1:13">
      <c r="A5" s="15">
        <v>17450.63</v>
      </c>
      <c r="B5" s="14">
        <v>17500</v>
      </c>
      <c r="C5">
        <f>6/252</f>
        <v>2.3809523809523808E-2</v>
      </c>
      <c r="D5">
        <f>25/252</f>
        <v>9.9206349206349201E-2</v>
      </c>
      <c r="E5" s="16">
        <v>0.117188163</v>
      </c>
      <c r="F5" s="17">
        <v>1.0999999999999999E-2</v>
      </c>
    </row>
    <row r="6" spans="1:13" ht="20">
      <c r="A6" s="13"/>
    </row>
    <row r="7" spans="1:13">
      <c r="A7" s="1" t="s">
        <v>11</v>
      </c>
      <c r="B7" s="1"/>
      <c r="C7" s="1"/>
      <c r="D7" s="6">
        <v>17500</v>
      </c>
      <c r="F7" t="s">
        <v>3</v>
      </c>
      <c r="G7" s="18">
        <v>266</v>
      </c>
      <c r="H7" t="s">
        <v>47</v>
      </c>
      <c r="I7" s="18">
        <f>11/252</f>
        <v>4.3650793650793648E-2</v>
      </c>
    </row>
    <row r="8" spans="1:13">
      <c r="A8" s="1" t="s">
        <v>8</v>
      </c>
      <c r="B8" s="1"/>
      <c r="C8" s="1"/>
      <c r="D8" s="6">
        <v>17500</v>
      </c>
      <c r="F8" t="s">
        <v>3</v>
      </c>
      <c r="G8" s="18">
        <v>101</v>
      </c>
      <c r="H8" t="s">
        <v>47</v>
      </c>
      <c r="I8" s="18">
        <f>6/252</f>
        <v>2.3809523809523808E-2</v>
      </c>
    </row>
    <row r="10" spans="1:13">
      <c r="A10" t="s">
        <v>4</v>
      </c>
      <c r="B10" s="9" t="s">
        <v>50</v>
      </c>
      <c r="C10" s="9"/>
      <c r="D10" s="10" t="s">
        <v>51</v>
      </c>
      <c r="E10" s="10"/>
      <c r="F10" s="8" t="s">
        <v>48</v>
      </c>
      <c r="G10" s="8"/>
    </row>
    <row r="11" spans="1:13">
      <c r="A11" t="s">
        <v>5</v>
      </c>
      <c r="B11" t="s">
        <v>0</v>
      </c>
      <c r="C11" t="s">
        <v>1</v>
      </c>
      <c r="D11" t="s">
        <v>0</v>
      </c>
      <c r="E11" t="s">
        <v>1</v>
      </c>
      <c r="F11" t="s">
        <v>0</v>
      </c>
      <c r="G11" t="s">
        <v>1</v>
      </c>
      <c r="I11" t="s">
        <v>49</v>
      </c>
    </row>
    <row r="12" spans="1:13">
      <c r="A12" s="11">
        <v>17200</v>
      </c>
      <c r="B12" s="11">
        <f>IF(A12-$D$7&gt;0,$D$7-A12,0)</f>
        <v>0</v>
      </c>
      <c r="C12" s="11">
        <f>B12+$G$8</f>
        <v>101</v>
      </c>
      <c r="D12">
        <v>97.804699999999997</v>
      </c>
      <c r="E12" s="11">
        <f>D12-$G$7</f>
        <v>-168.1953</v>
      </c>
      <c r="F12" s="11">
        <f t="shared" ref="F12:G22" si="0">B12+D12</f>
        <v>97.804699999999997</v>
      </c>
      <c r="G12" s="11">
        <f t="shared" si="0"/>
        <v>-67.195300000000003</v>
      </c>
      <c r="I12">
        <v>97.804699999999997</v>
      </c>
    </row>
    <row r="13" spans="1:13">
      <c r="A13" s="11">
        <f>A12+50</f>
        <v>17250</v>
      </c>
      <c r="B13" s="11">
        <f>IF(A13-$D$7&gt;0,$D$7-A13,0)</f>
        <v>0</v>
      </c>
      <c r="C13" s="11">
        <f t="shared" ref="C13:C22" si="1">B13+$G$8</f>
        <v>101</v>
      </c>
      <c r="D13">
        <v>113.6207</v>
      </c>
      <c r="E13" s="11">
        <f t="shared" ref="E13:E22" si="2">D13-$G$7</f>
        <v>-152.3793</v>
      </c>
      <c r="F13" s="11">
        <f t="shared" si="0"/>
        <v>113.6207</v>
      </c>
      <c r="G13" s="11">
        <f t="shared" si="0"/>
        <v>-51.379300000000001</v>
      </c>
      <c r="I13">
        <v>113.6207</v>
      </c>
    </row>
    <row r="14" spans="1:13">
      <c r="A14" s="11">
        <f t="shared" ref="A14:A22" si="3">A13+50</f>
        <v>17300</v>
      </c>
      <c r="B14" s="11">
        <f>IF(A14-$D$7&gt;0,$D$7-A14,0)</f>
        <v>0</v>
      </c>
      <c r="C14" s="11">
        <f t="shared" si="1"/>
        <v>101</v>
      </c>
      <c r="D14">
        <v>131.1679</v>
      </c>
      <c r="E14" s="11">
        <f t="shared" si="2"/>
        <v>-134.8321</v>
      </c>
      <c r="F14" s="11">
        <f t="shared" si="0"/>
        <v>131.1679</v>
      </c>
      <c r="G14" s="11">
        <f t="shared" si="0"/>
        <v>-33.832099999999997</v>
      </c>
      <c r="I14">
        <v>131.1679</v>
      </c>
    </row>
    <row r="15" spans="1:13">
      <c r="A15" s="11">
        <f t="shared" si="3"/>
        <v>17350</v>
      </c>
      <c r="B15" s="11">
        <f>IF(A15-$D$7&gt;0,$D$7-A15,0)</f>
        <v>0</v>
      </c>
      <c r="C15" s="11">
        <f t="shared" si="1"/>
        <v>101</v>
      </c>
      <c r="D15">
        <v>150.50530000000001</v>
      </c>
      <c r="E15" s="11">
        <f t="shared" si="2"/>
        <v>-115.49469999999999</v>
      </c>
      <c r="F15" s="11">
        <f t="shared" si="0"/>
        <v>150.50530000000001</v>
      </c>
      <c r="G15" s="11">
        <f t="shared" si="0"/>
        <v>-14.494699999999995</v>
      </c>
      <c r="I15">
        <v>150.50530000000001</v>
      </c>
    </row>
    <row r="16" spans="1:13">
      <c r="A16" s="5">
        <f t="shared" si="3"/>
        <v>17400</v>
      </c>
      <c r="B16" s="11">
        <f>IF(A16-$D$7&gt;0,$D$7-A16,0)</f>
        <v>0</v>
      </c>
      <c r="C16" s="11">
        <f t="shared" si="1"/>
        <v>101</v>
      </c>
      <c r="D16">
        <v>171.6722</v>
      </c>
      <c r="E16" s="11">
        <f t="shared" si="2"/>
        <v>-94.327799999999996</v>
      </c>
      <c r="F16" s="5">
        <f t="shared" si="0"/>
        <v>171.6722</v>
      </c>
      <c r="G16" s="5">
        <f t="shared" si="0"/>
        <v>6.6722000000000037</v>
      </c>
      <c r="I16">
        <v>171.6722</v>
      </c>
    </row>
    <row r="17" spans="1:9">
      <c r="A17" s="11">
        <f t="shared" si="3"/>
        <v>17450</v>
      </c>
      <c r="B17" s="11">
        <f>IF(A17-$D$7&gt;0,$D$7-A17,0)</f>
        <v>0</v>
      </c>
      <c r="C17" s="11">
        <f t="shared" si="1"/>
        <v>101</v>
      </c>
      <c r="D17">
        <v>194.71190000000001</v>
      </c>
      <c r="E17" s="11">
        <f t="shared" si="2"/>
        <v>-71.288099999999986</v>
      </c>
      <c r="F17" s="11">
        <f t="shared" si="0"/>
        <v>194.71190000000001</v>
      </c>
      <c r="G17" s="11">
        <f t="shared" si="0"/>
        <v>29.711900000000014</v>
      </c>
      <c r="I17">
        <v>194.71190000000001</v>
      </c>
    </row>
    <row r="18" spans="1:9">
      <c r="A18" s="11">
        <f t="shared" si="3"/>
        <v>17500</v>
      </c>
      <c r="B18" s="11">
        <f>IF(A18-$D$7&gt;0,$D$7-A18,0)</f>
        <v>0</v>
      </c>
      <c r="C18" s="11">
        <f t="shared" si="1"/>
        <v>101</v>
      </c>
      <c r="D18">
        <v>219.69159999999999</v>
      </c>
      <c r="E18" s="11">
        <f t="shared" si="2"/>
        <v>-46.308400000000006</v>
      </c>
      <c r="F18" s="11">
        <f t="shared" si="0"/>
        <v>219.69159999999999</v>
      </c>
      <c r="G18" s="11">
        <f t="shared" si="0"/>
        <v>54.691599999999994</v>
      </c>
      <c r="I18">
        <v>219.69159999999999</v>
      </c>
    </row>
    <row r="19" spans="1:9">
      <c r="A19" s="5">
        <f t="shared" si="3"/>
        <v>17550</v>
      </c>
      <c r="B19" s="11">
        <f>IF(A19-$D$7&gt;0,$D$7-A19,0)</f>
        <v>-50</v>
      </c>
      <c r="C19" s="11">
        <f t="shared" si="1"/>
        <v>51</v>
      </c>
      <c r="D19">
        <v>246.4016</v>
      </c>
      <c r="E19" s="11">
        <f t="shared" si="2"/>
        <v>-19.598399999999998</v>
      </c>
      <c r="F19" s="5">
        <f t="shared" si="0"/>
        <v>196.4016</v>
      </c>
      <c r="G19" s="5">
        <f t="shared" si="0"/>
        <v>31.401600000000002</v>
      </c>
      <c r="I19">
        <v>246.4016</v>
      </c>
    </row>
    <row r="20" spans="1:9">
      <c r="A20" s="11">
        <f t="shared" si="3"/>
        <v>17600</v>
      </c>
      <c r="B20" s="11">
        <f>IF(A20-$D$7&gt;0,$D$7-A20,0)</f>
        <v>-100</v>
      </c>
      <c r="C20" s="11">
        <f t="shared" si="1"/>
        <v>1</v>
      </c>
      <c r="D20">
        <v>275.03109999999998</v>
      </c>
      <c r="E20" s="11">
        <f t="shared" si="2"/>
        <v>9.0310999999999808</v>
      </c>
      <c r="F20" s="11">
        <f t="shared" si="0"/>
        <v>175.03109999999998</v>
      </c>
      <c r="G20" s="11">
        <f t="shared" si="0"/>
        <v>10.031099999999981</v>
      </c>
      <c r="I20">
        <v>275.03109999999998</v>
      </c>
    </row>
    <row r="21" spans="1:9">
      <c r="A21" s="11">
        <f t="shared" si="3"/>
        <v>17650</v>
      </c>
      <c r="B21" s="11">
        <f>IF(A21-$D$7&gt;0,$D$7-A21,0)</f>
        <v>-150</v>
      </c>
      <c r="C21" s="11">
        <f t="shared" si="1"/>
        <v>-49</v>
      </c>
      <c r="D21">
        <v>305.47370000000001</v>
      </c>
      <c r="E21" s="11">
        <f t="shared" si="2"/>
        <v>39.473700000000008</v>
      </c>
      <c r="F21" s="11">
        <f t="shared" si="0"/>
        <v>155.47370000000001</v>
      </c>
      <c r="G21" s="11">
        <f t="shared" si="0"/>
        <v>-9.526299999999992</v>
      </c>
      <c r="I21">
        <v>305.47370000000001</v>
      </c>
    </row>
    <row r="22" spans="1:9">
      <c r="A22" s="11">
        <f t="shared" si="3"/>
        <v>17700</v>
      </c>
      <c r="B22" s="11">
        <f>IF(A22-$D$7&gt;0,$D$7-A22,0)</f>
        <v>-200</v>
      </c>
      <c r="C22" s="11">
        <f t="shared" si="1"/>
        <v>-99</v>
      </c>
      <c r="D22">
        <v>337.6782</v>
      </c>
      <c r="E22" s="11">
        <f t="shared" si="2"/>
        <v>71.678200000000004</v>
      </c>
      <c r="F22" s="11">
        <f t="shared" si="0"/>
        <v>137.6782</v>
      </c>
      <c r="G22" s="11">
        <f t="shared" si="0"/>
        <v>-27.321799999999996</v>
      </c>
      <c r="I22">
        <v>337.6782</v>
      </c>
    </row>
  </sheetData>
  <mergeCells count="3">
    <mergeCell ref="B10:C10"/>
    <mergeCell ref="D10:E10"/>
    <mergeCell ref="F10:G1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Protective Put</vt:lpstr>
      <vt:lpstr>Spread (Bull by Puts)</vt:lpstr>
      <vt:lpstr>Spread (Bear by  Puts)</vt:lpstr>
      <vt:lpstr>Straddle</vt:lpstr>
      <vt:lpstr>Strip</vt:lpstr>
      <vt:lpstr>Strap</vt:lpstr>
      <vt:lpstr>Condor</vt:lpstr>
      <vt:lpstr>Calander spread</vt:lpstr>
    </vt:vector>
  </TitlesOfParts>
  <Company>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hanklee</dc:creator>
  <cp:lastModifiedBy>洪薇欣</cp:lastModifiedBy>
  <cp:lastPrinted>2004-04-17T23:49:17Z</cp:lastPrinted>
  <dcterms:created xsi:type="dcterms:W3CDTF">2004-04-15T23:50:23Z</dcterms:created>
  <dcterms:modified xsi:type="dcterms:W3CDTF">2023-12-24T10:00:30Z</dcterms:modified>
</cp:coreProperties>
</file>