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elda/Desktop/110705067_洪薇欣_HW2/"/>
    </mc:Choice>
  </mc:AlternateContent>
  <xr:revisionPtr revIDLastSave="0" documentId="13_ncr:1_{F76AFE2A-2AB9-C940-A316-DF7455E6BEBE}" xr6:coauthVersionLast="47" xr6:coauthVersionMax="47" xr10:uidLastSave="{00000000-0000-0000-0000-000000000000}"/>
  <bookViews>
    <workbookView xWindow="4000" yWindow="500" windowWidth="28800" windowHeight="16320" activeTab="2" xr2:uid="{00000000-000D-0000-FFFF-FFFF00000000}"/>
  </bookViews>
  <sheets>
    <sheet name="工作表1" sheetId="2" state="hidden" r:id="rId1"/>
    <sheet name="Q2-1" sheetId="3" r:id="rId2"/>
    <sheet name="Q2-2 &amp; 2-3 &amp;2-6" sheetId="4" r:id="rId3"/>
    <sheet name="Q2-4 &amp; 2-5" sheetId="8" r:id="rId4"/>
  </sheets>
  <definedNames>
    <definedName name="___arg1">#REF!</definedName>
    <definedName name="___arg2">#REF!</definedName>
    <definedName name="__arg1">#REF!</definedName>
    <definedName name="__arg2">#REF!</definedName>
    <definedName name="_arg1">#REF!</definedName>
    <definedName name="_arg2">#REF!</definedName>
    <definedName name="anndiv">#REF!</definedName>
    <definedName name="annrate">#REF!</definedName>
    <definedName name="booo">#REF!</definedName>
    <definedName name="narg1">#REF!</definedName>
    <definedName name="narg2">#REF!</definedName>
    <definedName name="s0">#REF!</definedName>
    <definedName name="Sigma">#REF!</definedName>
    <definedName name="T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" l="1"/>
  <c r="E8" i="8"/>
  <c r="K4" i="4"/>
  <c r="I44" i="4"/>
  <c r="C6" i="3"/>
  <c r="E3" i="8"/>
  <c r="D4" i="8"/>
  <c r="D3" i="8"/>
  <c r="I4" i="8" l="1"/>
  <c r="H4" i="8"/>
  <c r="E4" i="8"/>
  <c r="L4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C12" i="3"/>
  <c r="E5" i="2"/>
  <c r="B3" i="2"/>
  <c r="E2" i="2"/>
  <c r="E4" i="2"/>
  <c r="E3" i="2"/>
  <c r="E6" i="2" l="1"/>
  <c r="E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Marcus</author>
  </authors>
  <commentList>
    <comment ref="H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NORMSDIST(E2)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<sst xmlns="http://schemas.openxmlformats.org/spreadsheetml/2006/main" count="56" uniqueCount="49">
  <si>
    <t>INPUTS</t>
  </si>
  <si>
    <t>OUTPUTS</t>
  </si>
  <si>
    <t xml:space="preserve"> </t>
  </si>
  <si>
    <t>d1</t>
  </si>
  <si>
    <t>d2</t>
  </si>
  <si>
    <t>Risk-free rate (annual)</t>
  </si>
  <si>
    <t>N(d1)</t>
  </si>
  <si>
    <t>Stock Price</t>
  </si>
  <si>
    <t>N(d2)</t>
  </si>
  <si>
    <t>Exercise price</t>
  </si>
  <si>
    <t>B/S call value</t>
  </si>
  <si>
    <t>Dividend yield (annual)</t>
  </si>
  <si>
    <t>B/S put value</t>
  </si>
  <si>
    <t>Standard deviation (annual)</t>
  </si>
  <si>
    <t>E2-B2*SQRT(B3)</t>
  </si>
  <si>
    <t>NORMSDIST(E2)</t>
  </si>
  <si>
    <t>B5*EXP(-B7*B3)*E4 - B6*EXP(-B4*B3)*E5</t>
  </si>
  <si>
    <t>LN(B5/B6)+(B4-B7+.5*B2^2)*B3)/(B2*SQRT(B3))</t>
  </si>
  <si>
    <t>FORMULA FOR OUTPUT IN COLUMN E</t>
  </si>
  <si>
    <t>NORMSDIST(E3)</t>
  </si>
  <si>
    <t xml:space="preserve">B6*EXP(-B4*B3)*(1-E5) - B5*EXP(-B7*B3)*(1-E4) </t>
  </si>
  <si>
    <t>Expiration (in years)</t>
  </si>
  <si>
    <t>Settlement price</t>
    <phoneticPr fontId="10" type="noConversion"/>
  </si>
  <si>
    <t>Settlement price</t>
    <phoneticPr fontId="10" type="noConversion"/>
  </si>
  <si>
    <t>Call at strike price</t>
    <phoneticPr fontId="10" type="noConversion"/>
  </si>
  <si>
    <t>Put at strike price</t>
    <phoneticPr fontId="10" type="noConversion"/>
  </si>
  <si>
    <t>Risk-free rate (annual)</t>
    <phoneticPr fontId="10" type="noConversion"/>
  </si>
  <si>
    <t>Stock Price</t>
    <phoneticPr fontId="10" type="noConversion"/>
  </si>
  <si>
    <t>Exercise price</t>
    <phoneticPr fontId="10" type="noConversion"/>
  </si>
  <si>
    <t>Dividend yield (annual)</t>
    <phoneticPr fontId="10" type="noConversion"/>
  </si>
  <si>
    <t>Expiration (in years)</t>
    <phoneticPr fontId="10" type="noConversion"/>
  </si>
  <si>
    <t>Date</t>
  </si>
  <si>
    <t>Open</t>
  </si>
  <si>
    <t>High</t>
  </si>
  <si>
    <t>Low</t>
  </si>
  <si>
    <t>Close</t>
  </si>
  <si>
    <t>Adj Close</t>
  </si>
  <si>
    <t>Volume</t>
  </si>
  <si>
    <t>Market value</t>
  </si>
  <si>
    <t>intrinsic value</t>
  </si>
  <si>
    <t>time value</t>
  </si>
  <si>
    <t>Stock Price</t>
    <phoneticPr fontId="8" type="noConversion"/>
  </si>
  <si>
    <t>K=</t>
    <phoneticPr fontId="8" type="noConversion"/>
  </si>
  <si>
    <t>Theoretical (Implied)</t>
    <phoneticPr fontId="8" type="noConversion"/>
  </si>
  <si>
    <t>Theoretical (Historical)</t>
    <phoneticPr fontId="8" type="noConversion"/>
  </si>
  <si>
    <t>Gap (Historical)</t>
    <phoneticPr fontId="8" type="noConversion"/>
  </si>
  <si>
    <t>Gap (Implied)</t>
    <phoneticPr fontId="8" type="noConversion"/>
  </si>
  <si>
    <t>(implied) dividend yield (q)</t>
    <phoneticPr fontId="8" type="noConversion"/>
  </si>
  <si>
    <t>sample stdev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</si>
</sst>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&quot;$&quot;#,##0.00"/>
    <numFmt numFmtId="178" formatCode="m&quot;月&quot;d&quot;日&quot;"/>
    <numFmt numFmtId="179" formatCode="#,##0.0000000000000_ "/>
  </numFmts>
  <fonts count="19"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Geneva"/>
      <family val="2"/>
    </font>
    <font>
      <sz val="10"/>
      <name val="Arial"/>
      <family val="2"/>
    </font>
    <font>
      <u/>
      <sz val="10"/>
      <name val="Geneva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theme="1"/>
      <name val="Times New Roman"/>
      <family val="1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4" fillId="0" borderId="0" xfId="0" applyNumberFormat="1" applyFont="1"/>
    <xf numFmtId="0" fontId="6" fillId="0" borderId="0" xfId="0" applyFont="1"/>
    <xf numFmtId="0" fontId="7" fillId="0" borderId="0" xfId="0" applyFont="1"/>
    <xf numFmtId="176" fontId="7" fillId="0" borderId="0" xfId="0" applyNumberFormat="1" applyFont="1"/>
    <xf numFmtId="0" fontId="7" fillId="2" borderId="0" xfId="0" applyFont="1" applyFill="1"/>
    <xf numFmtId="176" fontId="12" fillId="2" borderId="0" xfId="0" applyNumberFormat="1" applyFont="1" applyFill="1"/>
    <xf numFmtId="4" fontId="7" fillId="2" borderId="0" xfId="0" applyNumberFormat="1" applyFont="1" applyFill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3" fillId="3" borderId="0" xfId="0" applyFont="1" applyFill="1"/>
    <xf numFmtId="178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177" fontId="15" fillId="4" borderId="0" xfId="0" applyNumberFormat="1" applyFont="1" applyFill="1" applyAlignment="1">
      <alignment vertical="center"/>
    </xf>
    <xf numFmtId="0" fontId="14" fillId="0" borderId="0" xfId="0" applyFont="1"/>
    <xf numFmtId="0" fontId="16" fillId="0" borderId="0" xfId="0" applyFont="1"/>
    <xf numFmtId="0" fontId="16" fillId="3" borderId="0" xfId="0" applyFont="1" applyFill="1"/>
    <xf numFmtId="4" fontId="1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1" fillId="0" borderId="0" xfId="0" applyFont="1" applyAlignment="1">
      <alignment horizontal="left"/>
    </xf>
    <xf numFmtId="4" fontId="17" fillId="0" borderId="0" xfId="0" applyNumberFormat="1" applyFont="1"/>
    <xf numFmtId="4" fontId="18" fillId="0" borderId="0" xfId="0" applyNumberFormat="1" applyFont="1" applyAlignment="1">
      <alignment vertical="center"/>
    </xf>
    <xf numFmtId="179" fontId="11" fillId="3" borderId="0" xfId="0" applyNumberFormat="1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343458</xdr:colOff>
      <xdr:row>18</xdr:row>
      <xdr:rowOff>87862</xdr:rowOff>
    </xdr:from>
    <xdr:to>
      <xdr:col>15</xdr:col>
      <xdr:colOff>357144</xdr:colOff>
      <xdr:row>26</xdr:row>
      <xdr:rowOff>66205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E90FB29F-D255-4D8B-63F1-CA0649E8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986" y="3107107"/>
          <a:ext cx="4374818" cy="1320230"/>
        </a:xfrm>
        <a:prstGeom prst="rect">
          <a:avLst/>
        </a:prstGeom>
      </xdr:spPr>
    </xdr:pic>
    <xdr:clientData/>
  </xdr:twoCellAnchor>
  <xdr:twoCellAnchor editAs="oneCell">
    <xdr:from>
      <xdr:col>15</xdr:col>
      <xdr:colOff>567107</xdr:colOff>
      <xdr:row>18</xdr:row>
      <xdr:rowOff>79875</xdr:rowOff>
    </xdr:from>
    <xdr:to>
      <xdr:col>22</xdr:col>
      <xdr:colOff>301233</xdr:colOff>
      <xdr:row>26</xdr:row>
      <xdr:rowOff>58218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78259E7-C94E-A637-6840-30E2B91D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2767" y="3099120"/>
          <a:ext cx="4374818" cy="1320230"/>
        </a:xfrm>
        <a:prstGeom prst="rect">
          <a:avLst/>
        </a:prstGeom>
      </xdr:spPr>
    </xdr:pic>
    <xdr:clientData/>
  </xdr:twoCellAnchor>
  <xdr:twoCellAnchor editAs="oneCell">
    <xdr:from>
      <xdr:col>10</xdr:col>
      <xdr:colOff>359434</xdr:colOff>
      <xdr:row>10</xdr:row>
      <xdr:rowOff>23962</xdr:rowOff>
    </xdr:from>
    <xdr:to>
      <xdr:col>15</xdr:col>
      <xdr:colOff>367102</xdr:colOff>
      <xdr:row>17</xdr:row>
      <xdr:rowOff>132511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71BCC6A6-730F-7E83-70C9-102A978E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3962" y="1701320"/>
          <a:ext cx="4368800" cy="12827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30676</xdr:colOff>
      <xdr:row>32</xdr:row>
      <xdr:rowOff>18405</xdr:rowOff>
    </xdr:from>
    <xdr:to>
      <xdr:col>15</xdr:col>
      <xdr:colOff>265902</xdr:colOff>
      <xdr:row>39</xdr:row>
      <xdr:rowOff>39940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B052F13-2D04-112D-A0CD-B11B632A8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5507" y="5319275"/>
          <a:ext cx="4597400" cy="1181100"/>
        </a:xfrm>
        <a:prstGeom prst="rect">
          <a:avLst/>
        </a:prstGeom>
      </xdr:spPr>
    </xdr:pic>
    <xdr:clientData/>
  </xdr:twoCellAnchor>
  <xdr:twoCellAnchor editAs="oneCell">
    <xdr:from>
      <xdr:col>15</xdr:col>
      <xdr:colOff>625798</xdr:colOff>
      <xdr:row>32</xdr:row>
      <xdr:rowOff>24540</xdr:rowOff>
    </xdr:from>
    <xdr:to>
      <xdr:col>22</xdr:col>
      <xdr:colOff>584937</xdr:colOff>
      <xdr:row>39</xdr:row>
      <xdr:rowOff>46075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E2FB18C-D2FB-109B-A68D-65E647ED9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2803" y="5325410"/>
          <a:ext cx="45974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="160" zoomScaleNormal="160" workbookViewId="0">
      <selection activeCell="B3" sqref="B3"/>
    </sheetView>
  </sheetViews>
  <sheetFormatPr baseColWidth="10" defaultRowHeight="13"/>
  <cols>
    <col min="1" max="1" width="8.83203125" customWidth="1"/>
    <col min="2" max="2" width="9.33203125" bestFit="1" customWidth="1"/>
    <col min="3" max="256" width="8.83203125" customWidth="1"/>
  </cols>
  <sheetData>
    <row r="1" spans="1:11" ht="14">
      <c r="A1" s="2" t="s">
        <v>0</v>
      </c>
      <c r="B1" s="3"/>
      <c r="C1" s="4"/>
      <c r="D1" s="2" t="s">
        <v>1</v>
      </c>
      <c r="E1" s="5"/>
      <c r="F1" s="5"/>
      <c r="G1" s="6" t="s">
        <v>18</v>
      </c>
      <c r="H1" s="7"/>
      <c r="I1" s="7"/>
      <c r="J1" s="7"/>
      <c r="K1" s="7"/>
    </row>
    <row r="2" spans="1:11">
      <c r="A2" s="7" t="s">
        <v>13</v>
      </c>
      <c r="B2" s="10">
        <v>0.212407533847844</v>
      </c>
      <c r="C2" s="7" t="s">
        <v>2</v>
      </c>
      <c r="D2" s="7" t="s">
        <v>3</v>
      </c>
      <c r="E2" s="8" t="e">
        <f>(LN(s0/X)+(annrate-anndiv+0.5*Sigma*Sigma)*T)/(Sigma*SQRT(T))</f>
        <v>#REF!</v>
      </c>
      <c r="F2" s="8"/>
      <c r="G2" s="7" t="s">
        <v>17</v>
      </c>
      <c r="H2" s="7"/>
      <c r="I2" s="7"/>
      <c r="J2" s="7"/>
      <c r="K2" s="7"/>
    </row>
    <row r="3" spans="1:11">
      <c r="A3" s="3" t="s">
        <v>21</v>
      </c>
      <c r="B3" s="9">
        <f>2/252</f>
        <v>7.9365079365079361E-3</v>
      </c>
      <c r="C3" s="7"/>
      <c r="D3" s="7" t="s">
        <v>4</v>
      </c>
      <c r="E3" s="8" t="e">
        <f>__arg1-Sigma*SQRT(T)</f>
        <v>#REF!</v>
      </c>
      <c r="F3" s="8"/>
      <c r="G3" s="7" t="s">
        <v>14</v>
      </c>
      <c r="H3" s="7"/>
      <c r="I3" s="7"/>
      <c r="J3" s="7"/>
      <c r="K3" s="7"/>
    </row>
    <row r="4" spans="1:11">
      <c r="A4" s="7" t="s">
        <v>5</v>
      </c>
      <c r="B4" s="9">
        <v>6.0000000000000001E-3</v>
      </c>
      <c r="C4" s="7"/>
      <c r="D4" s="7" t="s">
        <v>6</v>
      </c>
      <c r="E4" s="8" t="e">
        <f>NORMSDIST(__arg1)</f>
        <v>#REF!</v>
      </c>
      <c r="F4" s="8"/>
      <c r="G4" s="7" t="s">
        <v>15</v>
      </c>
      <c r="H4" s="7"/>
      <c r="I4" s="7"/>
      <c r="J4" s="7"/>
      <c r="K4" s="7"/>
    </row>
    <row r="5" spans="1:11">
      <c r="A5" s="7" t="s">
        <v>7</v>
      </c>
      <c r="B5" s="11">
        <v>16620.900000000001</v>
      </c>
      <c r="C5" s="7" t="s">
        <v>2</v>
      </c>
      <c r="D5" s="7" t="s">
        <v>8</v>
      </c>
      <c r="E5" s="8" t="e">
        <f>NORMSDIST(__arg2)</f>
        <v>#REF!</v>
      </c>
      <c r="F5" s="8"/>
      <c r="G5" s="7" t="s">
        <v>19</v>
      </c>
      <c r="H5" s="7"/>
      <c r="I5" s="7"/>
      <c r="J5" s="7"/>
      <c r="K5" s="7"/>
    </row>
    <row r="6" spans="1:11">
      <c r="A6" s="7" t="s">
        <v>9</v>
      </c>
      <c r="B6" s="9">
        <v>16650</v>
      </c>
      <c r="C6" s="7"/>
      <c r="D6" s="7" t="s">
        <v>10</v>
      </c>
      <c r="E6" s="8" t="e">
        <f>s0*EXP(-anndiv*T)*narg1-X*EXP(-annrate*T)*narg2</f>
        <v>#REF!</v>
      </c>
      <c r="F6" s="8"/>
      <c r="G6" s="8" t="s">
        <v>16</v>
      </c>
      <c r="H6" s="7"/>
      <c r="I6" s="7"/>
      <c r="J6" s="7"/>
      <c r="K6" s="7"/>
    </row>
    <row r="7" spans="1:11">
      <c r="A7" s="7" t="s">
        <v>11</v>
      </c>
      <c r="B7" s="9">
        <v>2.5000000000000001E-2</v>
      </c>
      <c r="C7" s="7" t="s">
        <v>2</v>
      </c>
      <c r="D7" s="7" t="s">
        <v>12</v>
      </c>
      <c r="E7" s="8" t="e">
        <f>E6-s0*EXP(-anndiv*T)+X*EXP(-annrate*T)</f>
        <v>#REF!</v>
      </c>
      <c r="F7" s="8"/>
      <c r="G7" s="7" t="s">
        <v>20</v>
      </c>
      <c r="H7" s="7"/>
      <c r="I7" s="7"/>
      <c r="J7" s="7"/>
      <c r="K7" s="7"/>
    </row>
    <row r="8" spans="1:11">
      <c r="E8" s="1"/>
      <c r="F8" s="1"/>
    </row>
    <row r="9" spans="1:11">
      <c r="B9" s="1"/>
      <c r="E9" s="1"/>
      <c r="F9" s="1"/>
    </row>
    <row r="10" spans="1:11">
      <c r="E10" s="1"/>
      <c r="F10" s="1"/>
    </row>
    <row r="11" spans="1:11">
      <c r="E11" s="1"/>
      <c r="F11" s="1"/>
    </row>
    <row r="12" spans="1:11">
      <c r="E12" s="1"/>
      <c r="F12" s="1"/>
    </row>
    <row r="13" spans="1:11">
      <c r="E13" s="1"/>
      <c r="F13" s="1"/>
    </row>
    <row r="14" spans="1:11">
      <c r="E14" s="1"/>
      <c r="F14" s="1"/>
    </row>
    <row r="15" spans="1:11">
      <c r="E15" s="1"/>
      <c r="F15" s="1"/>
    </row>
    <row r="16" spans="1:11">
      <c r="E16" s="1"/>
      <c r="F16" s="1"/>
    </row>
    <row r="17" spans="5:6">
      <c r="E17" s="1"/>
      <c r="F17" s="1"/>
    </row>
    <row r="18" spans="5:6">
      <c r="E18" s="1"/>
      <c r="F18" s="1"/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zoomScale="187" zoomScaleNormal="92" workbookViewId="0">
      <selection activeCell="A3" sqref="A3:F12"/>
    </sheetView>
  </sheetViews>
  <sheetFormatPr baseColWidth="10" defaultRowHeight="13"/>
  <cols>
    <col min="1" max="1" width="15.83203125" customWidth="1"/>
    <col min="2" max="2" width="21.33203125" customWidth="1"/>
    <col min="3" max="3" width="11" bestFit="1" customWidth="1"/>
    <col min="4" max="4" width="8.83203125" customWidth="1"/>
    <col min="5" max="5" width="15.5" customWidth="1"/>
    <col min="6" max="6" width="8.83203125" customWidth="1"/>
    <col min="7" max="7" width="9.1640625" customWidth="1"/>
    <col min="8" max="256" width="8.83203125" customWidth="1"/>
  </cols>
  <sheetData>
    <row r="2" spans="1:8" ht="20">
      <c r="A2" s="12"/>
      <c r="B2" s="13"/>
      <c r="C2" s="13"/>
      <c r="D2" s="13"/>
      <c r="E2" s="13"/>
      <c r="F2" s="13"/>
      <c r="G2" s="13"/>
      <c r="H2" s="13"/>
    </row>
    <row r="3" spans="1:8" ht="15">
      <c r="A3" s="21">
        <v>45271</v>
      </c>
      <c r="B3" s="20"/>
      <c r="C3" s="20"/>
      <c r="D3" s="20"/>
      <c r="E3" s="20"/>
      <c r="F3" s="20"/>
      <c r="G3" s="13"/>
      <c r="H3" s="13"/>
    </row>
    <row r="4" spans="1:8" ht="15">
      <c r="A4" s="20"/>
      <c r="B4" s="20" t="s">
        <v>24</v>
      </c>
      <c r="C4" s="22">
        <v>17450</v>
      </c>
      <c r="D4" s="20"/>
      <c r="E4" s="20" t="s">
        <v>22</v>
      </c>
      <c r="F4" s="22">
        <v>113</v>
      </c>
    </row>
    <row r="5" spans="1:8" ht="15">
      <c r="A5" s="20"/>
      <c r="B5" s="20" t="s">
        <v>25</v>
      </c>
      <c r="C5" s="22">
        <v>17450</v>
      </c>
      <c r="D5" s="20"/>
      <c r="E5" s="20" t="s">
        <v>23</v>
      </c>
      <c r="F5" s="22">
        <v>142</v>
      </c>
    </row>
    <row r="6" spans="1:8" ht="15">
      <c r="A6" s="20"/>
      <c r="B6" s="20" t="s">
        <v>30</v>
      </c>
      <c r="C6" s="20">
        <f>7/252</f>
        <v>2.7777777777777776E-2</v>
      </c>
      <c r="D6" s="23"/>
      <c r="E6" s="23"/>
      <c r="F6" s="23"/>
    </row>
    <row r="7" spans="1:8" ht="15">
      <c r="A7" s="23"/>
      <c r="B7" s="20" t="s">
        <v>26</v>
      </c>
      <c r="C7" s="20">
        <v>1.0999999999999999E-2</v>
      </c>
      <c r="D7" s="23"/>
      <c r="E7" s="23"/>
      <c r="F7" s="23"/>
    </row>
    <row r="8" spans="1:8" ht="15">
      <c r="A8" s="23"/>
      <c r="B8" s="20" t="s">
        <v>27</v>
      </c>
      <c r="C8" s="26">
        <v>17418.34</v>
      </c>
      <c r="D8" s="23"/>
      <c r="E8" s="23"/>
      <c r="F8" s="23"/>
    </row>
    <row r="9" spans="1:8" ht="15">
      <c r="A9" s="23"/>
      <c r="B9" s="20" t="s">
        <v>28</v>
      </c>
      <c r="C9" s="20">
        <v>17450</v>
      </c>
      <c r="D9" s="23"/>
      <c r="E9" s="23"/>
      <c r="F9" s="23"/>
    </row>
    <row r="10" spans="1:8" ht="15">
      <c r="A10" s="23"/>
      <c r="B10" s="20" t="s">
        <v>29</v>
      </c>
      <c r="C10" s="20">
        <v>0</v>
      </c>
      <c r="D10" s="23"/>
      <c r="E10" s="23"/>
      <c r="F10" s="23"/>
    </row>
    <row r="12" spans="1:8">
      <c r="B12" s="24" t="s">
        <v>47</v>
      </c>
      <c r="C12" s="25">
        <f>-1/C6*LN((F4-F5+C9*EXP(-C7*C6))/C8)</f>
        <v>5.5210801512580758E-3</v>
      </c>
    </row>
    <row r="15" spans="1:8" ht="15">
      <c r="A15" s="21"/>
      <c r="B15" s="20"/>
      <c r="C15" s="20"/>
      <c r="D15" s="20"/>
      <c r="E15" s="20"/>
      <c r="F15" s="20"/>
    </row>
    <row r="16" spans="1:8" ht="15">
      <c r="A16" s="20"/>
      <c r="B16" s="20"/>
      <c r="C16" s="22"/>
      <c r="D16" s="20"/>
      <c r="E16" s="20"/>
      <c r="F16" s="22"/>
    </row>
    <row r="17" spans="1:6" ht="15">
      <c r="A17" s="20"/>
      <c r="B17" s="20"/>
      <c r="C17" s="22"/>
      <c r="D17" s="20"/>
      <c r="E17" s="20"/>
      <c r="F17" s="22"/>
    </row>
    <row r="18" spans="1:6" ht="15">
      <c r="A18" s="20"/>
      <c r="B18" s="20"/>
      <c r="C18" s="20"/>
      <c r="D18" s="23"/>
      <c r="E18" s="23"/>
      <c r="F18" s="23"/>
    </row>
    <row r="19" spans="1:6" ht="15">
      <c r="A19" s="23"/>
      <c r="B19" s="20"/>
      <c r="C19" s="20"/>
      <c r="D19" s="23"/>
      <c r="E19" s="23"/>
      <c r="F19" s="23"/>
    </row>
    <row r="20" spans="1:6" ht="15">
      <c r="A20" s="23"/>
      <c r="B20" s="20"/>
      <c r="C20" s="26"/>
      <c r="D20" s="23"/>
      <c r="E20" s="23"/>
      <c r="F20" s="23"/>
    </row>
    <row r="21" spans="1:6" ht="15">
      <c r="A21" s="23"/>
      <c r="B21" s="20"/>
      <c r="C21" s="20"/>
      <c r="D21" s="23"/>
      <c r="E21" s="23"/>
      <c r="F21" s="23"/>
    </row>
    <row r="22" spans="1:6" ht="15">
      <c r="A22" s="23"/>
      <c r="B22" s="20"/>
      <c r="C22" s="20"/>
      <c r="D22" s="23"/>
      <c r="E22" s="23"/>
      <c r="F22" s="23"/>
    </row>
    <row r="24" spans="1:6">
      <c r="B24" s="24"/>
      <c r="C24" s="24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tabSelected="1" topLeftCell="L32" zoomScale="207" workbookViewId="0">
      <selection activeCell="Q43" sqref="Q43"/>
    </sheetView>
  </sheetViews>
  <sheetFormatPr baseColWidth="10" defaultColWidth="8.6640625" defaultRowHeight="13"/>
  <cols>
    <col min="1" max="1" width="16.6640625" style="14" customWidth="1"/>
    <col min="2" max="4" width="8.6640625" style="14"/>
    <col min="5" max="6" width="8.83203125" style="14" bestFit="1" customWidth="1"/>
    <col min="7" max="7" width="9" style="14" bestFit="1" customWidth="1"/>
    <col min="8" max="8" width="8.6640625" style="14"/>
    <col min="9" max="9" width="8.83203125" style="14" bestFit="1" customWidth="1"/>
    <col min="10" max="10" width="8.6640625" style="14"/>
    <col min="11" max="11" width="10" style="14" customWidth="1"/>
    <col min="12" max="12" width="21.1640625" style="14" customWidth="1"/>
    <col min="13" max="16384" width="8.6640625" style="14"/>
  </cols>
  <sheetData>
    <row r="1" spans="1:12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</row>
    <row r="2" spans="1:12">
      <c r="A2" s="27">
        <v>45211</v>
      </c>
      <c r="B2" s="13">
        <v>16698.849609000001</v>
      </c>
      <c r="C2" s="13">
        <v>16825.910156000002</v>
      </c>
      <c r="D2" s="13">
        <v>16684.429688</v>
      </c>
      <c r="E2" s="13">
        <v>16825.910156000002</v>
      </c>
      <c r="F2" s="13">
        <v>16825.910156000002</v>
      </c>
      <c r="G2" s="13">
        <v>2917100</v>
      </c>
    </row>
    <row r="3" spans="1:12">
      <c r="A3" s="27">
        <v>45212</v>
      </c>
      <c r="B3" s="13">
        <v>16815.910156000002</v>
      </c>
      <c r="C3" s="13">
        <v>16815.910156000002</v>
      </c>
      <c r="D3" s="13">
        <v>16726.429688</v>
      </c>
      <c r="E3" s="13">
        <v>16782.570313</v>
      </c>
      <c r="F3" s="13">
        <v>16782.570313</v>
      </c>
      <c r="G3" s="13">
        <v>2955800</v>
      </c>
      <c r="I3" s="14">
        <f>LN(F3/F2)</f>
        <v>-2.5791030370369236E-3</v>
      </c>
      <c r="K3" s="14" t="s">
        <v>48</v>
      </c>
    </row>
    <row r="4" spans="1:12">
      <c r="A4" s="27">
        <v>45215</v>
      </c>
      <c r="B4" s="13">
        <v>16712.929688</v>
      </c>
      <c r="C4" s="13">
        <v>16712.929688</v>
      </c>
      <c r="D4" s="13">
        <v>16614.099609000001</v>
      </c>
      <c r="E4" s="13">
        <v>16652.240234000001</v>
      </c>
      <c r="F4" s="13">
        <v>16652.240234000001</v>
      </c>
      <c r="G4" s="13">
        <v>2843500</v>
      </c>
      <c r="I4" s="14">
        <f t="shared" ref="I4:I44" si="0">LN(F4/F3)</f>
        <v>-7.7961105196511253E-3</v>
      </c>
      <c r="K4" s="14">
        <f>_xlfn.STDEV.S(I3:I44)</f>
        <v>7.2938440922913714E-3</v>
      </c>
      <c r="L4" s="16">
        <f>K4/SQRT(1/252)</f>
        <v>0.11578618541928368</v>
      </c>
    </row>
    <row r="5" spans="1:12">
      <c r="A5" s="27">
        <v>45216</v>
      </c>
      <c r="B5" s="13">
        <v>16678.279297000001</v>
      </c>
      <c r="C5" s="13">
        <v>16770.640625</v>
      </c>
      <c r="D5" s="13">
        <v>16618.300781000002</v>
      </c>
      <c r="E5" s="13">
        <v>16642.550781000002</v>
      </c>
      <c r="F5" s="13">
        <v>16642.550781000002</v>
      </c>
      <c r="G5" s="13">
        <v>2965400</v>
      </c>
      <c r="I5" s="14">
        <f t="shared" si="0"/>
        <v>-5.8204019176305263E-4</v>
      </c>
    </row>
    <row r="6" spans="1:12">
      <c r="A6" s="27">
        <v>45217</v>
      </c>
      <c r="B6" s="13">
        <v>16608.019531000002</v>
      </c>
      <c r="C6" s="13">
        <v>16612.25</v>
      </c>
      <c r="D6" s="13">
        <v>16398.759765999999</v>
      </c>
      <c r="E6" s="13">
        <v>16440.910156000002</v>
      </c>
      <c r="F6" s="13">
        <v>16440.910156000002</v>
      </c>
      <c r="G6" s="13">
        <v>3844900</v>
      </c>
      <c r="I6" s="14">
        <f t="shared" si="0"/>
        <v>-1.2189965389725221E-2</v>
      </c>
      <c r="L6" s="5"/>
    </row>
    <row r="7" spans="1:12">
      <c r="A7" s="27">
        <v>45218</v>
      </c>
      <c r="B7" s="13">
        <v>16416.539063</v>
      </c>
      <c r="C7" s="13">
        <v>16479.349609000001</v>
      </c>
      <c r="D7" s="13">
        <v>16382.400390999999</v>
      </c>
      <c r="E7" s="13">
        <v>16452.730468999998</v>
      </c>
      <c r="F7" s="13">
        <v>16452.730468999998</v>
      </c>
      <c r="G7" s="13">
        <v>2608200</v>
      </c>
      <c r="I7" s="14">
        <f t="shared" si="0"/>
        <v>7.1869901197900768E-4</v>
      </c>
    </row>
    <row r="8" spans="1:12">
      <c r="A8" s="27">
        <v>45219</v>
      </c>
      <c r="B8" s="13">
        <v>16434.429688</v>
      </c>
      <c r="C8" s="13">
        <v>16462.560547000001</v>
      </c>
      <c r="D8" s="13">
        <v>16271.820313</v>
      </c>
      <c r="E8" s="13">
        <v>16440.720702999999</v>
      </c>
      <c r="F8" s="13">
        <v>16440.720702999999</v>
      </c>
      <c r="G8" s="13">
        <v>3035200</v>
      </c>
      <c r="I8" s="14">
        <f t="shared" si="0"/>
        <v>-7.3022234552759275E-4</v>
      </c>
    </row>
    <row r="9" spans="1:12">
      <c r="A9" s="27">
        <v>45222</v>
      </c>
      <c r="B9" s="13">
        <v>16391.410156000002</v>
      </c>
      <c r="C9" s="13">
        <v>16391.410156000002</v>
      </c>
      <c r="D9" s="13">
        <v>16245.839844</v>
      </c>
      <c r="E9" s="13">
        <v>16251.360352</v>
      </c>
      <c r="F9" s="13">
        <v>16251.360352</v>
      </c>
      <c r="G9" s="13">
        <v>2273100</v>
      </c>
      <c r="I9" s="14">
        <f t="shared" si="0"/>
        <v>-1.1584607807996673E-2</v>
      </c>
    </row>
    <row r="10" spans="1:12">
      <c r="A10" s="27">
        <v>45223</v>
      </c>
      <c r="B10" s="13">
        <v>16257.799805000001</v>
      </c>
      <c r="C10" s="13">
        <v>16318.769531</v>
      </c>
      <c r="D10" s="13">
        <v>16163</v>
      </c>
      <c r="E10" s="13">
        <v>16309.759765999999</v>
      </c>
      <c r="F10" s="13">
        <v>16309.759765999999</v>
      </c>
      <c r="G10" s="13">
        <v>2642000</v>
      </c>
      <c r="I10" s="14">
        <f t="shared" si="0"/>
        <v>3.5870680374261569E-3</v>
      </c>
    </row>
    <row r="11" spans="1:12">
      <c r="A11" s="27">
        <v>45224</v>
      </c>
      <c r="B11" s="13">
        <v>16320.709961</v>
      </c>
      <c r="C11" s="13">
        <v>16459.339843999998</v>
      </c>
      <c r="D11" s="13">
        <v>16320.709961</v>
      </c>
      <c r="E11" s="13">
        <v>16358.889648</v>
      </c>
      <c r="F11" s="13">
        <v>16358.889648</v>
      </c>
      <c r="G11" s="13">
        <v>2667800</v>
      </c>
      <c r="I11" s="14">
        <f t="shared" si="0"/>
        <v>3.0077716660984197E-3</v>
      </c>
      <c r="K11" s="28">
        <v>2.2000000000000002</v>
      </c>
    </row>
    <row r="12" spans="1:12">
      <c r="A12" s="27">
        <v>45225</v>
      </c>
      <c r="B12" s="13">
        <v>16305.160156</v>
      </c>
      <c r="C12" s="13">
        <v>16305.160156</v>
      </c>
      <c r="D12" s="13">
        <v>16073.740234000001</v>
      </c>
      <c r="E12" s="13">
        <v>16073.740234000001</v>
      </c>
      <c r="F12" s="13">
        <v>16073.740234000001</v>
      </c>
      <c r="G12" s="13">
        <v>2572100</v>
      </c>
      <c r="I12" s="14">
        <f t="shared" si="0"/>
        <v>-1.7584559916817261E-2</v>
      </c>
    </row>
    <row r="13" spans="1:12">
      <c r="A13" s="27">
        <v>45226</v>
      </c>
      <c r="B13" s="13">
        <v>16112.75</v>
      </c>
      <c r="C13" s="13">
        <v>16200.299805000001</v>
      </c>
      <c r="D13" s="13">
        <v>16112.75</v>
      </c>
      <c r="E13" s="13">
        <v>16134.610352</v>
      </c>
      <c r="F13" s="13">
        <v>16134.610352</v>
      </c>
      <c r="G13" s="13">
        <v>2142800</v>
      </c>
      <c r="I13" s="14">
        <f t="shared" si="0"/>
        <v>3.7797769436810282E-3</v>
      </c>
    </row>
    <row r="14" spans="1:12">
      <c r="A14" s="27">
        <v>45229</v>
      </c>
      <c r="B14" s="13">
        <v>16142.059569999999</v>
      </c>
      <c r="C14" s="13">
        <v>16203.330078000001</v>
      </c>
      <c r="D14" s="13">
        <v>16101.240234000001</v>
      </c>
      <c r="E14" s="13">
        <v>16149.679688</v>
      </c>
      <c r="F14" s="13">
        <v>16149.679688</v>
      </c>
      <c r="G14" s="13">
        <v>2250800</v>
      </c>
      <c r="I14" s="14">
        <f t="shared" si="0"/>
        <v>9.3353994005970038E-4</v>
      </c>
    </row>
    <row r="15" spans="1:12">
      <c r="A15" s="27">
        <v>45230</v>
      </c>
      <c r="B15" s="13">
        <v>16176.580078000001</v>
      </c>
      <c r="C15" s="13">
        <v>16215.349609000001</v>
      </c>
      <c r="D15" s="13">
        <v>15975.910156</v>
      </c>
      <c r="E15" s="13">
        <v>16001.269531</v>
      </c>
      <c r="F15" s="13">
        <v>16001.269531</v>
      </c>
      <c r="G15" s="13">
        <v>2703600</v>
      </c>
      <c r="I15" s="14">
        <f t="shared" si="0"/>
        <v>-9.2321511320277248E-3</v>
      </c>
    </row>
    <row r="16" spans="1:12">
      <c r="A16" s="27">
        <v>45231</v>
      </c>
      <c r="B16" s="13">
        <v>16027.719727</v>
      </c>
      <c r="C16" s="13">
        <v>16099.030273</v>
      </c>
      <c r="D16" s="13">
        <v>15978.259765999999</v>
      </c>
      <c r="E16" s="13">
        <v>16038.559569999999</v>
      </c>
      <c r="F16" s="13">
        <v>16038.559569999999</v>
      </c>
      <c r="G16" s="13">
        <v>2183800</v>
      </c>
      <c r="I16" s="14">
        <f t="shared" si="0"/>
        <v>2.3277312572382489E-3</v>
      </c>
    </row>
    <row r="17" spans="1:11">
      <c r="A17" s="27">
        <v>45232</v>
      </c>
      <c r="B17" s="13">
        <v>16094.259765999999</v>
      </c>
      <c r="C17" s="13">
        <v>16396.949218999998</v>
      </c>
      <c r="D17" s="13">
        <v>16094.259765999999</v>
      </c>
      <c r="E17" s="13">
        <v>16396.949218999998</v>
      </c>
      <c r="F17" s="13">
        <v>16396.949218999998</v>
      </c>
      <c r="G17" s="13">
        <v>2464200</v>
      </c>
      <c r="I17" s="14">
        <f t="shared" si="0"/>
        <v>2.2099498257160944E-2</v>
      </c>
    </row>
    <row r="18" spans="1:11">
      <c r="A18" s="27">
        <v>45233</v>
      </c>
      <c r="B18" s="13">
        <v>16412.539063</v>
      </c>
      <c r="C18" s="13">
        <v>16520.099609000001</v>
      </c>
      <c r="D18" s="13">
        <v>16412.539063</v>
      </c>
      <c r="E18" s="13">
        <v>16507.650390999999</v>
      </c>
      <c r="F18" s="13">
        <v>16507.650390999999</v>
      </c>
      <c r="G18" s="13">
        <v>2809400</v>
      </c>
      <c r="I18" s="14">
        <f t="shared" si="0"/>
        <v>6.7286392160515168E-3</v>
      </c>
    </row>
    <row r="19" spans="1:11">
      <c r="A19" s="27">
        <v>45236</v>
      </c>
      <c r="B19" s="13">
        <v>16572.560547000001</v>
      </c>
      <c r="C19" s="13">
        <v>16720.560547000001</v>
      </c>
      <c r="D19" s="13">
        <v>16572.560547000001</v>
      </c>
      <c r="E19" s="13">
        <v>16649.359375</v>
      </c>
      <c r="F19" s="13">
        <v>16649.359375</v>
      </c>
      <c r="G19" s="13">
        <v>2709700</v>
      </c>
      <c r="I19" s="14">
        <f t="shared" si="0"/>
        <v>8.5478062002280492E-3</v>
      </c>
      <c r="K19" s="28">
        <v>2.2999999999999998</v>
      </c>
    </row>
    <row r="20" spans="1:11">
      <c r="A20" s="27">
        <v>45237</v>
      </c>
      <c r="B20" s="13">
        <v>16650.140625</v>
      </c>
      <c r="C20" s="13">
        <v>16684.949218999998</v>
      </c>
      <c r="D20" s="13">
        <v>16608.099609000001</v>
      </c>
      <c r="E20" s="13">
        <v>16684.949218999998</v>
      </c>
      <c r="F20" s="13">
        <v>16684.949218999998</v>
      </c>
      <c r="G20" s="13">
        <v>2180100</v>
      </c>
      <c r="I20" s="14">
        <f t="shared" si="0"/>
        <v>2.1353289763115196E-3</v>
      </c>
    </row>
    <row r="21" spans="1:11">
      <c r="A21" s="27">
        <v>45238</v>
      </c>
      <c r="B21" s="13">
        <v>16691.320313</v>
      </c>
      <c r="C21" s="13">
        <v>16775.230468999998</v>
      </c>
      <c r="D21" s="13">
        <v>16665.400390999999</v>
      </c>
      <c r="E21" s="13">
        <v>16740.830077999999</v>
      </c>
      <c r="F21" s="13">
        <v>16740.830077999999</v>
      </c>
      <c r="G21" s="13">
        <v>2664300</v>
      </c>
      <c r="I21" s="14">
        <f t="shared" si="0"/>
        <v>3.343581644792943E-3</v>
      </c>
    </row>
    <row r="22" spans="1:11">
      <c r="A22" s="27">
        <v>45239</v>
      </c>
      <c r="B22" s="13">
        <v>16741.160156000002</v>
      </c>
      <c r="C22" s="13">
        <v>16759.429688</v>
      </c>
      <c r="D22" s="13">
        <v>16680.910156000002</v>
      </c>
      <c r="E22" s="13">
        <v>16745.650390999999</v>
      </c>
      <c r="F22" s="13">
        <v>16745.650390999999</v>
      </c>
      <c r="G22" s="13">
        <v>2433800</v>
      </c>
      <c r="I22" s="14">
        <f t="shared" si="0"/>
        <v>2.8789606825088188E-4</v>
      </c>
    </row>
    <row r="23" spans="1:11">
      <c r="A23" s="27">
        <v>45240</v>
      </c>
      <c r="B23" s="13">
        <v>16725.939452999999</v>
      </c>
      <c r="C23" s="13">
        <v>16725.939452999999</v>
      </c>
      <c r="D23" s="13">
        <v>16651.230468999998</v>
      </c>
      <c r="E23" s="13">
        <v>16682.669922000001</v>
      </c>
      <c r="F23" s="13">
        <v>16682.669922000001</v>
      </c>
      <c r="G23" s="13">
        <v>2157500</v>
      </c>
      <c r="I23" s="14">
        <f t="shared" si="0"/>
        <v>-3.76809501222314E-3</v>
      </c>
    </row>
    <row r="24" spans="1:11">
      <c r="A24" s="27">
        <v>45243</v>
      </c>
      <c r="B24" s="13">
        <v>16711.529297000001</v>
      </c>
      <c r="C24" s="13">
        <v>16961.019531000002</v>
      </c>
      <c r="D24" s="13">
        <v>16711.529297000001</v>
      </c>
      <c r="E24" s="13">
        <v>16839.289063</v>
      </c>
      <c r="F24" s="13">
        <v>16839.289063</v>
      </c>
      <c r="G24" s="13">
        <v>2512400</v>
      </c>
      <c r="I24" s="14">
        <f t="shared" si="0"/>
        <v>9.344339374101231E-3</v>
      </c>
    </row>
    <row r="25" spans="1:11">
      <c r="A25" s="27">
        <v>45244</v>
      </c>
      <c r="B25" s="13">
        <v>16884.519531000002</v>
      </c>
      <c r="C25" s="13">
        <v>16946.380859000001</v>
      </c>
      <c r="D25" s="13">
        <v>16884.519531000002</v>
      </c>
      <c r="E25" s="13">
        <v>16915.710938</v>
      </c>
      <c r="F25" s="13">
        <v>16915.710938</v>
      </c>
      <c r="G25" s="13">
        <v>2619800</v>
      </c>
      <c r="I25" s="14">
        <f t="shared" si="0"/>
        <v>4.5280406204592618E-3</v>
      </c>
    </row>
    <row r="26" spans="1:11">
      <c r="A26" s="27">
        <v>45245</v>
      </c>
      <c r="B26" s="13">
        <v>17039.619140999999</v>
      </c>
      <c r="C26" s="13">
        <v>17143.880859000001</v>
      </c>
      <c r="D26" s="13">
        <v>17034.949218999998</v>
      </c>
      <c r="E26" s="13">
        <v>17128.779297000001</v>
      </c>
      <c r="F26" s="13">
        <v>17128.779297000001</v>
      </c>
      <c r="G26" s="13">
        <v>3950300</v>
      </c>
      <c r="I26" s="14">
        <f t="shared" si="0"/>
        <v>1.251721729404349E-2</v>
      </c>
    </row>
    <row r="27" spans="1:11">
      <c r="A27" s="27">
        <v>45246</v>
      </c>
      <c r="B27" s="13">
        <v>17136.519531000002</v>
      </c>
      <c r="C27" s="13">
        <v>17194.320313</v>
      </c>
      <c r="D27" s="13">
        <v>17089.400390999999</v>
      </c>
      <c r="E27" s="13">
        <v>17171.179688</v>
      </c>
      <c r="F27" s="13">
        <v>17171.179688</v>
      </c>
      <c r="G27" s="13">
        <v>3308400</v>
      </c>
      <c r="I27" s="14">
        <f t="shared" si="0"/>
        <v>2.4723302214993714E-3</v>
      </c>
    </row>
    <row r="28" spans="1:11">
      <c r="A28" s="27">
        <v>45247</v>
      </c>
      <c r="B28" s="13">
        <v>17155.859375</v>
      </c>
      <c r="C28" s="13">
        <v>17253.470702999999</v>
      </c>
      <c r="D28" s="13">
        <v>17147.560547000001</v>
      </c>
      <c r="E28" s="13">
        <v>17208.949218999998</v>
      </c>
      <c r="F28" s="13">
        <v>17208.949218999998</v>
      </c>
      <c r="G28" s="13">
        <v>3186300</v>
      </c>
      <c r="I28" s="14">
        <f t="shared" si="0"/>
        <v>2.1971730412502647E-3</v>
      </c>
    </row>
    <row r="29" spans="1:11">
      <c r="A29" s="27">
        <v>45250</v>
      </c>
      <c r="B29" s="13">
        <v>17197.820313</v>
      </c>
      <c r="C29" s="13">
        <v>17219.759765999999</v>
      </c>
      <c r="D29" s="13">
        <v>17151.820313</v>
      </c>
      <c r="E29" s="13">
        <v>17210.470702999999</v>
      </c>
      <c r="F29" s="13">
        <v>17210.470702999999</v>
      </c>
      <c r="G29" s="13">
        <v>3044800</v>
      </c>
      <c r="I29" s="14">
        <f t="shared" si="0"/>
        <v>8.8408462690038448E-5</v>
      </c>
    </row>
    <row r="30" spans="1:11">
      <c r="A30" s="27">
        <v>45251</v>
      </c>
      <c r="B30" s="13">
        <v>17239.939452999999</v>
      </c>
      <c r="C30" s="13">
        <v>17421.169922000001</v>
      </c>
      <c r="D30" s="13">
        <v>17239.939452999999</v>
      </c>
      <c r="E30" s="13">
        <v>17416.699218999998</v>
      </c>
      <c r="F30" s="13">
        <v>17416.699218999998</v>
      </c>
      <c r="G30" s="13">
        <v>3727100</v>
      </c>
      <c r="I30" s="14">
        <f t="shared" si="0"/>
        <v>1.1911510807123691E-2</v>
      </c>
    </row>
    <row r="31" spans="1:11">
      <c r="A31" s="27">
        <v>45252</v>
      </c>
      <c r="B31" s="13">
        <v>17325.599609000001</v>
      </c>
      <c r="C31" s="13">
        <v>17344.529297000001</v>
      </c>
      <c r="D31" s="13">
        <v>17264.949218999998</v>
      </c>
      <c r="E31" s="13">
        <v>17310.259765999999</v>
      </c>
      <c r="F31" s="13">
        <v>17310.259765999999</v>
      </c>
      <c r="G31" s="13">
        <v>3167500</v>
      </c>
      <c r="I31" s="14">
        <f t="shared" si="0"/>
        <v>-6.1300954317096285E-3</v>
      </c>
    </row>
    <row r="32" spans="1:11">
      <c r="A32" s="27">
        <v>45253</v>
      </c>
      <c r="B32" s="13">
        <v>17291.330077999999</v>
      </c>
      <c r="C32" s="13">
        <v>17343.609375</v>
      </c>
      <c r="D32" s="13">
        <v>17228.449218999998</v>
      </c>
      <c r="E32" s="13">
        <v>17294.550781000002</v>
      </c>
      <c r="F32" s="13">
        <v>17294.550781000002</v>
      </c>
      <c r="G32" s="13">
        <v>3179200</v>
      </c>
      <c r="I32" s="14">
        <f t="shared" si="0"/>
        <v>-9.0790764814231782E-4</v>
      </c>
    </row>
    <row r="33" spans="1:11">
      <c r="A33" s="27">
        <v>45254</v>
      </c>
      <c r="B33" s="13">
        <v>17304.650390999999</v>
      </c>
      <c r="C33" s="13">
        <v>17336.130859000001</v>
      </c>
      <c r="D33" s="13">
        <v>17268.380859000001</v>
      </c>
      <c r="E33" s="13">
        <v>17287.419922000001</v>
      </c>
      <c r="F33" s="13">
        <v>17287.419922000001</v>
      </c>
      <c r="G33" s="13">
        <v>3037300</v>
      </c>
      <c r="I33" s="14">
        <f t="shared" si="0"/>
        <v>-4.124032816005816E-4</v>
      </c>
    </row>
    <row r="34" spans="1:11">
      <c r="A34" s="27">
        <v>45257</v>
      </c>
      <c r="B34" s="13">
        <v>17291.230468999998</v>
      </c>
      <c r="C34" s="13">
        <v>17351.929688</v>
      </c>
      <c r="D34" s="13">
        <v>17133.759765999999</v>
      </c>
      <c r="E34" s="13">
        <v>17137.419922000001</v>
      </c>
      <c r="F34" s="13">
        <v>17137.419922000001</v>
      </c>
      <c r="G34" s="13">
        <v>3164500</v>
      </c>
      <c r="I34" s="14">
        <f t="shared" si="0"/>
        <v>-8.7146926464665344E-3</v>
      </c>
      <c r="K34" s="28">
        <v>2.6</v>
      </c>
    </row>
    <row r="35" spans="1:11">
      <c r="A35" s="27">
        <v>45258</v>
      </c>
      <c r="B35" s="13">
        <v>17150.300781000002</v>
      </c>
      <c r="C35" s="13">
        <v>17360.380859000001</v>
      </c>
      <c r="D35" s="13">
        <v>17145.199218999998</v>
      </c>
      <c r="E35" s="13">
        <v>17341.25</v>
      </c>
      <c r="F35" s="13">
        <v>17341.25</v>
      </c>
      <c r="G35" s="13">
        <v>3435400</v>
      </c>
      <c r="I35" s="14">
        <f t="shared" si="0"/>
        <v>1.1823684212160577E-2</v>
      </c>
    </row>
    <row r="36" spans="1:11">
      <c r="A36" s="27">
        <v>45259</v>
      </c>
      <c r="B36" s="13">
        <v>17352.109375</v>
      </c>
      <c r="C36" s="13">
        <v>17441.789063</v>
      </c>
      <c r="D36" s="13">
        <v>17323.269531000002</v>
      </c>
      <c r="E36" s="13">
        <v>17370.560547000001</v>
      </c>
      <c r="F36" s="13">
        <v>17370.560547000001</v>
      </c>
      <c r="G36" s="13">
        <v>3414100</v>
      </c>
      <c r="I36" s="14">
        <f t="shared" si="0"/>
        <v>1.6887943039742817E-3</v>
      </c>
    </row>
    <row r="37" spans="1:11">
      <c r="A37" s="27">
        <v>45260</v>
      </c>
      <c r="B37" s="13">
        <v>17389.199218999998</v>
      </c>
      <c r="C37" s="13">
        <v>17433.849609000001</v>
      </c>
      <c r="D37" s="13">
        <v>17313.300781000002</v>
      </c>
      <c r="E37" s="13">
        <v>17433.849609000001</v>
      </c>
      <c r="F37" s="13">
        <v>17433.849609000001</v>
      </c>
      <c r="G37" s="13">
        <v>4478400</v>
      </c>
      <c r="I37" s="14">
        <f t="shared" si="0"/>
        <v>3.6368455304834702E-3</v>
      </c>
    </row>
    <row r="38" spans="1:11">
      <c r="A38" s="27">
        <v>45261</v>
      </c>
      <c r="B38" s="13">
        <v>17422.349609000001</v>
      </c>
      <c r="C38" s="13">
        <v>17450.130859000001</v>
      </c>
      <c r="D38" s="13">
        <v>17355.890625</v>
      </c>
      <c r="E38" s="13">
        <v>17438.349609000001</v>
      </c>
      <c r="F38" s="13">
        <v>17438.349609000001</v>
      </c>
      <c r="G38" s="13">
        <v>3399000</v>
      </c>
      <c r="I38" s="14">
        <f t="shared" si="0"/>
        <v>2.5808524417095556E-4</v>
      </c>
    </row>
    <row r="39" spans="1:11">
      <c r="A39" s="27">
        <v>45264</v>
      </c>
      <c r="B39" s="13">
        <v>17450.640625</v>
      </c>
      <c r="C39" s="13">
        <v>17516.609375</v>
      </c>
      <c r="D39" s="13">
        <v>17398.099609000001</v>
      </c>
      <c r="E39" s="13">
        <v>17421.480468999998</v>
      </c>
      <c r="F39" s="13">
        <v>17421.480468999998</v>
      </c>
      <c r="G39" s="13">
        <v>3929200</v>
      </c>
      <c r="I39" s="14">
        <f t="shared" si="0"/>
        <v>-9.6782693885873313E-4</v>
      </c>
    </row>
    <row r="40" spans="1:11">
      <c r="A40" s="27">
        <v>45265</v>
      </c>
      <c r="B40" s="13">
        <v>17401.589843999998</v>
      </c>
      <c r="C40" s="13">
        <v>17401.589843999998</v>
      </c>
      <c r="D40" s="13">
        <v>17252.570313</v>
      </c>
      <c r="E40" s="13">
        <v>17328.009765999999</v>
      </c>
      <c r="F40" s="13">
        <v>17328.009765999999</v>
      </c>
      <c r="G40" s="13">
        <v>3623500</v>
      </c>
      <c r="I40" s="14">
        <f t="shared" si="0"/>
        <v>-5.3797006976011698E-3</v>
      </c>
    </row>
    <row r="41" spans="1:11">
      <c r="A41" s="27">
        <v>45266</v>
      </c>
      <c r="B41" s="13">
        <v>17340.820313</v>
      </c>
      <c r="C41" s="13">
        <v>17439.849609000001</v>
      </c>
      <c r="D41" s="13">
        <v>17337.470702999999</v>
      </c>
      <c r="E41" s="13">
        <v>17360.720702999999</v>
      </c>
      <c r="F41" s="13">
        <v>17360.720702999999</v>
      </c>
      <c r="G41" s="13">
        <v>3307100</v>
      </c>
      <c r="I41" s="14">
        <f t="shared" si="0"/>
        <v>1.8859696652764545E-3</v>
      </c>
    </row>
    <row r="42" spans="1:11">
      <c r="A42" s="27">
        <v>45267</v>
      </c>
      <c r="B42" s="13">
        <v>17356.919922000001</v>
      </c>
      <c r="C42" s="13">
        <v>17387.939452999999</v>
      </c>
      <c r="D42" s="13">
        <v>17273.710938</v>
      </c>
      <c r="E42" s="13">
        <v>17278.740234000001</v>
      </c>
      <c r="F42" s="13">
        <v>17278.740234000001</v>
      </c>
      <c r="G42" s="13">
        <v>3368200</v>
      </c>
      <c r="I42" s="14">
        <f t="shared" si="0"/>
        <v>-4.7333659268960536E-3</v>
      </c>
    </row>
    <row r="43" spans="1:11">
      <c r="A43" s="27">
        <v>45268</v>
      </c>
      <c r="B43" s="13">
        <v>17309.359375</v>
      </c>
      <c r="C43" s="13">
        <v>17465.349609000001</v>
      </c>
      <c r="D43" s="13">
        <v>17309.359375</v>
      </c>
      <c r="E43" s="13">
        <v>17383.990234000001</v>
      </c>
      <c r="F43" s="13">
        <v>17383.990234000001</v>
      </c>
      <c r="G43" s="13">
        <v>3155300</v>
      </c>
      <c r="I43" s="14">
        <f t="shared" si="0"/>
        <v>6.0728235796752329E-3</v>
      </c>
    </row>
    <row r="44" spans="1:11">
      <c r="A44" s="27">
        <v>45271</v>
      </c>
      <c r="B44" s="13">
        <v>17416.960938</v>
      </c>
      <c r="C44" s="13">
        <v>17451.820313</v>
      </c>
      <c r="D44" s="13">
        <v>17372.820313</v>
      </c>
      <c r="E44" s="13">
        <v>17418.339843999998</v>
      </c>
      <c r="F44" s="13">
        <v>17418.339843999998</v>
      </c>
      <c r="G44" s="13">
        <v>3003300</v>
      </c>
      <c r="I44" s="14">
        <f t="shared" si="0"/>
        <v>1.9739839876776696E-3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zoomScale="187" workbookViewId="0">
      <selection activeCell="F8" sqref="A6:F8"/>
    </sheetView>
  </sheetViews>
  <sheetFormatPr baseColWidth="10" defaultColWidth="8.6640625" defaultRowHeight="13"/>
  <cols>
    <col min="1" max="1" width="10.83203125" style="14" customWidth="1"/>
    <col min="2" max="2" width="12.1640625" style="14" customWidth="1"/>
    <col min="3" max="3" width="20" style="14" customWidth="1"/>
    <col min="4" max="4" width="17.83203125" style="14" customWidth="1"/>
    <col min="5" max="5" width="20.1640625" style="14" customWidth="1"/>
    <col min="6" max="6" width="17.6640625" style="14" customWidth="1"/>
    <col min="7" max="7" width="18.1640625" style="14" customWidth="1"/>
    <col min="8" max="9" width="16.33203125" style="14" customWidth="1"/>
    <col min="10" max="16384" width="8.6640625" style="14"/>
  </cols>
  <sheetData>
    <row r="1" spans="1:9" ht="15">
      <c r="A1" s="15" t="s">
        <v>42</v>
      </c>
      <c r="B1" s="22">
        <v>17450</v>
      </c>
    </row>
    <row r="2" spans="1:9">
      <c r="A2" s="15"/>
      <c r="B2" s="19" t="s">
        <v>38</v>
      </c>
      <c r="C2" s="15" t="s">
        <v>41</v>
      </c>
      <c r="D2" s="19" t="s">
        <v>39</v>
      </c>
      <c r="E2" s="19" t="s">
        <v>40</v>
      </c>
      <c r="F2" s="15" t="s">
        <v>44</v>
      </c>
      <c r="G2" s="15" t="s">
        <v>43</v>
      </c>
      <c r="H2" s="15" t="s">
        <v>45</v>
      </c>
      <c r="I2" s="15" t="s">
        <v>46</v>
      </c>
    </row>
    <row r="3" spans="1:9" ht="15">
      <c r="A3" s="18">
        <v>45271</v>
      </c>
      <c r="B3" s="19">
        <v>142</v>
      </c>
      <c r="C3" s="29">
        <v>17418.34</v>
      </c>
      <c r="D3" s="31">
        <f>17450-C3</f>
        <v>31.659999999999854</v>
      </c>
      <c r="E3" s="31">
        <f>B3-D3</f>
        <v>110.34000000000015</v>
      </c>
      <c r="F3" s="15"/>
      <c r="G3" s="15"/>
      <c r="H3" s="15"/>
      <c r="I3" s="15"/>
    </row>
    <row r="4" spans="1:9" ht="15">
      <c r="A4" s="18">
        <v>45272</v>
      </c>
      <c r="B4" s="19">
        <v>113</v>
      </c>
      <c r="C4" s="30">
        <v>17450.63</v>
      </c>
      <c r="D4" s="19">
        <f>0</f>
        <v>0</v>
      </c>
      <c r="E4" s="19">
        <f>B4-D4</f>
        <v>113</v>
      </c>
      <c r="F4" s="15">
        <v>122.9049</v>
      </c>
      <c r="G4" s="15">
        <v>112.2004</v>
      </c>
      <c r="H4" s="15">
        <f>F4-B4</f>
        <v>9.9048999999999978</v>
      </c>
      <c r="I4" s="15">
        <f>G4-B4</f>
        <v>-0.79959999999999809</v>
      </c>
    </row>
    <row r="5" spans="1:9">
      <c r="D5" s="15"/>
    </row>
    <row r="6" spans="1:9">
      <c r="A6" s="15"/>
      <c r="B6" s="19" t="s">
        <v>38</v>
      </c>
      <c r="C6" s="15" t="s">
        <v>44</v>
      </c>
      <c r="D6" s="15" t="s">
        <v>43</v>
      </c>
      <c r="E6" s="15" t="s">
        <v>45</v>
      </c>
      <c r="F6" s="15" t="s">
        <v>46</v>
      </c>
    </row>
    <row r="7" spans="1:9">
      <c r="A7" s="18">
        <v>45271</v>
      </c>
      <c r="B7" s="19">
        <v>142</v>
      </c>
      <c r="C7" s="15"/>
      <c r="D7" s="15"/>
      <c r="E7" s="15"/>
      <c r="F7" s="15"/>
    </row>
    <row r="8" spans="1:9">
      <c r="A8" s="18">
        <v>45272</v>
      </c>
      <c r="B8" s="19">
        <v>113</v>
      </c>
      <c r="C8" s="15">
        <v>122.9049</v>
      </c>
      <c r="D8" s="15">
        <v>112.2004</v>
      </c>
      <c r="E8" s="15">
        <f>C8-B8</f>
        <v>9.9048999999999978</v>
      </c>
      <c r="F8" s="15">
        <f>D8-B8</f>
        <v>-0.79959999999999809</v>
      </c>
    </row>
    <row r="9" spans="1:9">
      <c r="H9" s="15"/>
      <c r="I9" s="15"/>
    </row>
    <row r="10" spans="1:9">
      <c r="A10" s="1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Q2-1</vt:lpstr>
      <vt:lpstr>Q2-2 &amp; 2-3 &amp;2-6</vt:lpstr>
      <vt:lpstr>Q2-4 &amp; 2-5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Marcus</dc:creator>
  <cp:lastModifiedBy>洪薇欣</cp:lastModifiedBy>
  <cp:lastPrinted>2000-11-27T23:30:56Z</cp:lastPrinted>
  <dcterms:created xsi:type="dcterms:W3CDTF">2000-05-23T16:25:58Z</dcterms:created>
  <dcterms:modified xsi:type="dcterms:W3CDTF">2023-12-27T04:23:29Z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-1580377619</vt:i4>
  </property>
  <property fmtid="{D5CDD505-2E9C-101B-9397-08002B2CF9AE}" pid="3" name="_EmailSubject">
    <vt:lpwstr>BKM Excel Spreadsheets</vt:lpwstr>
  </property>
  <property fmtid="{D5CDD505-2E9C-101B-9397-08002B2CF9AE}" pid="4" name="_AuthorEmail">
    <vt:lpwstr>Christina_Kouvelis@mcgraw-hill.com</vt:lpwstr>
  </property>
  <property fmtid="{D5CDD505-2E9C-101B-9397-08002B2CF9AE}" pid="5" name="_AuthorEmailDisplayName">
    <vt:lpwstr>Kouvelis, Christina</vt:lpwstr>
  </property>
  <property fmtid="{D5CDD505-2E9C-101B-9397-08002B2CF9AE}" pid="6" name="_PreviousAdHocReviewCycleID">
    <vt:i4>-1589527392</vt:i4>
  </property>
  <property fmtid="{D5CDD505-2E9C-101B-9397-08002B2CF9AE}" pid="7" name="_ReviewingToolsShownOnce">
    <vt:lpwstr/>
  </property>
</Properties>
</file>