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velez/Downloads/"/>
    </mc:Choice>
  </mc:AlternateContent>
  <xr:revisionPtr revIDLastSave="0" documentId="13_ncr:1_{CF3429A6-0CF1-7944-9E4B-9B88A177CEE9}" xr6:coauthVersionLast="47" xr6:coauthVersionMax="47" xr10:uidLastSave="{00000000-0000-0000-0000-000000000000}"/>
  <bookViews>
    <workbookView xWindow="0" yWindow="500" windowWidth="28800" windowHeight="16120" activeTab="2" xr2:uid="{00000000-000D-0000-FFFF-FFFF00000000}"/>
  </bookViews>
  <sheets>
    <sheet name="datosunidos2" sheetId="1" r:id="rId1"/>
    <sheet name="Tablas Y Graf. Tesis" sheetId="2" r:id="rId2"/>
    <sheet name="Tablas dinámicas" sheetId="3" r:id="rId3"/>
    <sheet name="Hoja1" sheetId="4" r:id="rId4"/>
  </sheets>
  <definedNames>
    <definedName name="_xlnm._FilterDatabase" localSheetId="0" hidden="1">datosunidos2!$A$1:$AO$75</definedName>
    <definedName name="_xlnm._FilterDatabase" localSheetId="3" hidden="1">Hoja1!$B$1:$B$54</definedName>
  </definedNames>
  <calcPr calcId="181029"/>
  <pivotCaches>
    <pivotCache cacheId="21" r:id="rId5"/>
    <pivotCache cacheId="22" r:id="rId6"/>
    <pivotCache cacheId="23" r:id="rId7"/>
    <pivotCache cacheId="24" r:id="rId8"/>
    <pivotCache cacheId="3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2" i="1"/>
  <c r="D6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3" i="4"/>
  <c r="D4" i="4"/>
  <c r="D5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2" i="4"/>
  <c r="D2" i="4"/>
  <c r="BT105" i="2"/>
  <c r="BT106" i="2"/>
  <c r="BT107" i="2"/>
  <c r="BT108" i="2"/>
  <c r="BT109" i="2"/>
  <c r="BT110" i="2"/>
  <c r="BT111" i="2"/>
  <c r="BT112" i="2"/>
  <c r="BT104" i="2"/>
  <c r="BS113" i="2"/>
  <c r="BR113" i="2"/>
  <c r="BT113" i="2" s="1"/>
  <c r="BQ105" i="2"/>
  <c r="BQ106" i="2"/>
  <c r="BQ107" i="2"/>
  <c r="BQ108" i="2"/>
  <c r="BQ109" i="2"/>
  <c r="BQ110" i="2"/>
  <c r="BQ111" i="2"/>
  <c r="BQ112" i="2"/>
  <c r="BQ104" i="2"/>
  <c r="BP113" i="2"/>
  <c r="BO113" i="2"/>
  <c r="BQ113" i="2" s="1"/>
  <c r="BN105" i="2"/>
  <c r="BN106" i="2"/>
  <c r="BN107" i="2"/>
  <c r="BN108" i="2"/>
  <c r="BN109" i="2"/>
  <c r="BN110" i="2"/>
  <c r="BN111" i="2"/>
  <c r="BN112" i="2"/>
  <c r="BN104" i="2"/>
  <c r="BM113" i="2"/>
  <c r="BL113" i="2"/>
  <c r="BK105" i="2"/>
  <c r="BK106" i="2"/>
  <c r="BK107" i="2"/>
  <c r="BK108" i="2"/>
  <c r="BK109" i="2"/>
  <c r="BK110" i="2"/>
  <c r="BK111" i="2"/>
  <c r="BK112" i="2"/>
  <c r="BK104" i="2"/>
  <c r="BJ113" i="2"/>
  <c r="BI113" i="2"/>
  <c r="BS99" i="2"/>
  <c r="BR99" i="2"/>
  <c r="BP99" i="2"/>
  <c r="BO99" i="2"/>
  <c r="BM99" i="2"/>
  <c r="BL99" i="2"/>
  <c r="BJ99" i="2"/>
  <c r="BI99" i="2"/>
  <c r="BT91" i="2"/>
  <c r="BT92" i="2"/>
  <c r="BT93" i="2"/>
  <c r="BT94" i="2"/>
  <c r="BT95" i="2"/>
  <c r="BT96" i="2"/>
  <c r="BT97" i="2"/>
  <c r="BT98" i="2"/>
  <c r="BQ91" i="2"/>
  <c r="BQ92" i="2"/>
  <c r="BQ93" i="2"/>
  <c r="BQ94" i="2"/>
  <c r="BQ95" i="2"/>
  <c r="BQ96" i="2"/>
  <c r="BQ97" i="2"/>
  <c r="BQ98" i="2"/>
  <c r="BN91" i="2"/>
  <c r="BN92" i="2"/>
  <c r="BN93" i="2"/>
  <c r="BN94" i="2"/>
  <c r="BN95" i="2"/>
  <c r="BN96" i="2"/>
  <c r="BN97" i="2"/>
  <c r="BN98" i="2"/>
  <c r="BT90" i="2"/>
  <c r="BT76" i="2"/>
  <c r="BQ90" i="2"/>
  <c r="BN90" i="2"/>
  <c r="BK91" i="2"/>
  <c r="BK92" i="2"/>
  <c r="BK93" i="2"/>
  <c r="BK94" i="2"/>
  <c r="BK95" i="2"/>
  <c r="BK96" i="2"/>
  <c r="BK97" i="2"/>
  <c r="BK98" i="2"/>
  <c r="BK90" i="2"/>
  <c r="BT77" i="2"/>
  <c r="BT78" i="2"/>
  <c r="BT79" i="2"/>
  <c r="BT80" i="2"/>
  <c r="BT81" i="2"/>
  <c r="BT82" i="2"/>
  <c r="BT83" i="2"/>
  <c r="BT84" i="2"/>
  <c r="BQ77" i="2"/>
  <c r="BQ78" i="2"/>
  <c r="BQ79" i="2"/>
  <c r="BQ80" i="2"/>
  <c r="BQ81" i="2"/>
  <c r="BQ82" i="2"/>
  <c r="BQ83" i="2"/>
  <c r="BQ84" i="2"/>
  <c r="BN77" i="2"/>
  <c r="BN78" i="2"/>
  <c r="BN79" i="2"/>
  <c r="BN80" i="2"/>
  <c r="BN81" i="2"/>
  <c r="BN82" i="2"/>
  <c r="BN83" i="2"/>
  <c r="BN84" i="2"/>
  <c r="BK77" i="2"/>
  <c r="BK78" i="2"/>
  <c r="BK79" i="2"/>
  <c r="BK80" i="2"/>
  <c r="BK81" i="2"/>
  <c r="BK82" i="2"/>
  <c r="BK83" i="2"/>
  <c r="BK84" i="2"/>
  <c r="BQ76" i="2"/>
  <c r="BN76" i="2"/>
  <c r="BK76" i="2"/>
  <c r="BS85" i="2"/>
  <c r="BR85" i="2"/>
  <c r="BT85" i="2" s="1"/>
  <c r="BP85" i="2"/>
  <c r="BO85" i="2"/>
  <c r="BM85" i="2"/>
  <c r="BL85" i="2"/>
  <c r="BN85" i="2" s="1"/>
  <c r="BJ85" i="2"/>
  <c r="BI85" i="2"/>
  <c r="BK85" i="2" s="1"/>
  <c r="BS71" i="2"/>
  <c r="BT71" i="2" s="1"/>
  <c r="BR71" i="2"/>
  <c r="BT63" i="2"/>
  <c r="BT64" i="2"/>
  <c r="BT65" i="2"/>
  <c r="BT66" i="2"/>
  <c r="BT67" i="2"/>
  <c r="BT68" i="2"/>
  <c r="BT69" i="2"/>
  <c r="BT70" i="2"/>
  <c r="BT62" i="2"/>
  <c r="BQ63" i="2"/>
  <c r="BQ64" i="2"/>
  <c r="BQ65" i="2"/>
  <c r="BQ66" i="2"/>
  <c r="BQ67" i="2"/>
  <c r="BQ68" i="2"/>
  <c r="BQ69" i="2"/>
  <c r="BQ70" i="2"/>
  <c r="BQ62" i="2"/>
  <c r="BP71" i="2"/>
  <c r="BO71" i="2"/>
  <c r="BN70" i="2"/>
  <c r="BN69" i="2"/>
  <c r="BN68" i="2"/>
  <c r="BN67" i="2"/>
  <c r="BN66" i="2"/>
  <c r="BN65" i="2"/>
  <c r="BN64" i="2"/>
  <c r="BN63" i="2"/>
  <c r="BN62" i="2"/>
  <c r="BM71" i="2"/>
  <c r="BL71" i="2"/>
  <c r="BN71" i="2" s="1"/>
  <c r="BK63" i="2"/>
  <c r="BK64" i="2"/>
  <c r="BK65" i="2"/>
  <c r="BK66" i="2"/>
  <c r="BK67" i="2"/>
  <c r="BK68" i="2"/>
  <c r="BK69" i="2"/>
  <c r="BK70" i="2"/>
  <c r="BK62" i="2"/>
  <c r="BJ71" i="2"/>
  <c r="BI71" i="2"/>
  <c r="BS57" i="2"/>
  <c r="BR57" i="2"/>
  <c r="BT57" i="2" s="1"/>
  <c r="BP57" i="2"/>
  <c r="BQ57" i="2" s="1"/>
  <c r="BO57" i="2"/>
  <c r="BM57" i="2"/>
  <c r="BL57" i="2"/>
  <c r="BJ57" i="2"/>
  <c r="BI57" i="2"/>
  <c r="BT48" i="2"/>
  <c r="BT49" i="2"/>
  <c r="BT50" i="2"/>
  <c r="BT51" i="2"/>
  <c r="BT52" i="2"/>
  <c r="BT53" i="2"/>
  <c r="BT54" i="2"/>
  <c r="BT55" i="2"/>
  <c r="BT56" i="2"/>
  <c r="BT47" i="2"/>
  <c r="BQ56" i="2"/>
  <c r="BQ48" i="2"/>
  <c r="BQ49" i="2"/>
  <c r="BQ50" i="2"/>
  <c r="BQ51" i="2"/>
  <c r="BQ52" i="2"/>
  <c r="BQ53" i="2"/>
  <c r="BQ54" i="2"/>
  <c r="BQ55" i="2"/>
  <c r="BQ47" i="2"/>
  <c r="BN48" i="2"/>
  <c r="BN49" i="2"/>
  <c r="BN50" i="2"/>
  <c r="BN51" i="2"/>
  <c r="BN52" i="2"/>
  <c r="BN53" i="2"/>
  <c r="BN54" i="2"/>
  <c r="BN55" i="2"/>
  <c r="BN56" i="2"/>
  <c r="BN47" i="2"/>
  <c r="BK48" i="2"/>
  <c r="BK49" i="2"/>
  <c r="BK50" i="2"/>
  <c r="BK51" i="2"/>
  <c r="BK52" i="2"/>
  <c r="BK53" i="2"/>
  <c r="BK54" i="2"/>
  <c r="BK55" i="2"/>
  <c r="BK56" i="2"/>
  <c r="BK47" i="2"/>
  <c r="BS42" i="2"/>
  <c r="BR42" i="2"/>
  <c r="BP42" i="2"/>
  <c r="BO42" i="2"/>
  <c r="BM42" i="2"/>
  <c r="BN42" i="2" s="1"/>
  <c r="BL42" i="2"/>
  <c r="BT41" i="2"/>
  <c r="BT40" i="2"/>
  <c r="BT39" i="2"/>
  <c r="BT38" i="2"/>
  <c r="BT37" i="2"/>
  <c r="BT36" i="2"/>
  <c r="BT35" i="2"/>
  <c r="BT34" i="2"/>
  <c r="BT33" i="2"/>
  <c r="BT32" i="2"/>
  <c r="BQ41" i="2"/>
  <c r="BQ40" i="2"/>
  <c r="BQ39" i="2"/>
  <c r="BQ38" i="2"/>
  <c r="BQ37" i="2"/>
  <c r="BQ36" i="2"/>
  <c r="BQ35" i="2"/>
  <c r="BQ34" i="2"/>
  <c r="BQ33" i="2"/>
  <c r="BQ32" i="2"/>
  <c r="BN41" i="2"/>
  <c r="BN40" i="2"/>
  <c r="BN39" i="2"/>
  <c r="BN38" i="2"/>
  <c r="BN37" i="2"/>
  <c r="BN36" i="2"/>
  <c r="BN35" i="2"/>
  <c r="BN34" i="2"/>
  <c r="BN33" i="2"/>
  <c r="BN32" i="2"/>
  <c r="BK41" i="2"/>
  <c r="BK40" i="2"/>
  <c r="BK39" i="2"/>
  <c r="BK38" i="2"/>
  <c r="BK37" i="2"/>
  <c r="BK36" i="2"/>
  <c r="BK35" i="2"/>
  <c r="BK34" i="2"/>
  <c r="BK33" i="2"/>
  <c r="BK32" i="2"/>
  <c r="BJ42" i="2"/>
  <c r="BI42" i="2"/>
  <c r="BT42" i="2"/>
  <c r="BS27" i="2"/>
  <c r="BR27" i="2"/>
  <c r="BP27" i="2"/>
  <c r="BQ27" i="2" s="1"/>
  <c r="BO27" i="2"/>
  <c r="BM27" i="2"/>
  <c r="BL27" i="2"/>
  <c r="BK27" i="2"/>
  <c r="BJ27" i="2"/>
  <c r="BI27" i="2"/>
  <c r="BT26" i="2"/>
  <c r="BT25" i="2"/>
  <c r="BT24" i="2"/>
  <c r="BT23" i="2"/>
  <c r="BT22" i="2"/>
  <c r="BT21" i="2"/>
  <c r="BT20" i="2"/>
  <c r="BT19" i="2"/>
  <c r="BT18" i="2"/>
  <c r="BQ19" i="2"/>
  <c r="BQ20" i="2"/>
  <c r="BQ21" i="2"/>
  <c r="BQ22" i="2"/>
  <c r="BQ23" i="2"/>
  <c r="BQ24" i="2"/>
  <c r="BQ25" i="2"/>
  <c r="BQ26" i="2"/>
  <c r="BQ18" i="2"/>
  <c r="BN19" i="2"/>
  <c r="BN20" i="2"/>
  <c r="BN21" i="2"/>
  <c r="BN22" i="2"/>
  <c r="BN23" i="2"/>
  <c r="BN24" i="2"/>
  <c r="BN25" i="2"/>
  <c r="BN26" i="2"/>
  <c r="BN18" i="2"/>
  <c r="BK19" i="2"/>
  <c r="BK20" i="2"/>
  <c r="BK21" i="2"/>
  <c r="BK22" i="2"/>
  <c r="BK23" i="2"/>
  <c r="BK24" i="2"/>
  <c r="BK25" i="2"/>
  <c r="BK26" i="2"/>
  <c r="BK18" i="2"/>
  <c r="BS13" i="2"/>
  <c r="BR13" i="2"/>
  <c r="BT13" i="2" s="1"/>
  <c r="BP13" i="2"/>
  <c r="BO13" i="2"/>
  <c r="BM13" i="2"/>
  <c r="BL13" i="2"/>
  <c r="BJ13" i="2"/>
  <c r="BI13" i="2"/>
  <c r="BK13" i="2" s="1"/>
  <c r="BT5" i="2"/>
  <c r="BT6" i="2"/>
  <c r="BT7" i="2"/>
  <c r="BT8" i="2"/>
  <c r="BT9" i="2"/>
  <c r="BT10" i="2"/>
  <c r="BT11" i="2"/>
  <c r="BT12" i="2"/>
  <c r="BT4" i="2"/>
  <c r="BQ5" i="2"/>
  <c r="BQ6" i="2"/>
  <c r="BQ7" i="2"/>
  <c r="BQ8" i="2"/>
  <c r="BQ9" i="2"/>
  <c r="BQ10" i="2"/>
  <c r="BQ11" i="2"/>
  <c r="BQ12" i="2"/>
  <c r="BQ4" i="2"/>
  <c r="BN12" i="2"/>
  <c r="BN11" i="2"/>
  <c r="BN10" i="2"/>
  <c r="BN9" i="2"/>
  <c r="BN8" i="2"/>
  <c r="BN7" i="2"/>
  <c r="BN6" i="2"/>
  <c r="BN5" i="2"/>
  <c r="BN4" i="2"/>
  <c r="BK12" i="2"/>
  <c r="BK11" i="2"/>
  <c r="BK10" i="2"/>
  <c r="BK9" i="2"/>
  <c r="BK8" i="2"/>
  <c r="BK7" i="2"/>
  <c r="BK6" i="2"/>
  <c r="BK5" i="2"/>
  <c r="BK4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2" i="1"/>
  <c r="BK42" i="2"/>
  <c r="BQ13" i="2" l="1"/>
  <c r="BN27" i="2"/>
  <c r="BT27" i="2"/>
  <c r="BQ42" i="2"/>
  <c r="BK57" i="2"/>
  <c r="BQ71" i="2"/>
  <c r="BK99" i="2"/>
  <c r="BQ99" i="2"/>
  <c r="BN13" i="2"/>
  <c r="BN57" i="2"/>
  <c r="BK71" i="2"/>
  <c r="BQ85" i="2"/>
  <c r="BK113" i="2"/>
  <c r="BN99" i="2"/>
  <c r="BT99" i="2"/>
  <c r="BN113" i="2"/>
</calcChain>
</file>

<file path=xl/sharedStrings.xml><?xml version="1.0" encoding="utf-8"?>
<sst xmlns="http://schemas.openxmlformats.org/spreadsheetml/2006/main" count="1194" uniqueCount="271">
  <si>
    <t>CODIGO</t>
  </si>
  <si>
    <t>Costos_de_explotacion</t>
  </si>
  <si>
    <t>Gastos_de_administracion</t>
  </si>
  <si>
    <t>TOTAL_ACTIVOS</t>
  </si>
  <si>
    <t>clasificacion</t>
  </si>
  <si>
    <t>Ingresos_de_explotacion</t>
  </si>
  <si>
    <t>DIVISION</t>
  </si>
  <si>
    <t>eff.bcc.</t>
  </si>
  <si>
    <t>eff.sl.</t>
  </si>
  <si>
    <t>sl.slack</t>
  </si>
  <si>
    <t>sx1</t>
  </si>
  <si>
    <t>sx2</t>
  </si>
  <si>
    <t>sx3</t>
  </si>
  <si>
    <t>sx4</t>
  </si>
  <si>
    <t>sy1</t>
  </si>
  <si>
    <t>L10</t>
  </si>
  <si>
    <t>L17</t>
  </si>
  <si>
    <t>L19</t>
  </si>
  <si>
    <t>L20</t>
  </si>
  <si>
    <t>L22</t>
  </si>
  <si>
    <t>L23</t>
  </si>
  <si>
    <t>L27</t>
  </si>
  <si>
    <t>L28</t>
  </si>
  <si>
    <t>L35</t>
  </si>
  <si>
    <t>L36</t>
  </si>
  <si>
    <t>L38</t>
  </si>
  <si>
    <t>L39</t>
  </si>
  <si>
    <t>L41</t>
  </si>
  <si>
    <t>L42</t>
  </si>
  <si>
    <t>L43</t>
  </si>
  <si>
    <t>L51</t>
  </si>
  <si>
    <t>L55</t>
  </si>
  <si>
    <t>L61</t>
  </si>
  <si>
    <t>L63</t>
  </si>
  <si>
    <t>2011_BLANCO Y NEGRO S.A</t>
  </si>
  <si>
    <t>TRUE</t>
  </si>
  <si>
    <t>2012_BLANCO Y NEGRO S.A</t>
  </si>
  <si>
    <t>2013_BLANCO Y NEGRO S.A</t>
  </si>
  <si>
    <t>2014_BLANCO Y NEGRO S.A</t>
  </si>
  <si>
    <t>2015_BLANCO Y NEGRO S.A</t>
  </si>
  <si>
    <t>2016_BLANCO Y NEGRO S.A</t>
  </si>
  <si>
    <t>2017_BLANCO Y NEGRO S.A</t>
  </si>
  <si>
    <t>2018_BLANCO Y NEGRO S.A</t>
  </si>
  <si>
    <t>2011_AZUL AZUL S.A.</t>
  </si>
  <si>
    <t>2012_AZUL AZUL S.A.</t>
  </si>
  <si>
    <t>FALSE</t>
  </si>
  <si>
    <t>2013_AZUL AZUL S.A.</t>
  </si>
  <si>
    <t>2014_AZUL AZUL S.A.</t>
  </si>
  <si>
    <t>2015_AZUL AZUL S.A.</t>
  </si>
  <si>
    <t>2016_AZUL AZUL S.A.</t>
  </si>
  <si>
    <t>2017_AZUL AZUL S.A.</t>
  </si>
  <si>
    <t>2018_AZUL AZUL S.A.</t>
  </si>
  <si>
    <t>2011_CRUZADOS S.A.D.P</t>
  </si>
  <si>
    <t>2012_CRUZADOS S.A.D.P</t>
  </si>
  <si>
    <t>2013_CRUZADOS S.A.D.P</t>
  </si>
  <si>
    <t>2014_CRUZADOS S.A.D.P</t>
  </si>
  <si>
    <t>2015_CRUZADOS S.A.D.P</t>
  </si>
  <si>
    <t>2016_CRUZADOS S.A.D.P</t>
  </si>
  <si>
    <t>2017_CRUZADOS S.A.D.P</t>
  </si>
  <si>
    <t>2018_CRUZADOS S.A.D.P</t>
  </si>
  <si>
    <t>2011_O'HIGGINS S.A.D.P.</t>
  </si>
  <si>
    <t>2012_O'HIGGINS S.A.D.P.</t>
  </si>
  <si>
    <t>2013_O'HIGGINS S.A.D.P.</t>
  </si>
  <si>
    <t>2014_O'HIGGINS S.A.D.P.</t>
  </si>
  <si>
    <t>2015_O'HIGGINS S.A.D.P.</t>
  </si>
  <si>
    <t>2016_O'HIGGINS S.A.D.P.</t>
  </si>
  <si>
    <t>2017_O'HIGGINS S.A.D.P.</t>
  </si>
  <si>
    <t>2018_O'HIGGINS S.A.D.P.</t>
  </si>
  <si>
    <t>2011_CD PALESTINO SADP</t>
  </si>
  <si>
    <t>2012_CD PALESTINO SADP</t>
  </si>
  <si>
    <t>2013_CD PALESTINO SADP</t>
  </si>
  <si>
    <t>2014_CD PALESTINO SADP</t>
  </si>
  <si>
    <t>2015_CD PALESTINO SADP</t>
  </si>
  <si>
    <t>2016_CD PALESTINO SADP</t>
  </si>
  <si>
    <t>2017_CD PALESTINO SADP</t>
  </si>
  <si>
    <t>2018_CD PALESTINO SADP</t>
  </si>
  <si>
    <t>2013_EVERTON DE VIÑA DEL MAR SADP</t>
  </si>
  <si>
    <t>2014_EVERTON DE VIÑA DEL MAR SADP</t>
  </si>
  <si>
    <t>2017_EVERTON DE VIÑA DEL MAR SADP</t>
  </si>
  <si>
    <t>2018_EVERTON DE VIÑA DEL MAR SADP</t>
  </si>
  <si>
    <t>2011_AUDAX ITALIANO LA FLORIDA SADP</t>
  </si>
  <si>
    <t>2012_AUDAX ITALIANO LA FLORIDA SADP</t>
  </si>
  <si>
    <t>2013_AUDAX ITALIANO LA FLORIDA SADP</t>
  </si>
  <si>
    <t>2014_AUDAX ITALIANO LA FLORIDA SADP</t>
  </si>
  <si>
    <t>2015_AUDAX ITALIANO LA FLORIDA SADP</t>
  </si>
  <si>
    <t>2016_AUDAX ITALIANO LA FLORIDA SADP</t>
  </si>
  <si>
    <t>2017_AUDAX ITALIANO LA FLORIDA SADP</t>
  </si>
  <si>
    <t>2018_AUDAX ITALIANO LA FLORIDA SADP</t>
  </si>
  <si>
    <t>2011_UNION ESPANOLA SADP</t>
  </si>
  <si>
    <t>2012_UNION ESPANOLA SADP</t>
  </si>
  <si>
    <t>2013_UNION ESPANOLA SADP</t>
  </si>
  <si>
    <t>2014_UNION ESPANOLA SADP</t>
  </si>
  <si>
    <t>2015_UNION ESPANOLA SADP</t>
  </si>
  <si>
    <t>2016_UNION ESPANOLA SADP</t>
  </si>
  <si>
    <t>2017_UNION ESPANOLA SADP</t>
  </si>
  <si>
    <t>2018_UNION ESPANOLA SADP</t>
  </si>
  <si>
    <t>2011_DEPORTES UNIÓN LA CALERA SAPD</t>
  </si>
  <si>
    <t>2012_DEPORTES UNIÓN LA CALERA SAPD</t>
  </si>
  <si>
    <t>2013_DEPORTES UNIÓN LA CALERA SAPD</t>
  </si>
  <si>
    <t>2014_DEPORTES UNIÓN LA CALERA SAPD</t>
  </si>
  <si>
    <t>2015_DEPORTES UNIÓN LA CALERA SAPD</t>
  </si>
  <si>
    <t>2016_DEPORTES UNIÓN LA CALERA SAPD</t>
  </si>
  <si>
    <t>2018_DEPORTES UNIÓN LA CALERA SAPD</t>
  </si>
  <si>
    <t>2011_CD SANTIAGO WANDERERS S.A.D.P</t>
  </si>
  <si>
    <t>2012_CD SANTIAGO WANDERERS S.A.D.P</t>
  </si>
  <si>
    <t>2013_CD SANTIAGO WANDERERS S.A.D.P</t>
  </si>
  <si>
    <t>2014_CD SANTIAGO WANDERERS S.A.D.P</t>
  </si>
  <si>
    <t>2015_CD SANTIAGO WANDERERS S.A.D.P</t>
  </si>
  <si>
    <t>2016_CD SANTIAGO WANDERERS S.A.D.P</t>
  </si>
  <si>
    <t>2017_CD SANTIAGO WANDERERS S.A.D.P</t>
  </si>
  <si>
    <t>lambda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</si>
  <si>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</si>
  <si>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</si>
  <si>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</si>
  <si>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</si>
  <si>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</si>
  <si>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</si>
  <si>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</si>
  <si>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</si>
  <si>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</si>
  <si>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L11</t>
  </si>
  <si>
    <t>L12</t>
  </si>
  <si>
    <t>L13</t>
  </si>
  <si>
    <t>L14</t>
  </si>
  <si>
    <t>L15</t>
  </si>
  <si>
    <t>L16</t>
  </si>
  <si>
    <t>L18</t>
  </si>
  <si>
    <t>L21</t>
  </si>
  <si>
    <t>L24</t>
  </si>
  <si>
    <t>L25</t>
  </si>
  <si>
    <t>L26</t>
  </si>
  <si>
    <t>L29</t>
  </si>
  <si>
    <t>L30</t>
  </si>
  <si>
    <t>L31</t>
  </si>
  <si>
    <t>L32</t>
  </si>
  <si>
    <t>L33</t>
  </si>
  <si>
    <t>L34</t>
  </si>
  <si>
    <t>L37</t>
  </si>
  <si>
    <t>L40</t>
  </si>
  <si>
    <t>L44</t>
  </si>
  <si>
    <t>L45</t>
  </si>
  <si>
    <t>L46</t>
  </si>
  <si>
    <t>L47</t>
  </si>
  <si>
    <t>L48</t>
  </si>
  <si>
    <t>L49</t>
  </si>
  <si>
    <t>L50</t>
  </si>
  <si>
    <t>L52</t>
  </si>
  <si>
    <t>L53</t>
  </si>
  <si>
    <t>L54</t>
  </si>
  <si>
    <t>L56</t>
  </si>
  <si>
    <t>L57</t>
  </si>
  <si>
    <t>L58</t>
  </si>
  <si>
    <t>L59</t>
  </si>
  <si>
    <t>L60</t>
  </si>
  <si>
    <t>L62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</si>
  <si>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</si>
  <si>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</si>
  <si>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</si>
  <si>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</si>
  <si>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</si>
  <si>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</si>
  <si>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</si>
  <si>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</si>
  <si>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</si>
  <si>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</si>
  <si>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</si>
  <si>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SADP</t>
  </si>
  <si>
    <t>Anio</t>
  </si>
  <si>
    <t>Tabla Promedio y desv tip</t>
  </si>
  <si>
    <t>AUDAX ITALIANO LA FLORIDA SADP</t>
  </si>
  <si>
    <t>AZUL AZUL S.A.</t>
  </si>
  <si>
    <t>BLANCO Y NEGRO S.A</t>
  </si>
  <si>
    <t>CD PALESTINO SADP</t>
  </si>
  <si>
    <t>CD SANTIAGO WANDERERS S.A.D.P</t>
  </si>
  <si>
    <t>CRUZADOS S.A.D.P</t>
  </si>
  <si>
    <t>DEPORTES UNIÓN LA CALERA SAPD</t>
  </si>
  <si>
    <t>EVERTON DE VIÑA DEL MAR SADP</t>
  </si>
  <si>
    <t>O'HIGGINS S.A.D.P.</t>
  </si>
  <si>
    <t>UNION ESPANOLA SADP</t>
  </si>
  <si>
    <t>Total general</t>
  </si>
  <si>
    <t>Promedio de eficiencia</t>
  </si>
  <si>
    <t>Desviación estandar</t>
  </si>
  <si>
    <t>Eficiente</t>
  </si>
  <si>
    <t>No eficiente</t>
  </si>
  <si>
    <t>Cantidad de veces eficiente</t>
  </si>
  <si>
    <t>Benchmarking</t>
  </si>
  <si>
    <t>Coincidir</t>
  </si>
  <si>
    <t xml:space="preserve">Benchmarking </t>
  </si>
  <si>
    <t>Suma de Ingresos_de_explotacion</t>
  </si>
  <si>
    <t>Suma de Costos_de_explotacion</t>
  </si>
  <si>
    <t>DMU</t>
  </si>
  <si>
    <t>2011</t>
  </si>
  <si>
    <t>2012</t>
  </si>
  <si>
    <t>2013</t>
  </si>
  <si>
    <t>2014</t>
  </si>
  <si>
    <t>2015</t>
  </si>
  <si>
    <t>2016</t>
  </si>
  <si>
    <t>2017</t>
  </si>
  <si>
    <t>2018</t>
  </si>
  <si>
    <t>Nº de veces eficiente</t>
  </si>
  <si>
    <t>Holguras</t>
  </si>
  <si>
    <t>Holgura Costo de Venta</t>
  </si>
  <si>
    <t>Holgura Gastos</t>
  </si>
  <si>
    <t>Holgura Activo</t>
  </si>
  <si>
    <t>Costos</t>
  </si>
  <si>
    <t>Gastos</t>
  </si>
  <si>
    <t>Activos</t>
  </si>
  <si>
    <t>% Holgura Costos</t>
  </si>
  <si>
    <t xml:space="preserve">% Holgura Gastos </t>
  </si>
  <si>
    <t xml:space="preserve">% Holgura Activos </t>
  </si>
  <si>
    <t>Eficiencia promedio y desv est.</t>
  </si>
  <si>
    <t>Cantidad de veces con eficiencia 100%</t>
  </si>
  <si>
    <t>Suma de eff.sl.</t>
  </si>
  <si>
    <t>Etiquetas de columna</t>
  </si>
  <si>
    <t>Eficiencias por año</t>
  </si>
  <si>
    <t>Holgura Ingresos</t>
  </si>
  <si>
    <t xml:space="preserve">% Holgura Ingresos </t>
  </si>
  <si>
    <t>Suma de eff.bcc.</t>
  </si>
  <si>
    <t>Suma de sx1</t>
  </si>
  <si>
    <t>Suma de sx2</t>
  </si>
  <si>
    <t>Suma de sx3</t>
  </si>
  <si>
    <t>Eficiencia 100% con holgura</t>
  </si>
  <si>
    <t>Eficiencia</t>
  </si>
  <si>
    <t>Holgura Activos</t>
  </si>
  <si>
    <t>Suma de Gastos_de_administracion</t>
  </si>
  <si>
    <t>Suma de TOTAL_ACTIVOS</t>
  </si>
  <si>
    <t>Holgura Costos</t>
  </si>
  <si>
    <t>Reducción inputs</t>
  </si>
  <si>
    <t xml:space="preserve">Meta costos </t>
  </si>
  <si>
    <t xml:space="preserve">Meta Gastos </t>
  </si>
  <si>
    <t xml:space="preserve">Meta Activos </t>
  </si>
  <si>
    <t>Clasificación</t>
  </si>
  <si>
    <t xml:space="preserve">Meta Clasificación </t>
  </si>
  <si>
    <t>Meta inputs 2011</t>
  </si>
  <si>
    <t>Meta inputs 2012</t>
  </si>
  <si>
    <t>Meta inputs 2013</t>
  </si>
  <si>
    <t>Meta inputs 2014</t>
  </si>
  <si>
    <t>Meta inputs 2015</t>
  </si>
  <si>
    <t>Meta inputs 2016</t>
  </si>
  <si>
    <t>Meta inputs 2017</t>
  </si>
  <si>
    <t>Meta inputs 2018</t>
  </si>
  <si>
    <t>% Reducción</t>
  </si>
  <si>
    <t>Total</t>
  </si>
  <si>
    <t>Etiquetas de fila</t>
  </si>
  <si>
    <t>Ingresos</t>
  </si>
  <si>
    <t xml:space="preserve">Clasificacion </t>
  </si>
  <si>
    <t xml:space="preserve">Costos </t>
  </si>
  <si>
    <t>Margen Bruto</t>
  </si>
  <si>
    <t>Margen Bruto %</t>
  </si>
  <si>
    <t>Año</t>
  </si>
  <si>
    <t>Suma de Meta Costos</t>
  </si>
  <si>
    <t>Suma de Meta Gastos</t>
  </si>
  <si>
    <t>Suma de Meta Activos</t>
  </si>
  <si>
    <t>Eff</t>
  </si>
  <si>
    <t>0-0,89</t>
  </si>
  <si>
    <t/>
  </si>
  <si>
    <t>0,9-0,99</t>
  </si>
  <si>
    <t>1,0</t>
  </si>
  <si>
    <t>e</t>
  </si>
  <si>
    <t>r</t>
  </si>
  <si>
    <t>t</t>
  </si>
  <si>
    <t>g</t>
  </si>
  <si>
    <t>Cuenta de g</t>
  </si>
  <si>
    <t>Reducción Costos</t>
  </si>
  <si>
    <t>Reducción Gastos</t>
  </si>
  <si>
    <t>Reducción Activos</t>
  </si>
  <si>
    <t>Reducción clasificación</t>
  </si>
  <si>
    <t xml:space="preserve">Reducción Costos </t>
  </si>
  <si>
    <t xml:space="preserve">Reducción Gastos </t>
  </si>
  <si>
    <t xml:space="preserve">Reducción Activos </t>
  </si>
  <si>
    <t xml:space="preserve">Reducción clasificación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</si>
</sst>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2" formatCode="_-&quot;$&quot;* #,##0_-;\-&quot;$&quot;* #,##0_-;_-&quot;$&quot;* &quot;-&quot;_-;_-@_-"/>
    <numFmt numFmtId="164" formatCode="0.000"/>
    <numFmt numFmtId="165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6">
    <xf numFmtId="0" fontId="0" fillId="0" borderId="0" xfId="0"/>
    <xf numFmtId="42" fontId="0" fillId="0" borderId="0" xfId="42" applyFont="1"/>
    <xf numFmtId="6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9" fontId="0" fillId="0" borderId="0" xfId="43" applyFont="1"/>
    <xf numFmtId="0" fontId="16" fillId="0" borderId="10" xfId="0" applyFont="1" applyBorder="1"/>
    <xf numFmtId="0" fontId="0" fillId="0" borderId="10" xfId="0" applyBorder="1"/>
    <xf numFmtId="9" fontId="0" fillId="0" borderId="10" xfId="43" applyFont="1" applyBorder="1"/>
    <xf numFmtId="164" fontId="0" fillId="0" borderId="0" xfId="0" applyNumberFormat="1"/>
    <xf numFmtId="2" fontId="0" fillId="0" borderId="0" xfId="0" applyNumberFormat="1"/>
    <xf numFmtId="0" fontId="19" fillId="33" borderId="0" xfId="0" applyFont="1" applyFill="1" applyAlignment="1">
      <alignment horizontal="left"/>
    </xf>
    <xf numFmtId="0" fontId="20" fillId="0" borderId="0" xfId="0" applyFont="1"/>
    <xf numFmtId="0" fontId="0" fillId="0" borderId="11" xfId="0" applyBorder="1"/>
    <xf numFmtId="9" fontId="0" fillId="0" borderId="11" xfId="0" applyNumberFormat="1" applyBorder="1"/>
    <xf numFmtId="165" fontId="0" fillId="0" borderId="0" xfId="0" applyNumberFormat="1"/>
    <xf numFmtId="165" fontId="0" fillId="0" borderId="0" xfId="43" applyNumberFormat="1" applyFont="1" applyBorder="1"/>
    <xf numFmtId="6" fontId="0" fillId="0" borderId="0" xfId="42" applyNumberFormat="1" applyFont="1" applyBorder="1"/>
    <xf numFmtId="6" fontId="0" fillId="0" borderId="10" xfId="42" applyNumberFormat="1" applyFont="1" applyBorder="1"/>
    <xf numFmtId="165" fontId="0" fillId="0" borderId="10" xfId="43" applyNumberFormat="1" applyFont="1" applyBorder="1"/>
    <xf numFmtId="6" fontId="0" fillId="0" borderId="10" xfId="0" applyNumberFormat="1" applyBorder="1"/>
    <xf numFmtId="165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0" fillId="0" borderId="12" xfId="0" applyBorder="1"/>
    <xf numFmtId="9" fontId="0" fillId="0" borderId="12" xfId="0" applyNumberFormat="1" applyBorder="1"/>
    <xf numFmtId="6" fontId="0" fillId="0" borderId="12" xfId="0" applyNumberFormat="1" applyBorder="1"/>
    <xf numFmtId="6" fontId="0" fillId="0" borderId="11" xfId="0" applyNumberFormat="1" applyBorder="1"/>
    <xf numFmtId="0" fontId="21" fillId="0" borderId="10" xfId="0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1" fontId="0" fillId="0" borderId="12" xfId="0" applyNumberFormat="1" applyBorder="1"/>
    <xf numFmtId="1" fontId="0" fillId="0" borderId="11" xfId="0" applyNumberFormat="1" applyBorder="1"/>
    <xf numFmtId="6" fontId="0" fillId="0" borderId="13" xfId="0" applyNumberFormat="1" applyBorder="1"/>
    <xf numFmtId="0" fontId="16" fillId="0" borderId="13" xfId="0" applyFont="1" applyBorder="1"/>
    <xf numFmtId="6" fontId="0" fillId="0" borderId="12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6" fontId="0" fillId="0" borderId="11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6" fontId="0" fillId="0" borderId="13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6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2" xfId="0" applyNumberFormat="1" applyBorder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5" fontId="0" fillId="0" borderId="11" xfId="0" applyNumberFormat="1" applyBorder="1"/>
    <xf numFmtId="0" fontId="0" fillId="0" borderId="0" xfId="0" applyAlignment="1">
      <alignment horizontal="left" indent="1"/>
    </xf>
    <xf numFmtId="4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 [0]" xfId="42" builtinId="7"/>
    <cellStyle name="Neutral" xfId="8" builtinId="28" customBuiltin="1"/>
    <cellStyle name="Normal" xfId="0" builtinId="0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9"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65" formatCode="0.0%"/>
    </dxf>
    <dxf>
      <numFmt numFmtId="165" formatCode="0.0%"/>
    </dxf>
    <dxf>
      <numFmt numFmtId="14" formatCode="0.00%"/>
    </dxf>
    <dxf>
      <numFmt numFmtId="14" formatCode="0.00%"/>
    </dxf>
    <dxf>
      <numFmt numFmtId="14" formatCode="0.00%"/>
    </dxf>
    <dxf>
      <numFmt numFmtId="165" formatCode="0.0%"/>
    </dxf>
    <dxf>
      <numFmt numFmtId="14" formatCode="0.00%"/>
    </dxf>
    <dxf>
      <numFmt numFmtId="13" formatCode="0%"/>
    </dxf>
    <dxf>
      <numFmt numFmtId="2" formatCode="0.00"/>
    </dxf>
    <dxf>
      <numFmt numFmtId="164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67" formatCode="0.000000000"/>
    </dxf>
    <dxf>
      <numFmt numFmtId="166" formatCode="0.0000000000"/>
    </dxf>
    <dxf>
      <numFmt numFmtId="165" formatCode="0.0%"/>
    </dxf>
    <dxf>
      <numFmt numFmtId="165" formatCode="0.0%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" formatCode="0"/>
    </dxf>
    <dxf>
      <numFmt numFmtId="0" formatCode="General"/>
    </dxf>
    <dxf>
      <numFmt numFmtId="10" formatCode="&quot;$&quot;#,##0;[Red]\-&quot;$&quot;#,##0"/>
    </dxf>
    <dxf>
      <numFmt numFmtId="165" formatCode="0.0%"/>
    </dxf>
    <dxf>
      <numFmt numFmtId="165" formatCode="0.0%"/>
    </dxf>
    <dxf>
      <numFmt numFmtId="10" formatCode="&quot;$&quot;#,##0;[Red]\-&quot;$&quot;#,##0"/>
    </dxf>
    <dxf>
      <numFmt numFmtId="10" formatCode="&quot;$&quot;#,##0;[Red]\-&quot;$&quot;#,##0"/>
    </dxf>
    <dxf>
      <numFmt numFmtId="10" formatCode="&quot;$&quot;#,##0;[Red]\-&quot;$&quot;#,##0"/>
    </dxf>
    <dxf>
      <numFmt numFmtId="13" formatCode="0%"/>
    </dxf>
    <dxf>
      <numFmt numFmtId="165" formatCode="0.0%"/>
    </dxf>
    <dxf>
      <numFmt numFmtId="13" formatCode="0%"/>
    </dxf>
    <dxf>
      <numFmt numFmtId="10" formatCode="&quot;$&quot;#,##0;[Red]\-&quot;$&quot;#,##0"/>
    </dxf>
    <dxf>
      <numFmt numFmtId="13" formatCode="0%"/>
    </dxf>
    <dxf>
      <numFmt numFmtId="13" formatCode="0%"/>
    </dxf>
    <dxf>
      <numFmt numFmtId="13" formatCode="0%"/>
    </dxf>
    <dxf>
      <numFmt numFmtId="10" formatCode="&quot;$&quot;#,##0;[Red]\-&quot;$&quot;#,##0"/>
    </dxf>
    <dxf>
      <numFmt numFmtId="10" formatCode="&quot;$&quot;#,##0;[Red]\-&quot;$&quot;#,##0"/>
    </dxf>
    <dxf>
      <numFmt numFmtId="13" formatCode="0%"/>
    </dxf>
    <dxf>
      <numFmt numFmtId="10" formatCode="&quot;$&quot;#,##0;[Red]\-&quot;$&quot;#,##0"/>
    </dxf>
    <dxf>
      <numFmt numFmtId="13" formatCode="0%"/>
    </dxf>
    <dxf>
      <numFmt numFmtId="10" formatCode="&quot;$&quot;#,##0;[Red]\-&quot;$&quot;#,##0"/>
    </dxf>
    <dxf>
      <numFmt numFmtId="2" formatCode="0.00"/>
    </dxf>
    <dxf>
      <numFmt numFmtId="10" formatCode="&quot;$&quot;#,##0;[Red]\-&quot;$&quot;#,##0"/>
    </dxf>
    <dxf>
      <numFmt numFmtId="10" formatCode="&quot;$&quot;#,##0;[Red]\-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[datosunidos3.xlsx]Tablas dinámicas!TablaDinámica1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latin typeface="Times New Roman" panose="02020603050405020304" pitchFamily="18" charset="0"/>
                <a:cs typeface="Times New Roman" panose="02020603050405020304" pitchFamily="18" charset="0"/>
              </a:rPr>
              <a:t>Eficiencia</a:t>
            </a:r>
            <a:r>
              <a:rPr lang="es-MX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promedio y desviación estándar de cada SADP</a:t>
            </a:r>
            <a:endParaRPr lang="es-MX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dinámicas'!$B$3</c:f>
              <c:strCache>
                <c:ptCount val="1"/>
                <c:pt idx="0">
                  <c:v>Promedio de eficiencia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dinámicas'!$A$4:$A$14</c:f>
              <c:strCache>
                <c:ptCount val="10"/>
                <c:pt idx="0">
                  <c:v>UNION ESPANOLA SADP</c:v>
                </c:pt>
                <c:pt idx="1">
                  <c:v>CRUZADOS S.A.D.P</c:v>
                </c:pt>
                <c:pt idx="2">
                  <c:v>CD PALESTINO SADP</c:v>
                </c:pt>
                <c:pt idx="3">
                  <c:v>DEPORTES UNIÓN LA CALERA SAPD</c:v>
                </c:pt>
                <c:pt idx="4">
                  <c:v>EVERTON DE VIÑA DEL MAR SADP</c:v>
                </c:pt>
                <c:pt idx="5">
                  <c:v>O'HIGGINS S.A.D.P.</c:v>
                </c:pt>
                <c:pt idx="6">
                  <c:v>BLANCO Y NEGRO S.A</c:v>
                </c:pt>
                <c:pt idx="7">
                  <c:v>CD SANTIAGO WANDERERS S.A.D.P</c:v>
                </c:pt>
                <c:pt idx="8">
                  <c:v>AZUL AZUL S.A.</c:v>
                </c:pt>
                <c:pt idx="9">
                  <c:v>AUDAX ITALIANO LA FLORIDA SADP</c:v>
                </c:pt>
              </c:strCache>
            </c:strRef>
          </c:cat>
          <c:val>
            <c:numRef>
              <c:f>'Tablas dinámicas'!$B$4:$B$14</c:f>
              <c:numCache>
                <c:formatCode>0%</c:formatCode>
                <c:ptCount val="10"/>
                <c:pt idx="0">
                  <c:v>0.94993084518942317</c:v>
                </c:pt>
                <c:pt idx="1">
                  <c:v>0.9428846587775308</c:v>
                </c:pt>
                <c:pt idx="2">
                  <c:v>0.93818466071961981</c:v>
                </c:pt>
                <c:pt idx="3">
                  <c:v>0.91860989549815331</c:v>
                </c:pt>
                <c:pt idx="4">
                  <c:v>0.9067822865996622</c:v>
                </c:pt>
                <c:pt idx="5">
                  <c:v>0.86902318287124181</c:v>
                </c:pt>
                <c:pt idx="6">
                  <c:v>0.80617328526045773</c:v>
                </c:pt>
                <c:pt idx="7">
                  <c:v>0.76381781529677972</c:v>
                </c:pt>
                <c:pt idx="8">
                  <c:v>0.73373951637679458</c:v>
                </c:pt>
                <c:pt idx="9">
                  <c:v>0.65969951444331687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2-5D40-8EFB-08CA5E8DFC3A}"/>
            </c:ext>
          </c:extLst>
        </c:ser>
        <c:ser>
          <c:idx val="1"/>
          <c:order val="1"/>
          <c:tx>
            <c:strRef>
              <c:f>'Tablas dinámicas'!$C$3</c:f>
              <c:strCache>
                <c:ptCount val="1"/>
                <c:pt idx="0">
                  <c:v>Desviación estandar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dinámicas'!$A$4:$A$14</c:f>
              <c:strCache>
                <c:ptCount val="10"/>
                <c:pt idx="0">
                  <c:v>UNION ESPANOLA SADP</c:v>
                </c:pt>
                <c:pt idx="1">
                  <c:v>CRUZADOS S.A.D.P</c:v>
                </c:pt>
                <c:pt idx="2">
                  <c:v>CD PALESTINO SADP</c:v>
                </c:pt>
                <c:pt idx="3">
                  <c:v>DEPORTES UNIÓN LA CALERA SAPD</c:v>
                </c:pt>
                <c:pt idx="4">
                  <c:v>EVERTON DE VIÑA DEL MAR SADP</c:v>
                </c:pt>
                <c:pt idx="5">
                  <c:v>O'HIGGINS S.A.D.P.</c:v>
                </c:pt>
                <c:pt idx="6">
                  <c:v>BLANCO Y NEGRO S.A</c:v>
                </c:pt>
                <c:pt idx="7">
                  <c:v>CD SANTIAGO WANDERERS S.A.D.P</c:v>
                </c:pt>
                <c:pt idx="8">
                  <c:v>AZUL AZUL S.A.</c:v>
                </c:pt>
                <c:pt idx="9">
                  <c:v>AUDAX ITALIANO LA FLORIDA SADP</c:v>
                </c:pt>
              </c:strCache>
            </c:strRef>
          </c:cat>
          <c:val>
            <c:numRef>
              <c:f>'Tablas dinámicas'!$C$4:$C$14</c:f>
              <c:numCache>
                <c:formatCode>0%</c:formatCode>
                <c:ptCount val="10"/>
                <c:pt idx="0">
                  <c:v>4.2160095425187963E-2</c:v>
                </c:pt>
                <c:pt idx="1">
                  <c:v>0.1067283428647689</c:v>
                </c:pt>
                <c:pt idx="2">
                  <c:v>9.3537659463936162E-2</c:v>
                </c:pt>
                <c:pt idx="3">
                  <c:v>6.047734723516026E-2</c:v>
                </c:pt>
                <c:pt idx="4">
                  <c:v>0.18643542680067574</c:v>
                </c:pt>
                <c:pt idx="5">
                  <c:v>0.13526760018856343</c:v>
                </c:pt>
                <c:pt idx="6">
                  <c:v>0.1416476839793728</c:v>
                </c:pt>
                <c:pt idx="7">
                  <c:v>0.1084423070520722</c:v>
                </c:pt>
                <c:pt idx="8">
                  <c:v>0.18148339345591855</c:v>
                </c:pt>
                <c:pt idx="9">
                  <c:v>0.20639923127172471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92-5D40-8EFB-08CA5E8DF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817872624"/>
        <c:axId val="819623872"/>
      </c:barChart>
      <c:catAx>
        <c:axId val="8178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s-CL"/>
          </a:p>
        </c:txPr>
        <c:crossAx val="819623872"/>
        <c:crosses val="autoZero"/>
        <c:auto val="1"/>
        <c:lblAlgn val="ctr"/>
        <c:lblOffset val="100"/>
        <c:noMultiLvlLbl val="0"/>
      </c:catAx>
      <c:valAx>
        <c:axId val="8196238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178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[datosunidos3.xlsx]Tablas dinámicas!TablaDinámica4</c:name>
    <c:fmtId val="2"/>
  </c:pivotSource>
  <c:chart>
    <c:autoTitleDeleted val="1"/>
    <c:pivotFmts>
      <c:pivotFmt>
        <c:idx val="0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dinámicas'!$A$19:$A$29</c:f>
              <c:strCache>
                <c:ptCount val="10"/>
                <c:pt idx="0">
                  <c:v>CRUZADOS S.A.D.P</c:v>
                </c:pt>
                <c:pt idx="1">
                  <c:v>CD PALESTINO SADP</c:v>
                </c:pt>
                <c:pt idx="2">
                  <c:v>EVERTON DE VIÑA DEL MAR SADP</c:v>
                </c:pt>
                <c:pt idx="3">
                  <c:v>AZUL AZUL S.A.</c:v>
                </c:pt>
                <c:pt idx="4">
                  <c:v>DEPORTES UNIÓN LA CALERA SAPD</c:v>
                </c:pt>
                <c:pt idx="5">
                  <c:v>O'HIGGINS S.A.D.P.</c:v>
                </c:pt>
                <c:pt idx="6">
                  <c:v>BLANCO Y NEGRO S.A</c:v>
                </c:pt>
                <c:pt idx="7">
                  <c:v>UNION ESPANOLA SADP</c:v>
                </c:pt>
                <c:pt idx="8">
                  <c:v>AUDAX ITALIANO LA FLORIDA SADP</c:v>
                </c:pt>
                <c:pt idx="9">
                  <c:v>CD SANTIAGO WANDERERS S.A.D.P</c:v>
                </c:pt>
              </c:strCache>
            </c:strRef>
          </c:cat>
          <c:val>
            <c:numRef>
              <c:f>'Tablas dinámicas'!$B$19:$B$29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5-8E4D-82CF-01BCCAD1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3989920"/>
        <c:axId val="819663408"/>
      </c:barChart>
      <c:catAx>
        <c:axId val="8839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s-CL"/>
          </a:p>
        </c:txPr>
        <c:crossAx val="819663408"/>
        <c:crosses val="autoZero"/>
        <c:auto val="1"/>
        <c:lblAlgn val="ctr"/>
        <c:lblOffset val="100"/>
        <c:noMultiLvlLbl val="0"/>
      </c:catAx>
      <c:valAx>
        <c:axId val="81966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839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[datosunidos3.xlsx]Tablas dinámicas!TablaDinámica2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Ingresos</a:t>
            </a:r>
            <a:r>
              <a:rPr lang="en-US" baseline="0"/>
              <a:t> de explotación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9.8497963606366777E-3"/>
              <c:y val="4.707394726732939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6.4425643127724575E-4"/>
              <c:y val="8.5658529983044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495637319658576E-2"/>
              <c:y val="-6.54994169533087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2.6884234841704095E-2"/>
              <c:y val="-1.29370682063686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'Tablas dinámicas'!$AG$3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1-AE47-B9D2-15E42FFA8E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DA1-AE47-B9D2-15E42FFA8E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A1-AE47-B9D2-15E42FFA8E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DA1-AE47-B9D2-15E42FFA8E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09-4723-8F51-E53C3015CB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409-4723-8F51-E53C3015CB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409-4723-8F51-E53C3015CB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409-4723-8F51-E53C3015CB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409-4723-8F51-E53C3015CBEF}"/>
              </c:ext>
            </c:extLst>
          </c:dPt>
          <c:dLbls>
            <c:dLbl>
              <c:idx val="0"/>
              <c:layout>
                <c:manualLayout>
                  <c:x val="9.8497963606366777E-3"/>
                  <c:y val="4.7073947267329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A1-AE47-B9D2-15E42FFA8E57}"/>
                </c:ext>
              </c:extLst>
            </c:dLbl>
            <c:dLbl>
              <c:idx val="1"/>
              <c:layout>
                <c:manualLayout>
                  <c:x val="-2.6884234841704095E-2"/>
                  <c:y val="-1.29370682063686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A1-AE47-B9D2-15E42FFA8E57}"/>
                </c:ext>
              </c:extLst>
            </c:dLbl>
            <c:dLbl>
              <c:idx val="2"/>
              <c:layout>
                <c:manualLayout>
                  <c:x val="-1.8495637319658576E-2"/>
                  <c:y val="-6.54994169533087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A1-AE47-B9D2-15E42FFA8E57}"/>
                </c:ext>
              </c:extLst>
            </c:dLbl>
            <c:dLbl>
              <c:idx val="3"/>
              <c:layout>
                <c:manualLayout>
                  <c:x val="6.4425643127724575E-4"/>
                  <c:y val="8.56585299830445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A1-AE47-B9D2-15E42FFA8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dinámicas'!$AF$4:$AF$13</c:f>
              <c:strCache>
                <c:ptCount val="9"/>
                <c:pt idx="0">
                  <c:v>AZUL AZUL S.A.</c:v>
                </c:pt>
                <c:pt idx="1">
                  <c:v>BLANCO Y NEGRO S.A</c:v>
                </c:pt>
                <c:pt idx="2">
                  <c:v>CRUZADOS S.A.D.P</c:v>
                </c:pt>
                <c:pt idx="3">
                  <c:v>UNION ESPANOLA SADP</c:v>
                </c:pt>
                <c:pt idx="4">
                  <c:v>O'HIGGINS S.A.D.P.</c:v>
                </c:pt>
                <c:pt idx="5">
                  <c:v>CD SANTIAGO WANDERERS S.A.D.P</c:v>
                </c:pt>
                <c:pt idx="6">
                  <c:v>AUDAX ITALIANO LA FLORIDA SADP</c:v>
                </c:pt>
                <c:pt idx="7">
                  <c:v>CD PALESTINO SADP</c:v>
                </c:pt>
                <c:pt idx="8">
                  <c:v>DEPORTES UNIÓN LA CALERA SAPD</c:v>
                </c:pt>
              </c:strCache>
            </c:strRef>
          </c:cat>
          <c:val>
            <c:numRef>
              <c:f>'Tablas dinámicas'!$AG$4:$AG$13</c:f>
              <c:numCache>
                <c:formatCode>"$"#,##0_);[Red]\("$"#,##0\)</c:formatCode>
                <c:ptCount val="9"/>
                <c:pt idx="0">
                  <c:v>26118436</c:v>
                </c:pt>
                <c:pt idx="1">
                  <c:v>8009829</c:v>
                </c:pt>
                <c:pt idx="2">
                  <c:v>7450809</c:v>
                </c:pt>
                <c:pt idx="3">
                  <c:v>4923259</c:v>
                </c:pt>
                <c:pt idx="4">
                  <c:v>2974647</c:v>
                </c:pt>
                <c:pt idx="5">
                  <c:v>2649497</c:v>
                </c:pt>
                <c:pt idx="6">
                  <c:v>2460426</c:v>
                </c:pt>
                <c:pt idx="7">
                  <c:v>2094837</c:v>
                </c:pt>
                <c:pt idx="8">
                  <c:v>1545209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1-AE47-B9D2-15E42FFA8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[datosunidos3.xlsx]Tablas dinámicas!TablaDinámica3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dinámicas'!$AG$24</c:f>
              <c:strCache>
                <c:ptCount val="1"/>
                <c:pt idx="0">
                  <c:v>Suma de Ingresos_de_explotacion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dinámicas'!$AF$25:$AF$109</c:f>
              <c:multiLvlStrCache>
                <c:ptCount val="74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  <c:pt idx="24">
                    <c:v>2011</c:v>
                  </c:pt>
                  <c:pt idx="25">
                    <c:v>2012</c:v>
                  </c:pt>
                  <c:pt idx="26">
                    <c:v>2013</c:v>
                  </c:pt>
                  <c:pt idx="27">
                    <c:v>2014</c:v>
                  </c:pt>
                  <c:pt idx="28">
                    <c:v>2015</c:v>
                  </c:pt>
                  <c:pt idx="29">
                    <c:v>2016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2011</c:v>
                  </c:pt>
                  <c:pt idx="33">
                    <c:v>2012</c:v>
                  </c:pt>
                  <c:pt idx="34">
                    <c:v>2013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2011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2018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2011</c:v>
                  </c:pt>
                  <c:pt idx="59">
                    <c:v>2012</c:v>
                  </c:pt>
                  <c:pt idx="60">
                    <c:v>2013</c:v>
                  </c:pt>
                  <c:pt idx="61">
                    <c:v>2014</c:v>
                  </c:pt>
                  <c:pt idx="62">
                    <c:v>2015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2018</c:v>
                  </c:pt>
                  <c:pt idx="66">
                    <c:v>2011</c:v>
                  </c:pt>
                  <c:pt idx="67">
                    <c:v>2012</c:v>
                  </c:pt>
                  <c:pt idx="68">
                    <c:v>2013</c:v>
                  </c:pt>
                  <c:pt idx="69">
                    <c:v>2014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2017</c:v>
                  </c:pt>
                  <c:pt idx="73">
                    <c:v>2018</c:v>
                  </c:pt>
                </c:lvl>
                <c:lvl>
                  <c:pt idx="0">
                    <c:v>AUDAX ITALIANO LA FLORIDA SADP</c:v>
                  </c:pt>
                  <c:pt idx="8">
                    <c:v>AZUL AZUL S.A.</c:v>
                  </c:pt>
                  <c:pt idx="16">
                    <c:v>BLANCO Y NEGRO S.A</c:v>
                  </c:pt>
                  <c:pt idx="24">
                    <c:v>CD PALESTINO SADP</c:v>
                  </c:pt>
                  <c:pt idx="32">
                    <c:v>CD SANTIAGO WANDERERS S.A.D.P</c:v>
                  </c:pt>
                  <c:pt idx="39">
                    <c:v>CRUZADOS S.A.D.P</c:v>
                  </c:pt>
                  <c:pt idx="47">
                    <c:v>DEPORTES UNIÓN LA CALERA SAPD</c:v>
                  </c:pt>
                  <c:pt idx="54">
                    <c:v>EVERTON DE VIÑA DEL MAR SADP</c:v>
                  </c:pt>
                  <c:pt idx="58">
                    <c:v>O'HIGGINS S.A.D.P.</c:v>
                  </c:pt>
                  <c:pt idx="66">
                    <c:v>UNION ESPANOLA SADP</c:v>
                  </c:pt>
                </c:lvl>
              </c:multiLvlStrCache>
            </c:multiLvlStrRef>
          </c:cat>
          <c:val>
            <c:numRef>
              <c:f>'Tablas dinámicas'!$AG$25:$AG$109</c:f>
              <c:numCache>
                <c:formatCode>General</c:formatCode>
                <c:ptCount val="74"/>
                <c:pt idx="0">
                  <c:v>2609300</c:v>
                </c:pt>
                <c:pt idx="1">
                  <c:v>2460426</c:v>
                </c:pt>
                <c:pt idx="2">
                  <c:v>3054529</c:v>
                </c:pt>
                <c:pt idx="3">
                  <c:v>2160698</c:v>
                </c:pt>
                <c:pt idx="4">
                  <c:v>2369710</c:v>
                </c:pt>
                <c:pt idx="5">
                  <c:v>4160029</c:v>
                </c:pt>
                <c:pt idx="6">
                  <c:v>5466994</c:v>
                </c:pt>
                <c:pt idx="7">
                  <c:v>2705716</c:v>
                </c:pt>
                <c:pt idx="8">
                  <c:v>13085550</c:v>
                </c:pt>
                <c:pt idx="9">
                  <c:v>26118436</c:v>
                </c:pt>
                <c:pt idx="10">
                  <c:v>15427641</c:v>
                </c:pt>
                <c:pt idx="11">
                  <c:v>14863823</c:v>
                </c:pt>
                <c:pt idx="12">
                  <c:v>13669430</c:v>
                </c:pt>
                <c:pt idx="13">
                  <c:v>12792767</c:v>
                </c:pt>
                <c:pt idx="14">
                  <c:v>15379286</c:v>
                </c:pt>
                <c:pt idx="15">
                  <c:v>15883300</c:v>
                </c:pt>
                <c:pt idx="16">
                  <c:v>14292544</c:v>
                </c:pt>
                <c:pt idx="17">
                  <c:v>8009829</c:v>
                </c:pt>
                <c:pt idx="18">
                  <c:v>9298914</c:v>
                </c:pt>
                <c:pt idx="19">
                  <c:v>15138158</c:v>
                </c:pt>
                <c:pt idx="20">
                  <c:v>14916615</c:v>
                </c:pt>
                <c:pt idx="21">
                  <c:v>16715412</c:v>
                </c:pt>
                <c:pt idx="22">
                  <c:v>16326248</c:v>
                </c:pt>
                <c:pt idx="23">
                  <c:v>24565194</c:v>
                </c:pt>
                <c:pt idx="24">
                  <c:v>1132414</c:v>
                </c:pt>
                <c:pt idx="25">
                  <c:v>2094837</c:v>
                </c:pt>
                <c:pt idx="26">
                  <c:v>1786548</c:v>
                </c:pt>
                <c:pt idx="27">
                  <c:v>2075190</c:v>
                </c:pt>
                <c:pt idx="28">
                  <c:v>3208387</c:v>
                </c:pt>
                <c:pt idx="29">
                  <c:v>3792247</c:v>
                </c:pt>
                <c:pt idx="30">
                  <c:v>3000056</c:v>
                </c:pt>
                <c:pt idx="31">
                  <c:v>4402308</c:v>
                </c:pt>
                <c:pt idx="32">
                  <c:v>2009114</c:v>
                </c:pt>
                <c:pt idx="33">
                  <c:v>2649497</c:v>
                </c:pt>
                <c:pt idx="34">
                  <c:v>3237902</c:v>
                </c:pt>
                <c:pt idx="35">
                  <c:v>3191488</c:v>
                </c:pt>
                <c:pt idx="36">
                  <c:v>3257403</c:v>
                </c:pt>
                <c:pt idx="37">
                  <c:v>3150578</c:v>
                </c:pt>
                <c:pt idx="38">
                  <c:v>3870046</c:v>
                </c:pt>
                <c:pt idx="39">
                  <c:v>9585424</c:v>
                </c:pt>
                <c:pt idx="40">
                  <c:v>7450809</c:v>
                </c:pt>
                <c:pt idx="41">
                  <c:v>9097471</c:v>
                </c:pt>
                <c:pt idx="42">
                  <c:v>9360273</c:v>
                </c:pt>
                <c:pt idx="43">
                  <c:v>9666636</c:v>
                </c:pt>
                <c:pt idx="44">
                  <c:v>11450158</c:v>
                </c:pt>
                <c:pt idx="45">
                  <c:v>11136558</c:v>
                </c:pt>
                <c:pt idx="46">
                  <c:v>11260601</c:v>
                </c:pt>
                <c:pt idx="47">
                  <c:v>1300620</c:v>
                </c:pt>
                <c:pt idx="48">
                  <c:v>1545209</c:v>
                </c:pt>
                <c:pt idx="49">
                  <c:v>1429661</c:v>
                </c:pt>
                <c:pt idx="50">
                  <c:v>2101720</c:v>
                </c:pt>
                <c:pt idx="51">
                  <c:v>1902997</c:v>
                </c:pt>
                <c:pt idx="52">
                  <c:v>1552321</c:v>
                </c:pt>
                <c:pt idx="53">
                  <c:v>3827477</c:v>
                </c:pt>
                <c:pt idx="54">
                  <c:v>1747610</c:v>
                </c:pt>
                <c:pt idx="55">
                  <c:v>1593800</c:v>
                </c:pt>
                <c:pt idx="56">
                  <c:v>3560419</c:v>
                </c:pt>
                <c:pt idx="57">
                  <c:v>1491964</c:v>
                </c:pt>
                <c:pt idx="58">
                  <c:v>1483411</c:v>
                </c:pt>
                <c:pt idx="59">
                  <c:v>2974647</c:v>
                </c:pt>
                <c:pt idx="60">
                  <c:v>4102325</c:v>
                </c:pt>
                <c:pt idx="61">
                  <c:v>5483777</c:v>
                </c:pt>
                <c:pt idx="62">
                  <c:v>3685682</c:v>
                </c:pt>
                <c:pt idx="63">
                  <c:v>5588692</c:v>
                </c:pt>
                <c:pt idx="64">
                  <c:v>3891331</c:v>
                </c:pt>
                <c:pt idx="65">
                  <c:v>4375074</c:v>
                </c:pt>
                <c:pt idx="66">
                  <c:v>3899962</c:v>
                </c:pt>
                <c:pt idx="67">
                  <c:v>4923259</c:v>
                </c:pt>
                <c:pt idx="68">
                  <c:v>3381741</c:v>
                </c:pt>
                <c:pt idx="69">
                  <c:v>4973472</c:v>
                </c:pt>
                <c:pt idx="70">
                  <c:v>4479318</c:v>
                </c:pt>
                <c:pt idx="71">
                  <c:v>4325270</c:v>
                </c:pt>
                <c:pt idx="72">
                  <c:v>5531756</c:v>
                </c:pt>
                <c:pt idx="73">
                  <c:v>5359830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9-2240-8998-445350B2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7303632"/>
        <c:axId val="1984701808"/>
      </c:barChart>
      <c:lineChart>
        <c:grouping val="standard"/>
        <c:varyColors val="0"/>
        <c:ser>
          <c:idx val="1"/>
          <c:order val="1"/>
          <c:tx>
            <c:strRef>
              <c:f>'Tablas dinámicas'!$AH$24</c:f>
              <c:strCache>
                <c:ptCount val="1"/>
                <c:pt idx="0">
                  <c:v>Suma de eff.bcc.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'Tablas dinámicas'!$AF$25:$AF$109</c:f>
              <c:multiLvlStrCache>
                <c:ptCount val="74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  <c:pt idx="3">
                    <c:v>2014</c:v>
                  </c:pt>
                  <c:pt idx="4">
                    <c:v>2015</c:v>
                  </c:pt>
                  <c:pt idx="5">
                    <c:v>2016</c:v>
                  </c:pt>
                  <c:pt idx="6">
                    <c:v>2017</c:v>
                  </c:pt>
                  <c:pt idx="7">
                    <c:v>2018</c:v>
                  </c:pt>
                  <c:pt idx="8">
                    <c:v>2011</c:v>
                  </c:pt>
                  <c:pt idx="9">
                    <c:v>2012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2011</c:v>
                  </c:pt>
                  <c:pt idx="17">
                    <c:v>2012</c:v>
                  </c:pt>
                  <c:pt idx="18">
                    <c:v>2013</c:v>
                  </c:pt>
                  <c:pt idx="19">
                    <c:v>2014</c:v>
                  </c:pt>
                  <c:pt idx="20">
                    <c:v>2015</c:v>
                  </c:pt>
                  <c:pt idx="21">
                    <c:v>2016</c:v>
                  </c:pt>
                  <c:pt idx="22">
                    <c:v>2017</c:v>
                  </c:pt>
                  <c:pt idx="23">
                    <c:v>2018</c:v>
                  </c:pt>
                  <c:pt idx="24">
                    <c:v>2011</c:v>
                  </c:pt>
                  <c:pt idx="25">
                    <c:v>2012</c:v>
                  </c:pt>
                  <c:pt idx="26">
                    <c:v>2013</c:v>
                  </c:pt>
                  <c:pt idx="27">
                    <c:v>2014</c:v>
                  </c:pt>
                  <c:pt idx="28">
                    <c:v>2015</c:v>
                  </c:pt>
                  <c:pt idx="29">
                    <c:v>2016</c:v>
                  </c:pt>
                  <c:pt idx="30">
                    <c:v>2017</c:v>
                  </c:pt>
                  <c:pt idx="31">
                    <c:v>2018</c:v>
                  </c:pt>
                  <c:pt idx="32">
                    <c:v>2011</c:v>
                  </c:pt>
                  <c:pt idx="33">
                    <c:v>2012</c:v>
                  </c:pt>
                  <c:pt idx="34">
                    <c:v>2013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2016</c:v>
                  </c:pt>
                  <c:pt idx="38">
                    <c:v>2017</c:v>
                  </c:pt>
                  <c:pt idx="39">
                    <c:v>2011</c:v>
                  </c:pt>
                  <c:pt idx="40">
                    <c:v>2012</c:v>
                  </c:pt>
                  <c:pt idx="41">
                    <c:v>2013</c:v>
                  </c:pt>
                  <c:pt idx="42">
                    <c:v>2014</c:v>
                  </c:pt>
                  <c:pt idx="43">
                    <c:v>2015</c:v>
                  </c:pt>
                  <c:pt idx="44">
                    <c:v>2016</c:v>
                  </c:pt>
                  <c:pt idx="45">
                    <c:v>2017</c:v>
                  </c:pt>
                  <c:pt idx="46">
                    <c:v>2018</c:v>
                  </c:pt>
                  <c:pt idx="47">
                    <c:v>2011</c:v>
                  </c:pt>
                  <c:pt idx="48">
                    <c:v>2012</c:v>
                  </c:pt>
                  <c:pt idx="49">
                    <c:v>2013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2016</c:v>
                  </c:pt>
                  <c:pt idx="53">
                    <c:v>2018</c:v>
                  </c:pt>
                  <c:pt idx="54">
                    <c:v>2013</c:v>
                  </c:pt>
                  <c:pt idx="55">
                    <c:v>2014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2011</c:v>
                  </c:pt>
                  <c:pt idx="59">
                    <c:v>2012</c:v>
                  </c:pt>
                  <c:pt idx="60">
                    <c:v>2013</c:v>
                  </c:pt>
                  <c:pt idx="61">
                    <c:v>2014</c:v>
                  </c:pt>
                  <c:pt idx="62">
                    <c:v>2015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2018</c:v>
                  </c:pt>
                  <c:pt idx="66">
                    <c:v>2011</c:v>
                  </c:pt>
                  <c:pt idx="67">
                    <c:v>2012</c:v>
                  </c:pt>
                  <c:pt idx="68">
                    <c:v>2013</c:v>
                  </c:pt>
                  <c:pt idx="69">
                    <c:v>2014</c:v>
                  </c:pt>
                  <c:pt idx="70">
                    <c:v>2015</c:v>
                  </c:pt>
                  <c:pt idx="71">
                    <c:v>2016</c:v>
                  </c:pt>
                  <c:pt idx="72">
                    <c:v>2017</c:v>
                  </c:pt>
                  <c:pt idx="73">
                    <c:v>2018</c:v>
                  </c:pt>
                </c:lvl>
                <c:lvl>
                  <c:pt idx="0">
                    <c:v>AUDAX ITALIANO LA FLORIDA SADP</c:v>
                  </c:pt>
                  <c:pt idx="8">
                    <c:v>AZUL AZUL S.A.</c:v>
                  </c:pt>
                  <c:pt idx="16">
                    <c:v>BLANCO Y NEGRO S.A</c:v>
                  </c:pt>
                  <c:pt idx="24">
                    <c:v>CD PALESTINO SADP</c:v>
                  </c:pt>
                  <c:pt idx="32">
                    <c:v>CD SANTIAGO WANDERERS S.A.D.P</c:v>
                  </c:pt>
                  <c:pt idx="39">
                    <c:v>CRUZADOS S.A.D.P</c:v>
                  </c:pt>
                  <c:pt idx="47">
                    <c:v>DEPORTES UNIÓN LA CALERA SAPD</c:v>
                  </c:pt>
                  <c:pt idx="54">
                    <c:v>EVERTON DE VIÑA DEL MAR SADP</c:v>
                  </c:pt>
                  <c:pt idx="58">
                    <c:v>O'HIGGINS S.A.D.P.</c:v>
                  </c:pt>
                  <c:pt idx="66">
                    <c:v>UNION ESPANOLA SADP</c:v>
                  </c:pt>
                </c:lvl>
              </c:multiLvlStrCache>
            </c:multiLvlStrRef>
          </c:cat>
          <c:val>
            <c:numRef>
              <c:f>'Tablas dinámicas'!$AH$25:$AH$109</c:f>
              <c:numCache>
                <c:formatCode>General</c:formatCode>
                <c:ptCount val="74"/>
                <c:pt idx="0">
                  <c:v>0.69963228258800503</c:v>
                </c:pt>
                <c:pt idx="1">
                  <c:v>0.49870690799011302</c:v>
                </c:pt>
                <c:pt idx="2">
                  <c:v>0.57776788763350995</c:v>
                </c:pt>
                <c:pt idx="3">
                  <c:v>0.45411159747470797</c:v>
                </c:pt>
                <c:pt idx="4">
                  <c:v>0.60372298113225498</c:v>
                </c:pt>
                <c:pt idx="5">
                  <c:v>0.93983476551038903</c:v>
                </c:pt>
                <c:pt idx="6">
                  <c:v>1</c:v>
                </c:pt>
                <c:pt idx="7">
                  <c:v>0.50381969321755404</c:v>
                </c:pt>
                <c:pt idx="8">
                  <c:v>1</c:v>
                </c:pt>
                <c:pt idx="9">
                  <c:v>1</c:v>
                </c:pt>
                <c:pt idx="10">
                  <c:v>0.79765251360679501</c:v>
                </c:pt>
                <c:pt idx="11">
                  <c:v>0.66273312528183803</c:v>
                </c:pt>
                <c:pt idx="12">
                  <c:v>0.66626833635216098</c:v>
                </c:pt>
                <c:pt idx="13">
                  <c:v>0.53828418519328303</c:v>
                </c:pt>
                <c:pt idx="14">
                  <c:v>0.637338197541792</c:v>
                </c:pt>
                <c:pt idx="15">
                  <c:v>0.567639773038488</c:v>
                </c:pt>
                <c:pt idx="16">
                  <c:v>0.79569821361450099</c:v>
                </c:pt>
                <c:pt idx="17">
                  <c:v>0.62326916190610604</c:v>
                </c:pt>
                <c:pt idx="18">
                  <c:v>0.65773099673641799</c:v>
                </c:pt>
                <c:pt idx="19">
                  <c:v>0.95007313594033005</c:v>
                </c:pt>
                <c:pt idx="20">
                  <c:v>1</c:v>
                </c:pt>
                <c:pt idx="21">
                  <c:v>0.799607584026373</c:v>
                </c:pt>
                <c:pt idx="22">
                  <c:v>0.69645184365837798</c:v>
                </c:pt>
                <c:pt idx="23">
                  <c:v>0.926555346201557</c:v>
                </c:pt>
                <c:pt idx="24">
                  <c:v>0.73528142242930705</c:v>
                </c:pt>
                <c:pt idx="25">
                  <c:v>0.87328501901644096</c:v>
                </c:pt>
                <c:pt idx="26">
                  <c:v>1</c:v>
                </c:pt>
                <c:pt idx="27">
                  <c:v>1</c:v>
                </c:pt>
                <c:pt idx="28">
                  <c:v>0.96201725834580998</c:v>
                </c:pt>
                <c:pt idx="29">
                  <c:v>1</c:v>
                </c:pt>
                <c:pt idx="30">
                  <c:v>1</c:v>
                </c:pt>
                <c:pt idx="31">
                  <c:v>0.93489358596539995</c:v>
                </c:pt>
                <c:pt idx="32">
                  <c:v>0.67202973182590697</c:v>
                </c:pt>
                <c:pt idx="33">
                  <c:v>0.73753684276252396</c:v>
                </c:pt>
                <c:pt idx="34">
                  <c:v>0.92115335151963096</c:v>
                </c:pt>
                <c:pt idx="35">
                  <c:v>0.60092606371815804</c:v>
                </c:pt>
                <c:pt idx="36">
                  <c:v>0.84853084181954397</c:v>
                </c:pt>
                <c:pt idx="37">
                  <c:v>0.74994909701591705</c:v>
                </c:pt>
                <c:pt idx="38">
                  <c:v>0.81659877841577699</c:v>
                </c:pt>
                <c:pt idx="39">
                  <c:v>1</c:v>
                </c:pt>
                <c:pt idx="40">
                  <c:v>0.74466223911290597</c:v>
                </c:pt>
                <c:pt idx="41">
                  <c:v>1</c:v>
                </c:pt>
                <c:pt idx="42">
                  <c:v>1</c:v>
                </c:pt>
                <c:pt idx="43">
                  <c:v>0.79841503110734102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0.92218846607026905</c:v>
                </c:pt>
                <c:pt idx="49">
                  <c:v>1</c:v>
                </c:pt>
                <c:pt idx="50">
                  <c:v>0.90240405345139296</c:v>
                </c:pt>
                <c:pt idx="51">
                  <c:v>0.86393026762750103</c:v>
                </c:pt>
                <c:pt idx="52">
                  <c:v>0.84997485157375896</c:v>
                </c:pt>
                <c:pt idx="53">
                  <c:v>0.89177162976415203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0.62712914639864903</c:v>
                </c:pt>
                <c:pt idx="58">
                  <c:v>0.65112700792022704</c:v>
                </c:pt>
                <c:pt idx="59">
                  <c:v>0.87813905391985803</c:v>
                </c:pt>
                <c:pt idx="60">
                  <c:v>1</c:v>
                </c:pt>
                <c:pt idx="61">
                  <c:v>1</c:v>
                </c:pt>
                <c:pt idx="62">
                  <c:v>0.67334821027763703</c:v>
                </c:pt>
                <c:pt idx="63">
                  <c:v>0.94251654349867797</c:v>
                </c:pt>
                <c:pt idx="64">
                  <c:v>0.895204770267088</c:v>
                </c:pt>
                <c:pt idx="65">
                  <c:v>0.91184987708644705</c:v>
                </c:pt>
                <c:pt idx="66">
                  <c:v>0.98209119060147199</c:v>
                </c:pt>
                <c:pt idx="67">
                  <c:v>0.95190090897525004</c:v>
                </c:pt>
                <c:pt idx="68">
                  <c:v>1</c:v>
                </c:pt>
                <c:pt idx="69">
                  <c:v>0.94862913278599903</c:v>
                </c:pt>
                <c:pt idx="70">
                  <c:v>0.91213457632475403</c:v>
                </c:pt>
                <c:pt idx="71">
                  <c:v>0.930092482690003</c:v>
                </c:pt>
                <c:pt idx="72">
                  <c:v>0.99541247848917802</c:v>
                </c:pt>
                <c:pt idx="73">
                  <c:v>0.87918599164873001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39-2240-8998-445350B24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02056"/>
        <c:axId val="676801696"/>
      </c:lineChart>
      <c:catAx>
        <c:axId val="196730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4701808"/>
        <c:crosses val="autoZero"/>
        <c:auto val="1"/>
        <c:lblAlgn val="ctr"/>
        <c:lblOffset val="100"/>
        <c:noMultiLvlLbl val="0"/>
      </c:catAx>
      <c:valAx>
        <c:axId val="19847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67303632"/>
        <c:crosses val="autoZero"/>
        <c:crossBetween val="between"/>
      </c:valAx>
      <c:valAx>
        <c:axId val="676801696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76802056"/>
        <c:crosses val="max"/>
        <c:crossBetween val="between"/>
      </c:valAx>
      <c:catAx>
        <c:axId val="676802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680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[datosunidos3.xlsx]Tablas dinámicas!TablaDinámica12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dinámicas'!$B$90</c:f>
              <c:strCache>
                <c:ptCount val="1"/>
                <c:pt idx="0">
                  <c:v>Reducción Costos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dinámicas'!$A$91:$A$98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'Tablas dinámicas'!$B$91:$B$98</c:f>
              <c:numCache>
                <c:formatCode>0.00%</c:formatCode>
                <c:ptCount val="8"/>
                <c:pt idx="0">
                  <c:v>0.16268223900228676</c:v>
                </c:pt>
                <c:pt idx="1">
                  <c:v>0.20342997414168804</c:v>
                </c:pt>
                <c:pt idx="2">
                  <c:v>0.10456952505036461</c:v>
                </c:pt>
                <c:pt idx="3">
                  <c:v>0.14811228913475741</c:v>
                </c:pt>
                <c:pt idx="4">
                  <c:v>0.21446891402831031</c:v>
                </c:pt>
                <c:pt idx="5">
                  <c:v>0.13886005449906647</c:v>
                </c:pt>
                <c:pt idx="6">
                  <c:v>0.10655488129197632</c:v>
                </c:pt>
                <c:pt idx="7">
                  <c:v>0.22953393925612225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0-5A4C-939B-7C9B248025E4}"/>
            </c:ext>
          </c:extLst>
        </c:ser>
        <c:ser>
          <c:idx val="1"/>
          <c:order val="1"/>
          <c:tx>
            <c:strRef>
              <c:f>'Tablas dinámicas'!$C$90</c:f>
              <c:strCache>
                <c:ptCount val="1"/>
                <c:pt idx="0">
                  <c:v>Reducción Gastos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dinámicas'!$A$91:$A$98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'Tablas dinámicas'!$C$91:$C$98</c:f>
              <c:numCache>
                <c:formatCode>0.00%</c:formatCode>
                <c:ptCount val="8"/>
                <c:pt idx="0">
                  <c:v>0.30496811240196892</c:v>
                </c:pt>
                <c:pt idx="1">
                  <c:v>0.19670126669405918</c:v>
                </c:pt>
                <c:pt idx="2">
                  <c:v>0.11767237763219054</c:v>
                </c:pt>
                <c:pt idx="3">
                  <c:v>0.20377389813306648</c:v>
                </c:pt>
                <c:pt idx="4">
                  <c:v>0.34779785184379353</c:v>
                </c:pt>
                <c:pt idx="5">
                  <c:v>0.18741500425430313</c:v>
                </c:pt>
                <c:pt idx="6">
                  <c:v>0.1929029606146779</c:v>
                </c:pt>
                <c:pt idx="7">
                  <c:v>0.26622759985534961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0-5A4C-939B-7C9B248025E4}"/>
            </c:ext>
          </c:extLst>
        </c:ser>
        <c:ser>
          <c:idx val="2"/>
          <c:order val="2"/>
          <c:tx>
            <c:strRef>
              <c:f>'Tablas dinámicas'!$D$90</c:f>
              <c:strCache>
                <c:ptCount val="1"/>
                <c:pt idx="0">
                  <c:v>Reducción Activos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dinámicas'!$A$91:$A$98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'Tablas dinámicas'!$D$91:$D$98</c:f>
              <c:numCache>
                <c:formatCode>0.00%</c:formatCode>
                <c:ptCount val="8"/>
                <c:pt idx="0">
                  <c:v>0.31194980135742001</c:v>
                </c:pt>
                <c:pt idx="1">
                  <c:v>0.25876667097131789</c:v>
                </c:pt>
                <c:pt idx="2">
                  <c:v>0.16680237758775404</c:v>
                </c:pt>
                <c:pt idx="3">
                  <c:v>0.21165341858495404</c:v>
                </c:pt>
                <c:pt idx="4">
                  <c:v>0.25833240775874622</c:v>
                </c:pt>
                <c:pt idx="5">
                  <c:v>0.18558771101087712</c:v>
                </c:pt>
                <c:pt idx="6">
                  <c:v>0.13681928074251268</c:v>
                </c:pt>
                <c:pt idx="7">
                  <c:v>0.26898520893050876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80-5A4C-939B-7C9B248025E4}"/>
            </c:ext>
          </c:extLst>
        </c:ser>
        <c:ser>
          <c:idx val="3"/>
          <c:order val="3"/>
          <c:tx>
            <c:strRef>
              <c:f>'Tablas dinámicas'!$E$90</c:f>
              <c:strCache>
                <c:ptCount val="1"/>
                <c:pt idx="0">
                  <c:v>Reducción clasificación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dinámicas'!$A$91:$A$98</c:f>
              <c:strCach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strCache>
            </c:strRef>
          </c:cat>
          <c:val>
            <c:numRef>
              <c:f>'Tablas dinámicas'!$E$91:$E$98</c:f>
              <c:numCache>
                <c:formatCode>0.00%</c:formatCode>
                <c:ptCount val="8"/>
                <c:pt idx="0">
                  <c:v>0.19160353544153313</c:v>
                </c:pt>
                <c:pt idx="1">
                  <c:v>0.25462549468253037</c:v>
                </c:pt>
                <c:pt idx="2">
                  <c:v>0.15009052369612982</c:v>
                </c:pt>
                <c:pt idx="3">
                  <c:v>0.24472410151478968</c:v>
                </c:pt>
                <c:pt idx="4">
                  <c:v>0.20643317549252013</c:v>
                </c:pt>
                <c:pt idx="5">
                  <c:v>0.18030133244107199</c:v>
                </c:pt>
                <c:pt idx="6">
                  <c:v>0.12697689698650885</c:v>
                </c:pt>
                <c:pt idx="7">
                  <c:v>0.32808122516783239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80-5A4C-939B-7C9B24802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855696"/>
        <c:axId val="1751857424"/>
      </c:barChart>
      <c:catAx>
        <c:axId val="17518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1857424"/>
        <c:crosses val="autoZero"/>
        <c:auto val="1"/>
        <c:lblAlgn val="ctr"/>
        <c:lblOffset val="100"/>
        <c:noMultiLvlLbl val="0"/>
      </c:catAx>
      <c:valAx>
        <c:axId val="17518574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518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[datosunidos3.xlsx]Hoja1!TablaDinámica11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Hoja1!$G$4:$G$7</c:f>
              <c:strCache>
                <c:ptCount val="3"/>
                <c:pt idx="0">
                  <c:v>0-0,89</c:v>
                </c:pt>
                <c:pt idx="1">
                  <c:v>0,9-0,99</c:v>
                </c:pt>
                <c:pt idx="2">
                  <c:v>1,0</c:v>
                </c:pt>
              </c:strCache>
            </c:strRef>
          </c:cat>
          <c:val>
            <c:numRef>
              <c:f>Hoja1!$H$4:$H$7</c:f>
              <c:numCache>
                <c:formatCode>General</c:formatCode>
                <c:ptCount val="3"/>
                <c:pt idx="0">
                  <c:v>36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C-4A45-8F4E-134160F3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758287"/>
        <c:axId val="283864543"/>
      </c:barChart>
      <c:catAx>
        <c:axId val="32275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3864543"/>
        <c:crosses val="autoZero"/>
        <c:auto val="1"/>
        <c:lblAlgn val="ctr"/>
        <c:lblOffset val="100"/>
        <c:noMultiLvlLbl val="0"/>
      </c:catAx>
      <c:valAx>
        <c:axId val="2838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2275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1</xdr:row>
      <xdr:rowOff>63500</xdr:rowOff>
    </xdr:from>
    <xdr:to>
      <xdr:col>22</xdr:col>
      <xdr:colOff>342900</xdr:colOff>
      <xdr:row>20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254313-0FC9-FD4E-ABE2-365E5822B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23</xdr:row>
      <xdr:rowOff>50800</xdr:rowOff>
    </xdr:from>
    <xdr:to>
      <xdr:col>22</xdr:col>
      <xdr:colOff>330200</xdr:colOff>
      <xdr:row>43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F522A7-8128-6341-A257-8811EB287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705936</xdr:colOff>
      <xdr:row>0</xdr:row>
      <xdr:rowOff>87183</xdr:rowOff>
    </xdr:from>
    <xdr:to>
      <xdr:col>43</xdr:col>
      <xdr:colOff>308920</xdr:colOff>
      <xdr:row>18</xdr:row>
      <xdr:rowOff>11441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13309E-8D80-0292-DC08-EF0A3D115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99539</xdr:colOff>
      <xdr:row>22</xdr:row>
      <xdr:rowOff>29974</xdr:rowOff>
    </xdr:from>
    <xdr:to>
      <xdr:col>49</xdr:col>
      <xdr:colOff>656404</xdr:colOff>
      <xdr:row>51</xdr:row>
      <xdr:rowOff>28540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2370D3-74B4-F25E-EC4F-097B4F702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432370</xdr:colOff>
      <xdr:row>100</xdr:row>
      <xdr:rowOff>48231</xdr:rowOff>
    </xdr:from>
    <xdr:to>
      <xdr:col>5</xdr:col>
      <xdr:colOff>328203</xdr:colOff>
      <xdr:row>122</xdr:row>
      <xdr:rowOff>71349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0697A85-4D43-F2A4-2CAD-733612571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9</xdr:row>
      <xdr:rowOff>95250</xdr:rowOff>
    </xdr:from>
    <xdr:to>
      <xdr:col>14</xdr:col>
      <xdr:colOff>584200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B3B8D2-950E-2B40-D898-85AA9CA86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velez" refreshedDate="44824.689128587961" createdVersion="8" refreshedVersion="8" minRefreshableVersion="3" recordCount="74" xr:uid="{8975914C-C095-AD45-AAEE-80270741370F}">
  <cacheSource type="worksheet">
    <worksheetSource ref="B1:AM75" sheet="datosunidos2"/>
  </cacheSource>
  <cacheFields count="37">
    <cacheField name="lambda" numFmtId="0">
      <sharedItems/>
    </cacheField>
    <cacheField name="CODIGO" numFmtId="0">
      <sharedItems/>
    </cacheField>
    <cacheField name="Costos_de_explotacion" numFmtId="42">
      <sharedItems containsSemiMixedTypes="0" containsString="0" containsNumber="1" containsInteger="1" minValue="878455" maxValue="19000786"/>
    </cacheField>
    <cacheField name="Gastos_de_administracion" numFmtId="42">
      <sharedItems containsSemiMixedTypes="0" containsString="0" containsNumber="1" containsInteger="1" minValue="30070" maxValue="4521466"/>
    </cacheField>
    <cacheField name="TOTAL_ACTIVOS" numFmtId="42">
      <sharedItems containsSemiMixedTypes="0" containsString="0" containsNumber="1" containsInteger="1" minValue="322104" maxValue="48492515"/>
    </cacheField>
    <cacheField name="clasificacion" numFmtId="0">
      <sharedItems containsSemiMixedTypes="0" containsString="0" containsNumber="1" containsInteger="1" minValue="1" maxValue="17"/>
    </cacheField>
    <cacheField name="Ingresos_de_explotacion" numFmtId="6">
      <sharedItems containsSemiMixedTypes="0" containsString="0" containsNumber="1" containsInteger="1" minValue="1132414" maxValue="26118436"/>
    </cacheField>
    <cacheField name="DIVISION" numFmtId="0">
      <sharedItems containsSemiMixedTypes="0" containsString="0" containsNumber="1" containsInteger="1" minValue="1" maxValue="1"/>
    </cacheField>
    <cacheField name="eff.bcc." numFmtId="0">
      <sharedItems containsSemiMixedTypes="0" containsString="0" containsNumber="1" minValue="0.45411159747470797" maxValue="1" count="53">
        <n v="0.79569821361450099"/>
        <n v="0.62326916190610604"/>
        <n v="0.65773099673641799"/>
        <n v="0.95007313594033005"/>
        <n v="1"/>
        <n v="0.799607584026373"/>
        <n v="0.69645184365837798"/>
        <n v="0.926555346201557"/>
        <n v="0.79765251360679501"/>
        <n v="0.66273312528183803"/>
        <n v="0.66626833635216098"/>
        <n v="0.53828418519328303"/>
        <n v="0.637338197541792"/>
        <n v="0.567639773038488"/>
        <n v="0.74466223911290597"/>
        <n v="0.79841503110734102"/>
        <n v="0.65112700792022704"/>
        <n v="0.87813905391985803"/>
        <n v="0.67334821027763703"/>
        <n v="0.94251654349867797"/>
        <n v="0.895204770267088"/>
        <n v="0.91184987708644705"/>
        <n v="0.73528142242930705"/>
        <n v="0.87328501901644096"/>
        <n v="0.96201725834580998"/>
        <n v="0.93489358596539995"/>
        <n v="0.62712914639864903"/>
        <n v="0.69963228258800503"/>
        <n v="0.49870690799011302"/>
        <n v="0.57776788763350995"/>
        <n v="0.45411159747470797"/>
        <n v="0.60372298113225498"/>
        <n v="0.93983476551038903"/>
        <n v="0.50381969321755404"/>
        <n v="0.98209119060147199"/>
        <n v="0.95190090897525004"/>
        <n v="0.94862913278599903"/>
        <n v="0.91213457632475403"/>
        <n v="0.930092482690003"/>
        <n v="0.99541247848917802"/>
        <n v="0.87918599164873001"/>
        <n v="0.92218846607026905"/>
        <n v="0.90240405345139296"/>
        <n v="0.86393026762750103"/>
        <n v="0.84997485157375896"/>
        <n v="0.89177162976415203"/>
        <n v="0.67202973182590697"/>
        <n v="0.73753684276252396"/>
        <n v="0.92115335151963096"/>
        <n v="0.60092606371815804"/>
        <n v="0.84853084181954397"/>
        <n v="0.74994909701591705"/>
        <n v="0.81659877841577699"/>
      </sharedItems>
    </cacheField>
    <cacheField name="eff.sl." numFmtId="0">
      <sharedItems containsSemiMixedTypes="0" containsString="0" containsNumber="1" minValue="0.45411159747470797" maxValue="1.0000000000000799" count="64">
        <n v="0.79569821361450099"/>
        <n v="0.62326916190610604"/>
        <n v="0.65773099673641799"/>
        <n v="0.95007313594033005"/>
        <n v="0.99999999999983202"/>
        <n v="0.799607584026373"/>
        <n v="0.69645184365837798"/>
        <n v="0.926555346201557"/>
        <n v="1.00000000000005"/>
        <n v="0.999999999999997"/>
        <n v="0.79765251360679501"/>
        <n v="0.66273312528183803"/>
        <n v="0.66626833635216098"/>
        <n v="0.53828418519328303"/>
        <n v="0.637338197541792"/>
        <n v="0.567639773038488"/>
        <n v="0.99999999999995004"/>
        <n v="0.74466223911290597"/>
        <n v="0.99999999999997002"/>
        <n v="0.99999999999998301"/>
        <n v="0.79841503110734102"/>
        <n v="0.99999999999993705"/>
        <n v="0.999999999999996"/>
        <n v="1.0000000000000799"/>
        <n v="0.65112700792022704"/>
        <n v="0.87813905391985803"/>
        <n v="1"/>
        <n v="0.67334821027763703"/>
        <n v="0.94251654349867797"/>
        <n v="0.895204770267088"/>
        <n v="0.91184987708644705"/>
        <n v="0.73528142242930705"/>
        <n v="0.87328501901644096"/>
        <n v="0.96201725834580998"/>
        <n v="0.93489358596539995"/>
        <n v="0.999999999999995"/>
        <n v="0.999999999999994"/>
        <n v="0.62712914639864903"/>
        <n v="0.69963228258800503"/>
        <n v="0.49870690799011302"/>
        <n v="0.57776788763350995"/>
        <n v="0.45411159747470797"/>
        <n v="0.60372298113225498"/>
        <n v="0.93983476551038903"/>
        <n v="0.50381969321755404"/>
        <n v="0.98209119060147199"/>
        <n v="0.95190090897525004"/>
        <n v="0.94862913278599903"/>
        <n v="0.91213457632475403"/>
        <n v="0.930092482690003"/>
        <n v="0.99541247848917802"/>
        <n v="0.87918599164873001"/>
        <n v="0.92218846607026905"/>
        <n v="0.90240405345139296"/>
        <n v="0.86393026762750103"/>
        <n v="0.84997485157375896"/>
        <n v="0.89177162976415203"/>
        <n v="0.67202973182590697"/>
        <n v="0.73753684276252396"/>
        <n v="0.92115335151963096"/>
        <n v="0.60092606371815804"/>
        <n v="0.84853084181954397"/>
        <n v="0.74994909701591705"/>
        <n v="0.81659877841577699"/>
      </sharedItems>
    </cacheField>
    <cacheField name="sl.slack" numFmtId="0">
      <sharedItems/>
    </cacheField>
    <cacheField name="sx1" numFmtId="0">
      <sharedItems containsSemiMixedTypes="0" containsString="0" containsNumber="1" minValue="0" maxValue="1547296.1240068499"/>
    </cacheField>
    <cacheField name="sx2" numFmtId="0">
      <sharedItems containsSemiMixedTypes="0" containsString="0" containsNumber="1" minValue="0" maxValue="2700844.7060325099"/>
    </cacheField>
    <cacheField name="sx3" numFmtId="0">
      <sharedItems containsSemiMixedTypes="0" containsString="0" containsNumber="1" minValue="0" maxValue="27965591.9700693"/>
    </cacheField>
    <cacheField name="sx4" numFmtId="0">
      <sharedItems containsSemiMixedTypes="0" containsString="0" containsNumber="1" minValue="0" maxValue="7.6652968859864101"/>
    </cacheField>
    <cacheField name="sy1" numFmtId="0">
      <sharedItems containsSemiMixedTypes="0" containsString="0" containsNumber="1" minValue="0" maxValue="507344.51064750098"/>
    </cacheField>
    <cacheField name="L10" numFmtId="0">
      <sharedItems containsSemiMixedTypes="0" containsString="0" containsNumber="1" minValue="0" maxValue="1"/>
    </cacheField>
    <cacheField name="L17" numFmtId="0">
      <sharedItems containsSemiMixedTypes="0" containsString="0" containsNumber="1" minValue="0" maxValue="1"/>
    </cacheField>
    <cacheField name="L19" numFmtId="0">
      <sharedItems containsSemiMixedTypes="0" containsString="0" containsNumber="1" minValue="0" maxValue="1"/>
    </cacheField>
    <cacheField name="L20" numFmtId="0">
      <sharedItems containsSemiMixedTypes="0" containsString="0" containsNumber="1" minValue="0" maxValue="1"/>
    </cacheField>
    <cacheField name="L22" numFmtId="0">
      <sharedItems containsSemiMixedTypes="0" containsString="0" containsNumber="1" minValue="0" maxValue="1"/>
    </cacheField>
    <cacheField name="L23" numFmtId="0">
      <sharedItems containsSemiMixedTypes="0" containsString="0" containsNumber="1" containsInteger="1" minValue="0" maxValue="1"/>
    </cacheField>
    <cacheField name="L27" numFmtId="0">
      <sharedItems containsSemiMixedTypes="0" containsString="0" containsNumber="1" minValue="0" maxValue="1"/>
    </cacheField>
    <cacheField name="L28" numFmtId="0">
      <sharedItems containsSemiMixedTypes="0" containsString="0" containsNumber="1" minValue="0" maxValue="1"/>
    </cacheField>
    <cacheField name="L35" numFmtId="0">
      <sharedItems containsSemiMixedTypes="0" containsString="0" containsNumber="1" minValue="0" maxValue="1"/>
    </cacheField>
    <cacheField name="L36" numFmtId="0">
      <sharedItems containsSemiMixedTypes="0" containsString="0" containsNumber="1" minValue="0" maxValue="1"/>
    </cacheField>
    <cacheField name="L38" numFmtId="0">
      <sharedItems containsSemiMixedTypes="0" containsString="0" containsNumber="1" minValue="0" maxValue="1"/>
    </cacheField>
    <cacheField name="L39" numFmtId="0">
      <sharedItems containsSemiMixedTypes="0" containsString="0" containsNumber="1" minValue="0" maxValue="1"/>
    </cacheField>
    <cacheField name="L41" numFmtId="0">
      <sharedItems containsSemiMixedTypes="0" containsString="0" containsNumber="1" minValue="0" maxValue="1"/>
    </cacheField>
    <cacheField name="L42" numFmtId="0">
      <sharedItems containsSemiMixedTypes="0" containsString="0" containsNumber="1" minValue="0" maxValue="1"/>
    </cacheField>
    <cacheField name="L43" numFmtId="0">
      <sharedItems containsSemiMixedTypes="0" containsString="0" containsNumber="1" minValue="0" maxValue="1"/>
    </cacheField>
    <cacheField name="L51" numFmtId="0">
      <sharedItems containsSemiMixedTypes="0" containsString="0" containsNumber="1" minValue="0" maxValue="1"/>
    </cacheField>
    <cacheField name="L55" numFmtId="0">
      <sharedItems containsSemiMixedTypes="0" containsString="0" containsNumber="1" minValue="0" maxValue="1"/>
    </cacheField>
    <cacheField name="L61" numFmtId="0">
      <sharedItems containsSemiMixedTypes="0" containsString="0" containsNumber="1" minValue="0" maxValue="1"/>
    </cacheField>
    <cacheField name="L63" numFmtId="0">
      <sharedItems containsSemiMixedTypes="0" containsString="0" containsNumber="1" minValue="0" maxValue="1"/>
    </cacheField>
    <cacheField name="SADP" numFmtId="6">
      <sharedItems count="10">
        <s v="BLANCO Y NEGRO S.A"/>
        <s v="AZUL AZUL S.A."/>
        <s v="CRUZADOS S.A.D.P"/>
        <s v="O'HIGGINS S.A.D.P."/>
        <s v="CD PALESTINO SADP"/>
        <s v="EVERTON DE VIÑA DEL MAR SADP"/>
        <s v="AUDAX ITALIANO LA FLORIDA SADP"/>
        <s v="UNION ESPANOLA SADP"/>
        <s v="DEPORTES UNIÓN LA CALERA SAPD"/>
        <s v="CD SANTIAGO WANDERERS S.A.D.P"/>
      </sharedItems>
    </cacheField>
    <cacheField name="Anio" numFmtId="6">
      <sharedItems count="8">
        <s v="2011"/>
        <s v="2012"/>
        <s v="2013"/>
        <s v="2014"/>
        <s v="2015"/>
        <s v="2016"/>
        <s v="2017"/>
        <s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velez" refreshedDate="44824.703814930559" createdVersion="8" refreshedVersion="8" minRefreshableVersion="3" recordCount="74" xr:uid="{DEBDAB27-2030-C14F-92FB-3344095D3D87}">
  <cacheSource type="worksheet">
    <worksheetSource ref="B1:AO75" sheet="datosunidos2"/>
  </cacheSource>
  <cacheFields count="39">
    <cacheField name="lambda" numFmtId="0">
      <sharedItems/>
    </cacheField>
    <cacheField name="CODIGO" numFmtId="0">
      <sharedItems/>
    </cacheField>
    <cacheField name="Costos_de_explotacion" numFmtId="42">
      <sharedItems containsSemiMixedTypes="0" containsString="0" containsNumber="1" containsInteger="1" minValue="878455" maxValue="19000786" count="74">
        <n v="11454340"/>
        <n v="8347650"/>
        <n v="8728553"/>
        <n v="10024755"/>
        <n v="12861674"/>
        <n v="13375930"/>
        <n v="15085303"/>
        <n v="19000786"/>
        <n v="9976837"/>
        <n v="16794365"/>
        <n v="12406785"/>
        <n v="14345339"/>
        <n v="14039653"/>
        <n v="15064181"/>
        <n v="15866545"/>
        <n v="18658823"/>
        <n v="9273403"/>
        <n v="6916141"/>
        <n v="7670454"/>
        <n v="7641258"/>
        <n v="9593046"/>
        <n v="9840236"/>
        <n v="10185063"/>
        <n v="9080871"/>
        <n v="1637058"/>
        <n v="2591787"/>
        <n v="2796464"/>
        <n v="3132021"/>
        <n v="3660142"/>
        <n v="3549609"/>
        <n v="3260311"/>
        <n v="3450911"/>
        <n v="1418111"/>
        <n v="2065456"/>
        <n v="2210803"/>
        <n v="2243039"/>
        <n v="3417238"/>
        <n v="3358160"/>
        <n v="2915631"/>
        <n v="3167281"/>
        <n v="2038444"/>
        <n v="1903991"/>
        <n v="3216806"/>
        <n v="3718420"/>
        <n v="3889815"/>
        <n v="3332472"/>
        <n v="3608222"/>
        <n v="3223214"/>
        <n v="2676485"/>
        <n v="2845902"/>
        <n v="3321123"/>
        <n v="3905526"/>
        <n v="3523410"/>
        <n v="4290990"/>
        <n v="3230924"/>
        <n v="4322156"/>
        <n v="3958410"/>
        <n v="3920533"/>
        <n v="4040745"/>
        <n v="4073870"/>
        <n v="878455"/>
        <n v="1170520"/>
        <n v="1178279"/>
        <n v="1469574"/>
        <n v="2122869"/>
        <n v="1348723"/>
        <n v="2825568"/>
        <n v="1875874"/>
        <n v="2219756"/>
        <n v="2119524"/>
        <n v="3250736"/>
        <n v="3943608"/>
        <n v="3006432"/>
        <n v="2931526"/>
      </sharedItems>
    </cacheField>
    <cacheField name="Gastos_de_administracion" numFmtId="42">
      <sharedItems containsSemiMixedTypes="0" containsString="0" containsNumber="1" containsInteger="1" minValue="30070" maxValue="4521466" count="74">
        <n v="2843843"/>
        <n v="2638132"/>
        <n v="3130102"/>
        <n v="3703078"/>
        <n v="4521466"/>
        <n v="3395136"/>
        <n v="4477536"/>
        <n v="3597153"/>
        <n v="2702374"/>
        <n v="3576420"/>
        <n v="2790763"/>
        <n v="3177103"/>
        <n v="3072017"/>
        <n v="3773375"/>
        <n v="3445718"/>
        <n v="3970291"/>
        <n v="993215"/>
        <n v="1372460"/>
        <n v="1188720"/>
        <n v="1385292"/>
        <n v="1387944"/>
        <n v="1277281"/>
        <n v="1541601"/>
        <n v="1738086"/>
        <n v="920621"/>
        <n v="815708"/>
        <n v="1036209"/>
        <n v="2340936"/>
        <n v="1898437"/>
        <n v="2781243"/>
        <n v="1606676"/>
        <n v="1716646"/>
        <n v="427247"/>
        <n v="234617"/>
        <n v="321376"/>
        <n v="666198"/>
        <n v="528697"/>
        <n v="599048"/>
        <n v="416227"/>
        <n v="571968"/>
        <n v="570795"/>
        <n v="428174"/>
        <n v="755008"/>
        <n v="301373"/>
        <n v="716064"/>
        <n v="843968"/>
        <n v="971629"/>
        <n v="1741730"/>
        <n v="1243458"/>
        <n v="1021754"/>
        <n v="1061221"/>
        <n v="790032"/>
        <n v="458785"/>
        <n v="591277"/>
        <n v="332960"/>
        <n v="695190"/>
        <n v="573218"/>
        <n v="536567"/>
        <n v="1194659"/>
        <n v="1111763"/>
        <n v="55938"/>
        <n v="133996"/>
        <n v="30070"/>
        <n v="432339"/>
        <n v="412571"/>
        <n v="178008"/>
        <n v="743084"/>
        <n v="654290"/>
        <n v="796427"/>
        <n v="1053913"/>
        <n v="1466686"/>
        <n v="811450"/>
        <n v="736508"/>
        <n v="968137"/>
      </sharedItems>
    </cacheField>
    <cacheField name="TOTAL_ACTIVOS" numFmtId="42">
      <sharedItems containsSemiMixedTypes="0" containsString="0" containsNumber="1" containsInteger="1" minValue="322104" maxValue="48492515" count="74">
        <n v="46669645"/>
        <n v="43855168"/>
        <n v="42626040"/>
        <n v="47707378"/>
        <n v="43421147"/>
        <n v="43190640"/>
        <n v="41494632"/>
        <n v="48492515"/>
        <n v="28507802"/>
        <n v="30446197"/>
        <n v="29474810"/>
        <n v="26221600"/>
        <n v="26536209"/>
        <n v="29540105"/>
        <n v="28852707"/>
        <n v="30868487"/>
        <n v="12025891"/>
        <n v="11804560"/>
        <n v="12290907"/>
        <n v="13017956"/>
        <n v="15120282"/>
        <n v="14752577"/>
        <n v="14140523"/>
        <n v="16195532"/>
        <n v="1784218"/>
        <n v="2648165"/>
        <n v="3152730"/>
        <n v="5853819"/>
        <n v="4061415"/>
        <n v="5807481"/>
        <n v="2462177"/>
        <n v="2995859"/>
        <n v="1071587"/>
        <n v="1273576"/>
        <n v="526624"/>
        <n v="694753"/>
        <n v="925012"/>
        <n v="1071140"/>
        <n v="778388"/>
        <n v="4376162"/>
        <n v="322104"/>
        <n v="344007"/>
        <n v="690439"/>
        <n v="985213"/>
        <n v="3076699"/>
        <n v="3527023"/>
        <n v="3527761"/>
        <n v="3107072"/>
        <n v="2536088"/>
        <n v="3557237"/>
        <n v="4714903"/>
        <n v="8110698"/>
        <n v="5084964"/>
        <n v="4953532"/>
        <n v="3442081"/>
        <n v="3912622"/>
        <n v="4352676"/>
        <n v="4020646"/>
        <n v="3973805"/>
        <n v="5118061"/>
        <n v="724115"/>
        <n v="903924"/>
        <n v="1101961"/>
        <n v="1834971"/>
        <n v="784213"/>
        <n v="842527"/>
        <n v="3723065"/>
        <n v="3124672"/>
        <n v="3215286"/>
        <n v="3179479"/>
        <n v="4534410"/>
        <n v="3523334"/>
        <n v="2898393"/>
        <n v="3876683"/>
      </sharedItems>
    </cacheField>
    <cacheField name="clasificacion" numFmtId="0">
      <sharedItems containsSemiMixedTypes="0" containsString="0" containsNumber="1" containsInteger="1" minValue="1" maxValue="17"/>
    </cacheField>
    <cacheField name="Ingresos_de_explotacion" numFmtId="6">
      <sharedItems containsSemiMixedTypes="0" containsString="0" containsNumber="1" containsInteger="1" minValue="1132414" maxValue="26118436"/>
    </cacheField>
    <cacheField name="DIVISION" numFmtId="0">
      <sharedItems containsSemiMixedTypes="0" containsString="0" containsNumber="1" containsInteger="1" minValue="1" maxValue="1"/>
    </cacheField>
    <cacheField name="eff.bcc." numFmtId="0">
      <sharedItems containsSemiMixedTypes="0" containsString="0" containsNumber="1" minValue="0.45411159747470797" maxValue="1" count="53">
        <n v="0.79569821361450099"/>
        <n v="0.62326916190610604"/>
        <n v="0.65773099673641799"/>
        <n v="0.95007313594033005"/>
        <n v="1"/>
        <n v="0.799607584026373"/>
        <n v="0.69645184365837798"/>
        <n v="0.926555346201557"/>
        <n v="0.79765251360679501"/>
        <n v="0.66273312528183803"/>
        <n v="0.66626833635216098"/>
        <n v="0.53828418519328303"/>
        <n v="0.637338197541792"/>
        <n v="0.567639773038488"/>
        <n v="0.74466223911290597"/>
        <n v="0.79841503110734102"/>
        <n v="0.65112700792022704"/>
        <n v="0.87813905391985803"/>
        <n v="0.67334821027763703"/>
        <n v="0.94251654349867797"/>
        <n v="0.895204770267088"/>
        <n v="0.91184987708644705"/>
        <n v="0.73528142242930705"/>
        <n v="0.87328501901644096"/>
        <n v="0.96201725834580998"/>
        <n v="0.93489358596539995"/>
        <n v="0.62712914639864903"/>
        <n v="0.69963228258800503"/>
        <n v="0.49870690799011302"/>
        <n v="0.57776788763350995"/>
        <n v="0.45411159747470797"/>
        <n v="0.60372298113225498"/>
        <n v="0.93983476551038903"/>
        <n v="0.50381969321755404"/>
        <n v="0.98209119060147199"/>
        <n v="0.95190090897525004"/>
        <n v="0.94862913278599903"/>
        <n v="0.91213457632475403"/>
        <n v="0.930092482690003"/>
        <n v="0.99541247848917802"/>
        <n v="0.87918599164873001"/>
        <n v="0.92218846607026905"/>
        <n v="0.90240405345139296"/>
        <n v="0.86393026762750103"/>
        <n v="0.84997485157375896"/>
        <n v="0.89177162976415203"/>
        <n v="0.67202973182590697"/>
        <n v="0.73753684276252396"/>
        <n v="0.92115335151963096"/>
        <n v="0.60092606371815804"/>
        <n v="0.84853084181954397"/>
        <n v="0.74994909701591705"/>
        <n v="0.81659877841577699"/>
      </sharedItems>
    </cacheField>
    <cacheField name="eff.sl." numFmtId="0">
      <sharedItems containsSemiMixedTypes="0" containsString="0" containsNumber="1" minValue="0.45411159747470797" maxValue="1.0000000000000799"/>
    </cacheField>
    <cacheField name="sl.slack" numFmtId="0">
      <sharedItems count="2">
        <s v="TRUE"/>
        <s v="FALSE"/>
      </sharedItems>
    </cacheField>
    <cacheField name="sx1" numFmtId="0">
      <sharedItems containsSemiMixedTypes="0" containsString="0" containsNumber="1" minValue="0" maxValue="1547296.1240068499" count="7">
        <n v="0"/>
        <n v="1378014.7467121801"/>
        <n v="1547296.1240068499"/>
        <n v="125080.642529547"/>
        <n v="261429.24397281499"/>
        <n v="844889.08228565205"/>
        <n v="295547.707074076"/>
      </sharedItems>
    </cacheField>
    <cacheField name="sx2" numFmtId="0">
      <sharedItems containsSemiMixedTypes="0" containsString="0" containsNumber="1" minValue="0" maxValue="2700844.7060325099" count="22">
        <n v="0"/>
        <n v="599210.44881133398"/>
        <n v="2700844.7060325099"/>
        <n v="247675.87607964201"/>
        <n v="999015.96440528997"/>
        <n v="312597.36283231498"/>
        <n v="447685.643519793"/>
        <n v="547488.75841939403"/>
        <n v="755560.19841191894"/>
        <n v="741600.90754387598"/>
        <n v="788012.52485546202"/>
        <n v="181411.386201966"/>
        <n v="80384.950900701995"/>
        <n v="504943.22678703797"/>
        <n v="438404.66591111303"/>
        <n v="91644.099097831204"/>
        <n v="171080.586331948"/>
        <n v="90869.480514800103"/>
        <n v="13464.3205745429"/>
        <n v="50900.1840458355"/>
        <n v="153844.97435343999"/>
        <n v="113309.12314323901"/>
      </sharedItems>
    </cacheField>
    <cacheField name="sx3" numFmtId="0">
      <sharedItems containsSemiMixedTypes="0" containsString="0" containsNumber="1" minValue="0" maxValue="27965591.9700693" count="24">
        <n v="20857033.566402499"/>
        <n v="19188311.887323599"/>
        <n v="18057351.663979501"/>
        <n v="27965591.9700693"/>
        <n v="24959800.715389401"/>
        <n v="15501139.621003499"/>
        <n v="9867371.5379328001"/>
        <n v="16146618.749601301"/>
        <n v="11971910.514926201"/>
        <n v="0"/>
        <n v="5856820.9372370699"/>
        <n v="713348.72654809104"/>
        <n v="1683428.6497545701"/>
        <n v="1821102.2896676201"/>
        <n v="997751.048154474"/>
        <n v="790376.11618843197"/>
        <n v="228160.824010048"/>
        <n v="1610538.18665375"/>
        <n v="200250.16449554099"/>
        <n v="1875981.7201529001"/>
        <n v="1022892.43449155"/>
        <n v="40399.7986663665"/>
        <n v="509801.89508867502"/>
        <n v="173931.76995278499"/>
      </sharedItems>
    </cacheField>
    <cacheField name="sx4" numFmtId="0">
      <sharedItems containsSemiMixedTypes="0" containsString="0" containsNumber="1" minValue="0" maxValue="7.6652968859864101" count="14">
        <n v="0"/>
        <n v="1.3180914962325001"/>
        <n v="3.63277673100704"/>
        <n v="6.2176117498453802E-2"/>
        <n v="1.8626608241968401"/>
        <n v="6.0972694071907796"/>
        <n v="4.59818489645561"/>
        <n v="7.6652968859864101"/>
        <n v="5.9675440236488004"/>
        <n v="3.9043750192982598"/>
        <n v="2.01133825679586"/>
        <n v="5.9177298239494798"/>
        <n v="0.51871588159775295"/>
        <n v="2.7569721187618899"/>
      </sharedItems>
    </cacheField>
    <cacheField name="sy1" numFmtId="0">
      <sharedItems containsSemiMixedTypes="0" containsString="0" containsNumber="1" minValue="0" maxValue="507344.51064750098" count="7">
        <n v="0"/>
        <n v="91064.412552351103"/>
        <n v="192087.63777928901"/>
        <n v="308143.441722852"/>
        <n v="24927.631265300799"/>
        <n v="173868.861616296"/>
        <n v="507344.51064750098"/>
      </sharedItems>
    </cacheField>
    <cacheField name="L10" numFmtId="0">
      <sharedItems containsSemiMixedTypes="0" containsString="0" containsNumber="1" minValue="0" maxValue="1"/>
    </cacheField>
    <cacheField name="L17" numFmtId="0">
      <sharedItems containsSemiMixedTypes="0" containsString="0" containsNumber="1" minValue="0" maxValue="1"/>
    </cacheField>
    <cacheField name="L19" numFmtId="0">
      <sharedItems containsSemiMixedTypes="0" containsString="0" containsNumber="1" minValue="0" maxValue="1"/>
    </cacheField>
    <cacheField name="L20" numFmtId="0">
      <sharedItems containsSemiMixedTypes="0" containsString="0" containsNumber="1" minValue="0" maxValue="1"/>
    </cacheField>
    <cacheField name="L22" numFmtId="0">
      <sharedItems containsSemiMixedTypes="0" containsString="0" containsNumber="1" minValue="0" maxValue="1"/>
    </cacheField>
    <cacheField name="L23" numFmtId="0">
      <sharedItems containsSemiMixedTypes="0" containsString="0" containsNumber="1" containsInteger="1" minValue="0" maxValue="1"/>
    </cacheField>
    <cacheField name="L27" numFmtId="0">
      <sharedItems containsSemiMixedTypes="0" containsString="0" containsNumber="1" minValue="0" maxValue="1"/>
    </cacheField>
    <cacheField name="L28" numFmtId="0">
      <sharedItems containsSemiMixedTypes="0" containsString="0" containsNumber="1" minValue="0" maxValue="1"/>
    </cacheField>
    <cacheField name="L35" numFmtId="0">
      <sharedItems containsSemiMixedTypes="0" containsString="0" containsNumber="1" minValue="0" maxValue="1"/>
    </cacheField>
    <cacheField name="L36" numFmtId="0">
      <sharedItems containsSemiMixedTypes="0" containsString="0" containsNumber="1" minValue="0" maxValue="1"/>
    </cacheField>
    <cacheField name="L38" numFmtId="0">
      <sharedItems containsSemiMixedTypes="0" containsString="0" containsNumber="1" minValue="0" maxValue="1"/>
    </cacheField>
    <cacheField name="L39" numFmtId="0">
      <sharedItems containsSemiMixedTypes="0" containsString="0" containsNumber="1" minValue="0" maxValue="1"/>
    </cacheField>
    <cacheField name="L41" numFmtId="0">
      <sharedItems containsSemiMixedTypes="0" containsString="0" containsNumber="1" minValue="0" maxValue="1"/>
    </cacheField>
    <cacheField name="L42" numFmtId="0">
      <sharedItems containsSemiMixedTypes="0" containsString="0" containsNumber="1" minValue="0" maxValue="1"/>
    </cacheField>
    <cacheField name="L43" numFmtId="0">
      <sharedItems containsSemiMixedTypes="0" containsString="0" containsNumber="1" minValue="0" maxValue="1"/>
    </cacheField>
    <cacheField name="L51" numFmtId="0">
      <sharedItems containsSemiMixedTypes="0" containsString="0" containsNumber="1" minValue="0" maxValue="1"/>
    </cacheField>
    <cacheField name="L55" numFmtId="0">
      <sharedItems containsSemiMixedTypes="0" containsString="0" containsNumber="1" minValue="0" maxValue="1"/>
    </cacheField>
    <cacheField name="L61" numFmtId="0">
      <sharedItems containsSemiMixedTypes="0" containsString="0" containsNumber="1" minValue="0" maxValue="1"/>
    </cacheField>
    <cacheField name="L63" numFmtId="0">
      <sharedItems containsSemiMixedTypes="0" containsString="0" containsNumber="1" minValue="0" maxValue="1"/>
    </cacheField>
    <cacheField name="SADP" numFmtId="6">
      <sharedItems count="10">
        <s v="BLANCO Y NEGRO S.A"/>
        <s v="AZUL AZUL S.A."/>
        <s v="CRUZADOS S.A.D.P"/>
        <s v="O'HIGGINS S.A.D.P."/>
        <s v="CD PALESTINO SADP"/>
        <s v="EVERTON DE VIÑA DEL MAR SADP"/>
        <s v="AUDAX ITALIANO LA FLORIDA SADP"/>
        <s v="UNION ESPANOLA SADP"/>
        <s v="DEPORTES UNIÓN LA CALERA SAPD"/>
        <s v="CD SANTIAGO WANDERERS S.A.D.P"/>
      </sharedItems>
    </cacheField>
    <cacheField name="Anio" numFmtId="6">
      <sharedItems count="8">
        <s v="2011"/>
        <s v="2012"/>
        <s v="2013"/>
        <s v="2014"/>
        <s v="2015"/>
        <s v="2016"/>
        <s v="2017"/>
        <s v="2018"/>
      </sharedItems>
    </cacheField>
    <cacheField name="Eficiente" numFmtId="0">
      <sharedItems containsSemiMixedTypes="0" containsString="0" containsNumber="1" containsInteger="1" minValue="0" maxValue="1" count="2">
        <n v="0"/>
        <n v="1"/>
      </sharedItems>
    </cacheField>
    <cacheField name="No eficiente" numFmtId="1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velez" refreshedDate="44826.708735763888" createdVersion="8" refreshedVersion="8" minRefreshableVersion="3" recordCount="74" xr:uid="{E6C541A3-D5ED-8243-811C-5135586BE5AD}">
  <cacheSource type="worksheet">
    <worksheetSource ref="A1:AO75" sheet="datosunidos2"/>
  </cacheSource>
  <cacheFields count="51">
    <cacheField name="Coincidir" numFmtId="0">
      <sharedItems containsSemiMixedTypes="0" containsString="0" containsNumber="1" containsInteger="1" minValue="0" maxValue="37"/>
    </cacheField>
    <cacheField name="lambda" numFmtId="0">
      <sharedItems/>
    </cacheField>
    <cacheField name="Benchmarking" numFmtId="164">
      <sharedItems containsSemiMixedTypes="0" containsString="0" containsNumber="1" minValue="0" maxValue="18.218231959143587"/>
    </cacheField>
    <cacheField name="CODIGO" numFmtId="0">
      <sharedItems count="74">
        <s v="2011_BLANCO Y NEGRO S.A"/>
        <s v="2012_BLANCO Y NEGRO S.A"/>
        <s v="2013_BLANCO Y NEGRO S.A"/>
        <s v="2014_BLANCO Y NEGRO S.A"/>
        <s v="2015_BLANCO Y NEGRO S.A"/>
        <s v="2016_BLANCO Y NEGRO S.A"/>
        <s v="2017_BLANCO Y NEGRO S.A"/>
        <s v="2018_BLANCO Y NEGRO S.A"/>
        <s v="2011_AZUL AZUL S.A."/>
        <s v="2012_AZUL AZUL S.A."/>
        <s v="2013_AZUL AZUL S.A."/>
        <s v="2014_AZUL AZUL S.A."/>
        <s v="2015_AZUL AZUL S.A."/>
        <s v="2016_AZUL AZUL S.A."/>
        <s v="2017_AZUL AZUL S.A."/>
        <s v="2018_AZUL AZUL S.A."/>
        <s v="2011_CRUZADOS S.A.D.P"/>
        <s v="2012_CRUZADOS S.A.D.P"/>
        <s v="2013_CRUZADOS S.A.D.P"/>
        <s v="2014_CRUZADOS S.A.D.P"/>
        <s v="2015_CRUZADOS S.A.D.P"/>
        <s v="2016_CRUZADOS S.A.D.P"/>
        <s v="2017_CRUZADOS S.A.D.P"/>
        <s v="2018_CRUZADOS S.A.D.P"/>
        <s v="2011_O'HIGGINS S.A.D.P."/>
        <s v="2012_O'HIGGINS S.A.D.P."/>
        <s v="2013_O'HIGGINS S.A.D.P."/>
        <s v="2014_O'HIGGINS S.A.D.P."/>
        <s v="2015_O'HIGGINS S.A.D.P."/>
        <s v="2016_O'HIGGINS S.A.D.P."/>
        <s v="2017_O'HIGGINS S.A.D.P."/>
        <s v="2018_O'HIGGINS S.A.D.P."/>
        <s v="2011_CD PALESTINO SADP"/>
        <s v="2012_CD PALESTINO SADP"/>
        <s v="2013_CD PALESTINO SADP"/>
        <s v="2014_CD PALESTINO SADP"/>
        <s v="2015_CD PALESTINO SADP"/>
        <s v="2016_CD PALESTINO SADP"/>
        <s v="2017_CD PALESTINO SADP"/>
        <s v="2018_CD PALESTINO SADP"/>
        <s v="2013_EVERTON DE VIÑA DEL MAR SADP"/>
        <s v="2014_EVERTON DE VIÑA DEL MAR SADP"/>
        <s v="2017_EVERTON DE VIÑA DEL MAR SADP"/>
        <s v="2018_EVERTON DE VIÑA DEL MAR SADP"/>
        <s v="2011_AUDAX ITALIANO LA FLORIDA SADP"/>
        <s v="2012_AUDAX ITALIANO LA FLORIDA SADP"/>
        <s v="2013_AUDAX ITALIANO LA FLORIDA SADP"/>
        <s v="2014_AUDAX ITALIANO LA FLORIDA SADP"/>
        <s v="2015_AUDAX ITALIANO LA FLORIDA SADP"/>
        <s v="2016_AUDAX ITALIANO LA FLORIDA SADP"/>
        <s v="2017_AUDAX ITALIANO LA FLORIDA SADP"/>
        <s v="2018_AUDAX ITALIANO LA FLORIDA SADP"/>
        <s v="2011_UNION ESPANOLA SADP"/>
        <s v="2012_UNION ESPANOLA SADP"/>
        <s v="2013_UNION ESPANOLA SADP"/>
        <s v="2014_UNION ESPANOLA SADP"/>
        <s v="2015_UNION ESPANOLA SADP"/>
        <s v="2016_UNION ESPANOLA SADP"/>
        <s v="2017_UNION ESPANOLA SADP"/>
        <s v="2018_UNION ESPANOLA SADP"/>
        <s v="2011_DEPORTES UNIÓN LA CALERA SAPD"/>
        <s v="2012_DEPORTES UNIÓN LA CALERA SAPD"/>
        <s v="2013_DEPORTES UNIÓN LA CALERA SAPD"/>
        <s v="2014_DEPORTES UNIÓN LA CALERA SAPD"/>
        <s v="2015_DEPORTES UNIÓN LA CALERA SAPD"/>
        <s v="2016_DEPORTES UNIÓN LA CALERA SAPD"/>
        <s v="2018_DEPORTES UNIÓN LA CALERA SAPD"/>
        <s v="2011_CD SANTIAGO WANDERERS S.A.D.P"/>
        <s v="2012_CD SANTIAGO WANDERERS S.A.D.P"/>
        <s v="2013_CD SANTIAGO WANDERERS S.A.D.P"/>
        <s v="2014_CD SANTIAGO WANDERERS S.A.D.P"/>
        <s v="2015_CD SANTIAGO WANDERERS S.A.D.P"/>
        <s v="2016_CD SANTIAGO WANDERERS S.A.D.P"/>
        <s v="2017_CD SANTIAGO WANDERERS S.A.D.P"/>
      </sharedItems>
    </cacheField>
    <cacheField name="Costos_de_explotacion" numFmtId="42">
      <sharedItems containsSemiMixedTypes="0" containsString="0" containsNumber="1" containsInteger="1" minValue="878455" maxValue="19000786"/>
    </cacheField>
    <cacheField name="Gastos_de_administracion" numFmtId="42">
      <sharedItems containsSemiMixedTypes="0" containsString="0" containsNumber="1" containsInteger="1" minValue="30070" maxValue="4521466" count="74">
        <n v="2843843"/>
        <n v="2638132"/>
        <n v="3130102"/>
        <n v="3703078"/>
        <n v="4521466"/>
        <n v="3395136"/>
        <n v="4477536"/>
        <n v="3597153"/>
        <n v="2702374"/>
        <n v="3576420"/>
        <n v="2790763"/>
        <n v="3177103"/>
        <n v="3072017"/>
        <n v="3773375"/>
        <n v="3445718"/>
        <n v="3970291"/>
        <n v="993215"/>
        <n v="1372460"/>
        <n v="1188720"/>
        <n v="1385292"/>
        <n v="1387944"/>
        <n v="1277281"/>
        <n v="1541601"/>
        <n v="1738086"/>
        <n v="920621"/>
        <n v="815708"/>
        <n v="1036209"/>
        <n v="2340936"/>
        <n v="1898437"/>
        <n v="2781243"/>
        <n v="1606676"/>
        <n v="1716646"/>
        <n v="427247"/>
        <n v="234617"/>
        <n v="321376"/>
        <n v="666198"/>
        <n v="528697"/>
        <n v="599048"/>
        <n v="416227"/>
        <n v="571968"/>
        <n v="570795"/>
        <n v="428174"/>
        <n v="755008"/>
        <n v="301373"/>
        <n v="716064"/>
        <n v="843968"/>
        <n v="971629"/>
        <n v="1741730"/>
        <n v="1243458"/>
        <n v="1021754"/>
        <n v="1061221"/>
        <n v="790032"/>
        <n v="458785"/>
        <n v="591277"/>
        <n v="332960"/>
        <n v="695190"/>
        <n v="573218"/>
        <n v="536567"/>
        <n v="1194659"/>
        <n v="1111763"/>
        <n v="55938"/>
        <n v="133996"/>
        <n v="30070"/>
        <n v="432339"/>
        <n v="412571"/>
        <n v="178008"/>
        <n v="743084"/>
        <n v="654290"/>
        <n v="796427"/>
        <n v="1053913"/>
        <n v="1466686"/>
        <n v="811450"/>
        <n v="736508"/>
        <n v="968137"/>
      </sharedItems>
    </cacheField>
    <cacheField name="TOTAL_ACTIVOS" numFmtId="42">
      <sharedItems containsSemiMixedTypes="0" containsString="0" containsNumber="1" containsInteger="1" minValue="322104" maxValue="48492515" count="74">
        <n v="46669645"/>
        <n v="43855168"/>
        <n v="42626040"/>
        <n v="47707378"/>
        <n v="43421147"/>
        <n v="43190640"/>
        <n v="41494632"/>
        <n v="48492515"/>
        <n v="28507802"/>
        <n v="30446197"/>
        <n v="29474810"/>
        <n v="26221600"/>
        <n v="26536209"/>
        <n v="29540105"/>
        <n v="28852707"/>
        <n v="30868487"/>
        <n v="12025891"/>
        <n v="11804560"/>
        <n v="12290907"/>
        <n v="13017956"/>
        <n v="15120282"/>
        <n v="14752577"/>
        <n v="14140523"/>
        <n v="16195532"/>
        <n v="1784218"/>
        <n v="2648165"/>
        <n v="3152730"/>
        <n v="5853819"/>
        <n v="4061415"/>
        <n v="5807481"/>
        <n v="2462177"/>
        <n v="2995859"/>
        <n v="1071587"/>
        <n v="1273576"/>
        <n v="526624"/>
        <n v="694753"/>
        <n v="925012"/>
        <n v="1071140"/>
        <n v="778388"/>
        <n v="4376162"/>
        <n v="322104"/>
        <n v="344007"/>
        <n v="690439"/>
        <n v="985213"/>
        <n v="3076699"/>
        <n v="3527023"/>
        <n v="3527761"/>
        <n v="3107072"/>
        <n v="2536088"/>
        <n v="3557237"/>
        <n v="4714903"/>
        <n v="8110698"/>
        <n v="5084964"/>
        <n v="4953532"/>
        <n v="3442081"/>
        <n v="3912622"/>
        <n v="4352676"/>
        <n v="4020646"/>
        <n v="3973805"/>
        <n v="5118061"/>
        <n v="724115"/>
        <n v="903924"/>
        <n v="1101961"/>
        <n v="1834971"/>
        <n v="784213"/>
        <n v="842527"/>
        <n v="3723065"/>
        <n v="3124672"/>
        <n v="3215286"/>
        <n v="3179479"/>
        <n v="4534410"/>
        <n v="3523334"/>
        <n v="2898393"/>
        <n v="3876683"/>
      </sharedItems>
    </cacheField>
    <cacheField name="clasificacion" numFmtId="0">
      <sharedItems containsSemiMixedTypes="0" containsString="0" containsNumber="1" containsInteger="1" minValue="1" maxValue="17" count="17">
        <n v="4"/>
        <n v="3"/>
        <n v="8"/>
        <n v="1"/>
        <n v="2"/>
        <n v="5"/>
        <n v="11"/>
        <n v="10"/>
        <n v="9"/>
        <n v="6"/>
        <n v="7"/>
        <n v="14"/>
        <n v="13"/>
        <n v="15"/>
        <n v="17"/>
        <n v="12"/>
        <n v="16"/>
      </sharedItems>
    </cacheField>
    <cacheField name="Ingresos_de_explotacion" numFmtId="6">
      <sharedItems containsSemiMixedTypes="0" containsString="0" containsNumber="1" containsInteger="1" minValue="1132414" maxValue="26118436" count="74">
        <n v="14292544"/>
        <n v="8009829"/>
        <n v="9298914"/>
        <n v="15138158"/>
        <n v="14916615"/>
        <n v="16715412"/>
        <n v="16326248"/>
        <n v="24565194"/>
        <n v="13085550"/>
        <n v="26118436"/>
        <n v="15427641"/>
        <n v="14863823"/>
        <n v="13669430"/>
        <n v="12792767"/>
        <n v="15379286"/>
        <n v="15883300"/>
        <n v="9585424"/>
        <n v="7450809"/>
        <n v="9097471"/>
        <n v="9360273"/>
        <n v="9666636"/>
        <n v="11450158"/>
        <n v="11136558"/>
        <n v="11260601"/>
        <n v="1483411"/>
        <n v="2974647"/>
        <n v="4102325"/>
        <n v="5483777"/>
        <n v="3685682"/>
        <n v="5588692"/>
        <n v="3891331"/>
        <n v="4375074"/>
        <n v="1132414"/>
        <n v="2094837"/>
        <n v="1786548"/>
        <n v="2075190"/>
        <n v="3208387"/>
        <n v="3792247"/>
        <n v="3000056"/>
        <n v="4402308"/>
        <n v="1747610"/>
        <n v="1593800"/>
        <n v="3560419"/>
        <n v="1491964"/>
        <n v="2609300"/>
        <n v="2460426"/>
        <n v="3054529"/>
        <n v="2160698"/>
        <n v="2369710"/>
        <n v="4160029"/>
        <n v="5466994"/>
        <n v="2705716"/>
        <n v="3899962"/>
        <n v="4923259"/>
        <n v="3381741"/>
        <n v="4973472"/>
        <n v="4479318"/>
        <n v="4325270"/>
        <n v="5531756"/>
        <n v="5359830"/>
        <n v="1300620"/>
        <n v="1545209"/>
        <n v="1429661"/>
        <n v="2101720"/>
        <n v="1902997"/>
        <n v="1552321"/>
        <n v="3827477"/>
        <n v="2009114"/>
        <n v="2649497"/>
        <n v="3237902"/>
        <n v="3191488"/>
        <n v="3257403"/>
        <n v="3150578"/>
        <n v="3870046"/>
      </sharedItems>
    </cacheField>
    <cacheField name="DIVISION" numFmtId="0">
      <sharedItems containsSemiMixedTypes="0" containsString="0" containsNumber="1" containsInteger="1" minValue="1" maxValue="1"/>
    </cacheField>
    <cacheField name="eff.bcc." numFmtId="0">
      <sharedItems containsSemiMixedTypes="0" containsString="0" containsNumber="1" minValue="0.45411159747470797" maxValue="1" count="53">
        <n v="0.79569821361450099"/>
        <n v="0.62326916190610604"/>
        <n v="0.65773099673641799"/>
        <n v="0.95007313594033005"/>
        <n v="1"/>
        <n v="0.799607584026373"/>
        <n v="0.69645184365837798"/>
        <n v="0.926555346201557"/>
        <n v="0.79765251360679501"/>
        <n v="0.66273312528183803"/>
        <n v="0.66626833635216098"/>
        <n v="0.53828418519328303"/>
        <n v="0.637338197541792"/>
        <n v="0.567639773038488"/>
        <n v="0.74466223911290597"/>
        <n v="0.79841503110734102"/>
        <n v="0.65112700792022704"/>
        <n v="0.87813905391985803"/>
        <n v="0.67334821027763703"/>
        <n v="0.94251654349867797"/>
        <n v="0.895204770267088"/>
        <n v="0.91184987708644705"/>
        <n v="0.73528142242930705"/>
        <n v="0.87328501901644096"/>
        <n v="0.96201725834580998"/>
        <n v="0.93489358596539995"/>
        <n v="0.62712914639864903"/>
        <n v="0.69963228258800503"/>
        <n v="0.49870690799011302"/>
        <n v="0.57776788763350995"/>
        <n v="0.45411159747470797"/>
        <n v="0.60372298113225498"/>
        <n v="0.93983476551038903"/>
        <n v="0.50381969321755404"/>
        <n v="0.98209119060147199"/>
        <n v="0.95190090897525004"/>
        <n v="0.94862913278599903"/>
        <n v="0.91213457632475403"/>
        <n v="0.930092482690003"/>
        <n v="0.99541247848917802"/>
        <n v="0.87918599164873001"/>
        <n v="0.92218846607026905"/>
        <n v="0.90240405345139296"/>
        <n v="0.86393026762750103"/>
        <n v="0.84997485157375896"/>
        <n v="0.89177162976415203"/>
        <n v="0.67202973182590697"/>
        <n v="0.73753684276252396"/>
        <n v="0.92115335151963096"/>
        <n v="0.60092606371815804"/>
        <n v="0.84853084181954397"/>
        <n v="0.74994909701591705"/>
        <n v="0.81659877841577699"/>
      </sharedItems>
    </cacheField>
    <cacheField name="eff.sl." numFmtId="0">
      <sharedItems containsSemiMixedTypes="0" containsString="0" containsNumber="1" minValue="0.45411159747470797" maxValue="1.0000000000000799"/>
    </cacheField>
    <cacheField name="sl.slack" numFmtId="0">
      <sharedItems/>
    </cacheField>
    <cacheField name="sx1" numFmtId="6">
      <sharedItems containsSemiMixedTypes="0" containsString="0" containsNumber="1" minValue="0" maxValue="1547296.1240068499" count="7">
        <n v="0"/>
        <n v="1378014.7467121801"/>
        <n v="1547296.1240068499"/>
        <n v="125080.642529547"/>
        <n v="261429.24397281499"/>
        <n v="844889.08228565205"/>
        <n v="295547.707074076"/>
      </sharedItems>
    </cacheField>
    <cacheField name="sx2" numFmtId="6">
      <sharedItems containsSemiMixedTypes="0" containsString="0" containsNumber="1" minValue="0" maxValue="2700844.7060325099"/>
    </cacheField>
    <cacheField name="sx3" numFmtId="6">
      <sharedItems containsSemiMixedTypes="0" containsString="0" containsNumber="1" minValue="0" maxValue="27965591.9700693"/>
    </cacheField>
    <cacheField name="sx4" numFmtId="0">
      <sharedItems containsSemiMixedTypes="0" containsString="0" containsNumber="1" minValue="0" maxValue="7.6652968859864101"/>
    </cacheField>
    <cacheField name="sy1" numFmtId="0">
      <sharedItems containsSemiMixedTypes="0" containsString="0" containsNumber="1" minValue="0" maxValue="507344.51064750098"/>
    </cacheField>
    <cacheField name="L10" numFmtId="0">
      <sharedItems containsSemiMixedTypes="0" containsString="0" containsNumber="1" minValue="0" maxValue="1"/>
    </cacheField>
    <cacheField name="L17" numFmtId="0">
      <sharedItems containsSemiMixedTypes="0" containsString="0" containsNumber="1" minValue="0" maxValue="1"/>
    </cacheField>
    <cacheField name="L19" numFmtId="0">
      <sharedItems containsSemiMixedTypes="0" containsString="0" containsNumber="1" minValue="0" maxValue="1"/>
    </cacheField>
    <cacheField name="L20" numFmtId="0">
      <sharedItems containsSemiMixedTypes="0" containsString="0" containsNumber="1" minValue="0" maxValue="1"/>
    </cacheField>
    <cacheField name="L22" numFmtId="0">
      <sharedItems containsSemiMixedTypes="0" containsString="0" containsNumber="1" minValue="0" maxValue="1"/>
    </cacheField>
    <cacheField name="L23" numFmtId="0">
      <sharedItems containsSemiMixedTypes="0" containsString="0" containsNumber="1" containsInteger="1" minValue="0" maxValue="1"/>
    </cacheField>
    <cacheField name="L27" numFmtId="0">
      <sharedItems containsSemiMixedTypes="0" containsString="0" containsNumber="1" minValue="0" maxValue="1"/>
    </cacheField>
    <cacheField name="L28" numFmtId="0">
      <sharedItems containsSemiMixedTypes="0" containsString="0" containsNumber="1" minValue="0" maxValue="1"/>
    </cacheField>
    <cacheField name="L35" numFmtId="0">
      <sharedItems containsSemiMixedTypes="0" containsString="0" containsNumber="1" minValue="0" maxValue="1"/>
    </cacheField>
    <cacheField name="L36" numFmtId="0">
      <sharedItems containsSemiMixedTypes="0" containsString="0" containsNumber="1" minValue="0" maxValue="1"/>
    </cacheField>
    <cacheField name="L38" numFmtId="0">
      <sharedItems containsSemiMixedTypes="0" containsString="0" containsNumber="1" minValue="0" maxValue="1"/>
    </cacheField>
    <cacheField name="L39" numFmtId="0">
      <sharedItems containsSemiMixedTypes="0" containsString="0" containsNumber="1" minValue="0" maxValue="1"/>
    </cacheField>
    <cacheField name="L41" numFmtId="0">
      <sharedItems containsSemiMixedTypes="0" containsString="0" containsNumber="1" minValue="0" maxValue="1"/>
    </cacheField>
    <cacheField name="L42" numFmtId="0">
      <sharedItems containsSemiMixedTypes="0" containsString="0" containsNumber="1" minValue="0" maxValue="1"/>
    </cacheField>
    <cacheField name="L43" numFmtId="0">
      <sharedItems containsSemiMixedTypes="0" containsString="0" containsNumber="1" minValue="0" maxValue="1"/>
    </cacheField>
    <cacheField name="L51" numFmtId="0">
      <sharedItems containsSemiMixedTypes="0" containsString="0" containsNumber="1" minValue="0" maxValue="1"/>
    </cacheField>
    <cacheField name="L55" numFmtId="0">
      <sharedItems containsSemiMixedTypes="0" containsString="0" containsNumber="1" minValue="0" maxValue="1"/>
    </cacheField>
    <cacheField name="L61" numFmtId="0">
      <sharedItems containsSemiMixedTypes="0" containsString="0" containsNumber="1" minValue="0" maxValue="1"/>
    </cacheField>
    <cacheField name="L63" numFmtId="0">
      <sharedItems containsSemiMixedTypes="0" containsString="0" containsNumber="1" minValue="0" maxValue="1"/>
    </cacheField>
    <cacheField name="SADP" numFmtId="6">
      <sharedItems count="10">
        <s v="BLANCO Y NEGRO S.A"/>
        <s v="AZUL AZUL S.A."/>
        <s v="CRUZADOS S.A.D.P"/>
        <s v="O'HIGGINS S.A.D.P."/>
        <s v="CD PALESTINO SADP"/>
        <s v="EVERTON DE VIÑA DEL MAR SADP"/>
        <s v="AUDAX ITALIANO LA FLORIDA SADP"/>
        <s v="UNION ESPANOLA SADP"/>
        <s v="DEPORTES UNIÓN LA CALERA SAPD"/>
        <s v="CD SANTIAGO WANDERERS S.A.D.P"/>
      </sharedItems>
    </cacheField>
    <cacheField name="Anio" numFmtId="6">
      <sharedItems count="8">
        <s v="2011"/>
        <s v="2012"/>
        <s v="2013"/>
        <s v="2014"/>
        <s v="2015"/>
        <s v="2016"/>
        <s v="2017"/>
        <s v="2018"/>
      </sharedItems>
    </cacheField>
    <cacheField name="Eficiente" numFmtId="0">
      <sharedItems containsSemiMixedTypes="0" containsString="0" containsNumber="1" containsInteger="1" minValue="0" maxValue="1"/>
    </cacheField>
    <cacheField name="No eficiente" numFmtId="1">
      <sharedItems containsSemiMixedTypes="0" containsString="0" containsNumber="1" containsInteger="1" minValue="0" maxValue="1"/>
    </cacheField>
    <cacheField name="Margen B" numFmtId="0" formula="Ingresos_de_explotacion-Costos_de_explotacion" databaseField="0"/>
    <cacheField name="Margen B %" numFmtId="0" formula="'Margen B'/Ingresos_de_explotacion" databaseField="0"/>
    <cacheField name="% Holgura" numFmtId="0" formula="sx1/Costos_de_explotacion" databaseField="0"/>
    <cacheField name="% Holgura Gastos" numFmtId="0" formula="sx2/Gastos_de_administracion" databaseField="0"/>
    <cacheField name="% Holgura Activos" numFmtId="0" formula="sx3/TOTAL_ACTIVOS" databaseField="0"/>
    <cacheField name="% Holgura Ingresos" numFmtId="0" formula="sy1/Ingresos_de_explotacion" databaseField="0"/>
    <cacheField name="Meta Costos" numFmtId="0" formula=" (Costos_de_explotacion*eff.bcc.) -sx1" databaseField="0"/>
    <cacheField name="Meta Gastos" numFmtId="0" formula=" (Gastos_de_administracion*eff.bcc.) -sx2" databaseField="0"/>
    <cacheField name="Meta Activos" numFmtId="0" formula=" (TOTAL_ACTIVOS*eff.bcc.) -sx3" databaseField="0"/>
    <cacheField name="Meta Clasificación" numFmtId="0" formula=" (clasificacion*eff.bcc.)-sx4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velez" refreshedDate="45099.944653472223" createdVersion="8" refreshedVersion="8" minRefreshableVersion="3" recordCount="74" xr:uid="{BEB28289-C31B-A643-A742-C7B089002BBE}">
  <cacheSource type="worksheet">
    <worksheetSource ref="B1:F75" sheet="Hoja1"/>
  </cacheSource>
  <cacheFields count="5">
    <cacheField name="Eff" numFmtId="0">
      <sharedItems containsSemiMixedTypes="0" containsString="0" containsNumber="1" minValue="0.45411159747470797" maxValue="1"/>
    </cacheField>
    <cacheField name="e" numFmtId="0">
      <sharedItems/>
    </cacheField>
    <cacheField name="r" numFmtId="0">
      <sharedItems/>
    </cacheField>
    <cacheField name="t" numFmtId="0">
      <sharedItems/>
    </cacheField>
    <cacheField name="g" numFmtId="0">
      <sharedItems count="3">
        <s v="0-0,89"/>
        <s v="0,9-0,99"/>
        <s v="1,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 velez" refreshedDate="45107.869127893522" createdVersion="8" refreshedVersion="8" minRefreshableVersion="3" recordCount="74" xr:uid="{50AF0D33-D1D9-DA47-BBAF-4C595EB60CE0}">
  <cacheSource type="worksheet">
    <worksheetSource ref="A1:AS75" sheet="datosunidos2"/>
  </cacheSource>
  <cacheFields count="45">
    <cacheField name="Coincidir" numFmtId="0">
      <sharedItems containsSemiMixedTypes="0" containsString="0" containsNumber="1" containsInteger="1" minValue="0" maxValue="37"/>
    </cacheField>
    <cacheField name="lambda" numFmtId="0">
      <sharedItems/>
    </cacheField>
    <cacheField name="Benchmarking" numFmtId="164">
      <sharedItems containsSemiMixedTypes="0" containsString="0" containsNumber="1" minValue="0" maxValue="18.218231959143587"/>
    </cacheField>
    <cacheField name="CODIGO" numFmtId="0">
      <sharedItems/>
    </cacheField>
    <cacheField name="Costos_de_explotacion" numFmtId="42">
      <sharedItems containsSemiMixedTypes="0" containsString="0" containsNumber="1" containsInteger="1" minValue="878455" maxValue="19000786"/>
    </cacheField>
    <cacheField name="Gastos_de_administracion" numFmtId="42">
      <sharedItems containsSemiMixedTypes="0" containsString="0" containsNumber="1" containsInteger="1" minValue="30070" maxValue="4521466"/>
    </cacheField>
    <cacheField name="TOTAL_ACTIVOS" numFmtId="42">
      <sharedItems containsSemiMixedTypes="0" containsString="0" containsNumber="1" containsInteger="1" minValue="322104" maxValue="48492515"/>
    </cacheField>
    <cacheField name="clasificacion" numFmtId="0">
      <sharedItems containsSemiMixedTypes="0" containsString="0" containsNumber="1" containsInteger="1" minValue="1" maxValue="17"/>
    </cacheField>
    <cacheField name="Ingresos_de_explotacion" numFmtId="6">
      <sharedItems containsSemiMixedTypes="0" containsString="0" containsNumber="1" containsInteger="1" minValue="1132414" maxValue="26118436"/>
    </cacheField>
    <cacheField name="DIVISION" numFmtId="0">
      <sharedItems containsSemiMixedTypes="0" containsString="0" containsNumber="1" containsInteger="1" minValue="1" maxValue="1"/>
    </cacheField>
    <cacheField name="eff.bcc." numFmtId="0">
      <sharedItems containsSemiMixedTypes="0" containsString="0" containsNumber="1" minValue="0.45411159747470797" maxValue="1"/>
    </cacheField>
    <cacheField name="eff.sl." numFmtId="0">
      <sharedItems containsSemiMixedTypes="0" containsString="0" containsNumber="1" minValue="0.45411159747470797" maxValue="1.0000000000000799"/>
    </cacheField>
    <cacheField name="sl.slack" numFmtId="0">
      <sharedItems/>
    </cacheField>
    <cacheField name="sx1" numFmtId="6">
      <sharedItems containsSemiMixedTypes="0" containsString="0" containsNumber="1" minValue="0" maxValue="1547296.1240068499"/>
    </cacheField>
    <cacheField name="sx2" numFmtId="6">
      <sharedItems containsSemiMixedTypes="0" containsString="0" containsNumber="1" minValue="0" maxValue="2700844.7060325099"/>
    </cacheField>
    <cacheField name="sx3" numFmtId="6">
      <sharedItems containsSemiMixedTypes="0" containsString="0" containsNumber="1" minValue="0" maxValue="27965591.9700693"/>
    </cacheField>
    <cacheField name="sx4" numFmtId="0">
      <sharedItems containsSemiMixedTypes="0" containsString="0" containsNumber="1" minValue="0" maxValue="7.6652968859864101"/>
    </cacheField>
    <cacheField name="sy1" numFmtId="0">
      <sharedItems containsSemiMixedTypes="0" containsString="0" containsNumber="1" minValue="0" maxValue="507344.51064750098"/>
    </cacheField>
    <cacheField name="L10" numFmtId="0">
      <sharedItems containsSemiMixedTypes="0" containsString="0" containsNumber="1" minValue="0" maxValue="1"/>
    </cacheField>
    <cacheField name="L17" numFmtId="0">
      <sharedItems containsSemiMixedTypes="0" containsString="0" containsNumber="1" minValue="0" maxValue="1"/>
    </cacheField>
    <cacheField name="L19" numFmtId="0">
      <sharedItems containsSemiMixedTypes="0" containsString="0" containsNumber="1" minValue="0" maxValue="1"/>
    </cacheField>
    <cacheField name="L20" numFmtId="0">
      <sharedItems containsSemiMixedTypes="0" containsString="0" containsNumber="1" minValue="0" maxValue="1"/>
    </cacheField>
    <cacheField name="L22" numFmtId="0">
      <sharedItems containsSemiMixedTypes="0" containsString="0" containsNumber="1" minValue="0" maxValue="1"/>
    </cacheField>
    <cacheField name="L23" numFmtId="0">
      <sharedItems containsSemiMixedTypes="0" containsString="0" containsNumber="1" containsInteger="1" minValue="0" maxValue="1"/>
    </cacheField>
    <cacheField name="L27" numFmtId="0">
      <sharedItems containsSemiMixedTypes="0" containsString="0" containsNumber="1" minValue="0" maxValue="1"/>
    </cacheField>
    <cacheField name="L28" numFmtId="0">
      <sharedItems containsSemiMixedTypes="0" containsString="0" containsNumber="1" minValue="0" maxValue="1"/>
    </cacheField>
    <cacheField name="L35" numFmtId="0">
      <sharedItems containsSemiMixedTypes="0" containsString="0" containsNumber="1" minValue="0" maxValue="1"/>
    </cacheField>
    <cacheField name="L36" numFmtId="0">
      <sharedItems containsSemiMixedTypes="0" containsString="0" containsNumber="1" minValue="0" maxValue="1"/>
    </cacheField>
    <cacheField name="L38" numFmtId="0">
      <sharedItems containsSemiMixedTypes="0" containsString="0" containsNumber="1" minValue="0" maxValue="1"/>
    </cacheField>
    <cacheField name="L39" numFmtId="0">
      <sharedItems containsSemiMixedTypes="0" containsString="0" containsNumber="1" minValue="0" maxValue="1"/>
    </cacheField>
    <cacheField name="L41" numFmtId="0">
      <sharedItems containsSemiMixedTypes="0" containsString="0" containsNumber="1" minValue="0" maxValue="1"/>
    </cacheField>
    <cacheField name="L42" numFmtId="0">
      <sharedItems containsSemiMixedTypes="0" containsString="0" containsNumber="1" minValue="0" maxValue="1"/>
    </cacheField>
    <cacheField name="L43" numFmtId="0">
      <sharedItems containsSemiMixedTypes="0" containsString="0" containsNumber="1" minValue="0" maxValue="1"/>
    </cacheField>
    <cacheField name="L51" numFmtId="0">
      <sharedItems containsSemiMixedTypes="0" containsString="0" containsNumber="1" minValue="0" maxValue="1"/>
    </cacheField>
    <cacheField name="L55" numFmtId="0">
      <sharedItems containsSemiMixedTypes="0" containsString="0" containsNumber="1" minValue="0" maxValue="1"/>
    </cacheField>
    <cacheField name="L61" numFmtId="0">
      <sharedItems containsSemiMixedTypes="0" containsString="0" containsNumber="1" minValue="0" maxValue="1"/>
    </cacheField>
    <cacheField name="L63" numFmtId="0">
      <sharedItems containsSemiMixedTypes="0" containsString="0" containsNumber="1" minValue="0" maxValue="1"/>
    </cacheField>
    <cacheField name="SADP" numFmtId="6">
      <sharedItems/>
    </cacheField>
    <cacheField name="Anio" numFmtId="6">
      <sharedItems count="8">
        <s v="2011"/>
        <s v="2012"/>
        <s v="2013"/>
        <s v="2014"/>
        <s v="2015"/>
        <s v="2016"/>
        <s v="2017"/>
        <s v="2018"/>
      </sharedItems>
    </cacheField>
    <cacheField name="Eficiente" numFmtId="0">
      <sharedItems containsSemiMixedTypes="0" containsString="0" containsNumber="1" containsInteger="1" minValue="0" maxValue="1"/>
    </cacheField>
    <cacheField name="No eficiente" numFmtId="1">
      <sharedItems containsSemiMixedTypes="0" containsString="0" containsNumber="1" containsInteger="1" minValue="0" maxValue="1"/>
    </cacheField>
    <cacheField name="Reducción Costos" numFmtId="165">
      <sharedItems containsSemiMixedTypes="0" containsString="0" containsNumber="1" minValue="0" maxValue="0.60008808088757792" count="54">
        <n v="0.20430178638549901"/>
        <n v="0.37673083809389396"/>
        <n v="0.34226900326358206"/>
        <n v="4.992686405967002E-2"/>
        <n v="0.10714116581653212"/>
        <n v="0.20039241597362698"/>
        <n v="0.30354815634162208"/>
        <n v="0.15487792313829296"/>
        <n v="0"/>
        <n v="0.20234748639320502"/>
        <n v="0.33726687471816197"/>
        <n v="0.33373166364783907"/>
        <n v="0.46171581480671697"/>
        <n v="0.36266180245820795"/>
        <n v="0.432360226961512"/>
        <n v="0.25533776088709398"/>
        <n v="0.20158496889265903"/>
        <n v="0.3488729920797729"/>
        <n v="0.12186094608014202"/>
        <n v="0.32665178972236292"/>
        <n v="5.7483456501322083E-2"/>
        <n v="0.10479522973291204"/>
        <n v="8.8150122913552981E-2"/>
        <n v="0.26471857757069295"/>
        <n v="0.18727334801221862"/>
        <n v="0.11448582513061605"/>
        <n v="6.5106414034600074E-2"/>
        <n v="0.60008808088757792"/>
        <n v="0.30036771741199503"/>
        <n v="0.50129309200988703"/>
        <n v="0.42223211236649005"/>
        <n v="0.54588840252529203"/>
        <n v="0.39627701886774502"/>
        <n v="6.0165234489611016E-2"/>
        <n v="0.49618030678244596"/>
        <n v="1.7908809398528056E-2"/>
        <n v="4.8099091024749935E-2"/>
        <n v="5.1370867214001019E-2"/>
        <n v="8.7865423675245968E-2"/>
        <n v="6.9907517309997017E-2"/>
        <n v="4.587521510821954E-3"/>
        <n v="0.12081400835126999"/>
        <n v="7.7811533929730878E-2"/>
        <n v="9.7595946548607079E-2"/>
        <n v="0.13606973237249892"/>
        <n v="0.15002514842624107"/>
        <n v="0.10822837023584797"/>
        <n v="0.32797026817409303"/>
        <n v="0.26246315723747599"/>
        <n v="7.8846648480369028E-2"/>
        <n v="0.39907393628184196"/>
        <n v="0.22641263812929377"/>
        <n v="0.25005090298408295"/>
        <n v="0.18340122158422295"/>
      </sharedItems>
    </cacheField>
    <cacheField name="Reducción Gastos" numFmtId="165">
      <sharedItems containsSemiMixedTypes="0" containsString="0" containsNumber="1" minValue="0" maxValue="0.83579741642930583" count="56">
        <n v="0.20430178638549895"/>
        <n v="0.3767308380938939"/>
        <n v="0.34226900326358201"/>
        <n v="0.21174102212259324"/>
        <n v="0.59733827613267687"/>
        <n v="0.20039241597362695"/>
        <n v="0.35886337347882474"/>
        <n v="7.3444653798442977E-2"/>
        <n v="0.36968086741705253"/>
        <n v="0"/>
        <n v="0.20234748639320496"/>
        <n v="0.33726687471816197"/>
        <n v="0.33373166364783902"/>
        <n v="0.46171581480671697"/>
        <n v="0.362661802458208"/>
        <n v="0.432360226961512"/>
        <n v="0.25533776088709403"/>
        <n v="0.20158496889265889"/>
        <n v="0.17985149344296833"/>
        <n v="0.83515957854672618"/>
        <n v="0.12186094608014196"/>
        <n v="0.61504100591410082"/>
        <n v="0.32914623404787907"/>
        <n v="0.56636987673322559"/>
        <n v="0.54719207148970783"/>
        <n v="0.68932398428382613"/>
        <n v="0.12671498098355904"/>
        <n v="3.7982741654190036E-2"/>
        <n v="6.5106414034600074E-2"/>
        <n v="0.37287085360135097"/>
        <n v="0.30036771741199497"/>
        <n v="0.50129309200988692"/>
        <n v="0.50496425694091296"/>
        <n v="0.83579741642930583"/>
        <n v="0.74884595638804163"/>
        <n v="0.14985815382032183"/>
        <n v="0.49618030678244596"/>
        <n v="1.7908809398527969E-2"/>
        <n v="4.8099091024749872E-2"/>
        <n v="5.1370867214000887E-2"/>
        <n v="8.7865423675245968E-2"/>
        <n v="6.9907517309996989E-2"/>
        <n v="0.14779205630438894"/>
        <n v="0.12081400835126996"/>
        <n v="7.7811533929730906E-2"/>
        <n v="9.7595946548607093E-2"/>
        <n v="0.3563214721089325"/>
        <n v="0.22566399934610371"/>
        <n v="0.10822837023584803"/>
        <n v="0.32797026817409303"/>
        <n v="0.26246315723747599"/>
        <n v="0.12714302972420555"/>
        <n v="0.50396685429799537"/>
        <n v="0.15146915818045606"/>
        <n v="0.250050902984083"/>
        <n v="0.30043953655745403"/>
      </sharedItems>
    </cacheField>
    <cacheField name="Reducción Activos" numFmtId="165">
      <sharedItems containsSemiMixedTypes="0" containsString="0" containsNumber="1" minValue="0" maxValue="0.81426905222919488" count="56">
        <n v="0.65120969764993009"/>
        <n v="0.81426905222919488"/>
        <n v="0.76589155098275796"/>
        <n v="0.63611694916703632"/>
        <n v="0.57483052475305174"/>
        <n v="0.55929285414734942"/>
        <n v="0.54134690433227306"/>
        <n v="0.40641601545294365"/>
        <n v="0.41995207188987072"/>
        <n v="0"/>
        <n v="0.40105346404792336"/>
        <n v="0.36447149711145954"/>
        <n v="0.39717059155779671"/>
        <n v="0.52336428523929057"/>
        <n v="0.39724264952238375"/>
        <n v="0.432360226961512"/>
        <n v="0.32229291348815942"/>
        <n v="0.21667468904536832"/>
        <n v="9.9443364173140467E-2"/>
        <n v="0.46110712742396359"/>
        <n v="0.12186094608014199"/>
        <n v="0.32665178972236297"/>
        <n v="5.748345650132209E-2"/>
        <n v="0.10479522973291207"/>
        <n v="8.8150122913552967E-2"/>
        <n v="0.26471857757069295"/>
        <n v="0.12671498098355907"/>
        <n v="3.7982741654190029E-2"/>
        <n v="6.5106414034600088E-2"/>
        <n v="0.37287085360135097"/>
        <n v="0.30036771741199492"/>
        <n v="0.50129309200988703"/>
        <n v="0.42223211236649005"/>
        <n v="0.54588840252529203"/>
        <n v="0.39627701886774502"/>
        <n v="6.0165234489610968E-2"/>
        <n v="0.72747750465036065"/>
        <n v="0.21906902105224874"/>
        <n v="4.8099091024750046E-2"/>
        <n v="5.1370867214000936E-2"/>
        <n v="8.7865423675245982E-2"/>
        <n v="6.9907517309997017E-2"/>
        <n v="4.5875215108219436E-3"/>
        <n v="0.12081400835126996"/>
        <n v="7.7811533929730919E-2"/>
        <n v="0.11961253354990935"/>
        <n v="0.13606973237249895"/>
        <n v="0.15002514842624107"/>
        <n v="0.10822837023584794"/>
        <n v="0.49112399921807937"/>
        <n v="0.31655842899643766"/>
        <n v="7.8846648480369055E-2"/>
        <n v="0.39907393628184201"/>
        <n v="0.15146915818045609"/>
        <n v="0.250050902984083"/>
        <n v="0.18340122158422301"/>
      </sharedItems>
    </cacheField>
    <cacheField name="Reducción clasificación" numFmtId="165">
      <sharedItems containsSemiMixedTypes="0" containsString="0" containsNumber="1" minValue="0" maxValue="0.79999999999985105" count="53">
        <n v="0.20430178638549901"/>
        <n v="0.3767308380938939"/>
        <n v="0.34226900326358201"/>
        <n v="0.48929069613716991"/>
        <n v="0"/>
        <n v="0.200392415973627"/>
        <n v="0.30354815634162202"/>
        <n v="0.79999999999985105"/>
        <n v="0.20234748639320499"/>
        <n v="0.34503888940546867"/>
        <n v="0.33373166364783902"/>
        <n v="0.46171581480671703"/>
        <n v="0.362661802458208"/>
        <n v="0.43236022696151205"/>
        <n v="0.25533776088709403"/>
        <n v="0.38785105131234304"/>
        <n v="0.34887299207977296"/>
        <n v="0.12186094608014197"/>
        <n v="0.32665178972236297"/>
        <n v="5.7483456501321938E-2"/>
        <n v="0.104795229732912"/>
        <n v="8.8150122913552953E-2"/>
        <n v="0.26471857757069295"/>
        <n v="0.12671498098355904"/>
        <n v="3.7982741654190022E-2"/>
        <n v="0.53412713766466002"/>
        <n v="0.37287085360135097"/>
        <n v="0.30036771741199503"/>
        <n v="0.50129309200988703"/>
        <n v="0.42223211236649"/>
        <n v="0.54588840252529214"/>
        <n v="0.39627701886774497"/>
        <n v="6.0165234489610926E-2"/>
        <n v="0.49618030678244596"/>
        <n v="1.7908809398528014E-2"/>
        <n v="4.8099091024749928E-2"/>
        <n v="5.137086721400097E-2"/>
        <n v="8.7865423675245968E-2"/>
        <n v="6.9907517309997003E-2"/>
        <n v="4.5875215108219791E-3"/>
        <n v="0.12081400835126997"/>
        <n v="0.43151806442631629"/>
        <n v="0.57667700192275761"/>
        <n v="0.13606973237249903"/>
        <n v="0.52299664990429107"/>
        <n v="0.10822837023584804"/>
        <n v="0.58826193612731026"/>
        <n v="0.43007467863713106"/>
        <n v="0.53405663493802136"/>
        <n v="0.43897515794320763"/>
        <n v="0.15146915818045606"/>
        <n v="0.25005090298408295"/>
        <n v="0.367199362835015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L1"/>
    <s v="2011_BLANCO Y NEGRO S.A"/>
    <n v="11454340"/>
    <n v="2843843"/>
    <n v="46669645"/>
    <n v="4"/>
    <n v="14292544"/>
    <n v="1"/>
    <x v="0"/>
    <x v="0"/>
    <s v="TRUE"/>
    <n v="0"/>
    <n v="0"/>
    <n v="20857033.566402499"/>
    <n v="0"/>
    <n v="0"/>
    <n v="0.48337731338050999"/>
    <n v="0"/>
    <n v="0"/>
    <n v="0"/>
    <n v="0"/>
    <n v="0"/>
    <n v="0"/>
    <n v="0.20771068713968499"/>
    <n v="0"/>
    <n v="0"/>
    <n v="0"/>
    <n v="0"/>
    <n v="0"/>
    <n v="0"/>
    <n v="0"/>
    <n v="3.0402542609599702E-2"/>
    <n v="0"/>
    <n v="0.27850945687020501"/>
    <n v="0"/>
    <x v="0"/>
    <x v="0"/>
  </r>
  <r>
    <s v="L2"/>
    <s v="2012_BLANCO Y NEGRO S.A"/>
    <n v="8347650"/>
    <n v="2638132"/>
    <n v="43855168"/>
    <n v="3"/>
    <n v="8009829"/>
    <n v="1"/>
    <x v="1"/>
    <x v="1"/>
    <s v="TRUE"/>
    <n v="0"/>
    <n v="0"/>
    <n v="19188311.887323599"/>
    <n v="0"/>
    <n v="0"/>
    <n v="0.16959013429334199"/>
    <n v="0"/>
    <n v="0"/>
    <n v="0"/>
    <n v="0"/>
    <n v="0"/>
    <n v="0.68074844795434097"/>
    <n v="0.14178189375007599"/>
    <n v="0"/>
    <n v="0"/>
    <n v="0"/>
    <n v="0"/>
    <n v="0"/>
    <n v="0"/>
    <n v="0"/>
    <n v="0"/>
    <n v="0"/>
    <n v="7.8795240022408401E-3"/>
    <n v="0"/>
    <x v="0"/>
    <x v="1"/>
  </r>
  <r>
    <s v="L3"/>
    <s v="2013_BLANCO Y NEGRO S.A"/>
    <n v="8728553"/>
    <n v="3130102"/>
    <n v="42626040"/>
    <n v="8"/>
    <n v="9298914"/>
    <n v="1"/>
    <x v="2"/>
    <x v="2"/>
    <s v="TRUE"/>
    <n v="0"/>
    <n v="0"/>
    <n v="18057351.663979501"/>
    <n v="0"/>
    <n v="0"/>
    <n v="0.18831832627614301"/>
    <n v="0"/>
    <n v="0"/>
    <n v="0"/>
    <n v="0"/>
    <n v="0"/>
    <n v="0"/>
    <n v="0.42148151842463499"/>
    <n v="0"/>
    <n v="0"/>
    <n v="0"/>
    <n v="0"/>
    <n v="0"/>
    <n v="0"/>
    <n v="0"/>
    <n v="0.37479138091803299"/>
    <n v="0"/>
    <n v="1.54087743811901E-2"/>
    <n v="0"/>
    <x v="0"/>
    <x v="2"/>
  </r>
  <r>
    <s v="L4"/>
    <s v="2014_BLANCO Y NEGRO S.A"/>
    <n v="10024755"/>
    <n v="3703078"/>
    <n v="47707378"/>
    <n v="3"/>
    <n v="15138158"/>
    <n v="1"/>
    <x v="3"/>
    <x v="3"/>
    <s v="TRUE"/>
    <n v="0"/>
    <n v="599210.44881133398"/>
    <n v="27965591.9700693"/>
    <n v="1.3180914962325001"/>
    <n v="0"/>
    <n v="0.467872088411874"/>
    <n v="0"/>
    <n v="0"/>
    <n v="0"/>
    <n v="0"/>
    <n v="0"/>
    <n v="0"/>
    <n v="0.532127911588126"/>
    <n v="0"/>
    <n v="0"/>
    <n v="0"/>
    <n v="0"/>
    <n v="0"/>
    <n v="0"/>
    <n v="0"/>
    <n v="0"/>
    <n v="0"/>
    <n v="0"/>
    <n v="0"/>
    <x v="0"/>
    <x v="3"/>
  </r>
  <r>
    <s v="L5"/>
    <s v="2015_BLANCO Y NEGRO S.A"/>
    <n v="12861674"/>
    <n v="4521466"/>
    <n v="43421147"/>
    <n v="1"/>
    <n v="14916615"/>
    <n v="1"/>
    <x v="4"/>
    <x v="4"/>
    <s v="TRUE"/>
    <n v="1378014.7467121801"/>
    <n v="2700844.7060325099"/>
    <n v="24959800.715389401"/>
    <n v="0"/>
    <n v="0"/>
    <n v="0.23632337756463401"/>
    <n v="0"/>
    <n v="0"/>
    <n v="0"/>
    <n v="0.76367662243638101"/>
    <n v="0"/>
    <n v="0"/>
    <n v="0"/>
    <n v="0"/>
    <n v="0"/>
    <n v="0"/>
    <n v="0"/>
    <n v="0"/>
    <n v="0"/>
    <n v="0"/>
    <n v="0"/>
    <n v="0"/>
    <n v="0"/>
    <n v="0"/>
    <x v="0"/>
    <x v="4"/>
  </r>
  <r>
    <s v="L6"/>
    <s v="2016_BLANCO Y NEGRO S.A"/>
    <n v="13375930"/>
    <n v="3395136"/>
    <n v="43190640"/>
    <n v="2"/>
    <n v="16715412"/>
    <n v="1"/>
    <x v="5"/>
    <x v="5"/>
    <s v="TRUE"/>
    <n v="0"/>
    <n v="0"/>
    <n v="15501139.621003499"/>
    <n v="0"/>
    <n v="0"/>
    <n v="0.56364307289226001"/>
    <n v="0"/>
    <n v="0"/>
    <n v="0"/>
    <n v="0"/>
    <n v="0"/>
    <n v="0.19015882472018"/>
    <n v="0.21362645419864601"/>
    <n v="0"/>
    <n v="0"/>
    <n v="0"/>
    <n v="0"/>
    <n v="0"/>
    <n v="0"/>
    <n v="0"/>
    <n v="0"/>
    <n v="0"/>
    <n v="3.25716481889139E-2"/>
    <n v="0"/>
    <x v="0"/>
    <x v="5"/>
  </r>
  <r>
    <s v="L7"/>
    <s v="2017_BLANCO Y NEGRO S.A"/>
    <n v="15085303"/>
    <n v="4477536"/>
    <n v="41494632"/>
    <n v="2"/>
    <n v="16326248"/>
    <n v="1"/>
    <x v="6"/>
    <x v="6"/>
    <s v="TRUE"/>
    <n v="0"/>
    <n v="247675.87607964201"/>
    <n v="9867371.5379328001"/>
    <n v="0"/>
    <n v="0"/>
    <n v="0.506562955155763"/>
    <n v="0"/>
    <n v="0"/>
    <n v="0.10053335752780999"/>
    <n v="0"/>
    <n v="0"/>
    <n v="0"/>
    <n v="0.392903687316427"/>
    <n v="0"/>
    <n v="0"/>
    <n v="0"/>
    <n v="0"/>
    <n v="0"/>
    <n v="0"/>
    <n v="0"/>
    <n v="0"/>
    <n v="0"/>
    <n v="0"/>
    <n v="0"/>
    <x v="0"/>
    <x v="6"/>
  </r>
  <r>
    <s v="L8"/>
    <s v="2018_BLANCO Y NEGRO S.A"/>
    <n v="19000786"/>
    <n v="3597153"/>
    <n v="48492515"/>
    <n v="5"/>
    <n v="24565194"/>
    <n v="1"/>
    <x v="7"/>
    <x v="7"/>
    <s v="TRUE"/>
    <n v="1547296.1240068499"/>
    <n v="0"/>
    <n v="16146618.749601301"/>
    <n v="3.63277673100704"/>
    <n v="0"/>
    <n v="0.894108769958746"/>
    <n v="0"/>
    <n v="0"/>
    <n v="0"/>
    <n v="0.105891230041084"/>
    <n v="0"/>
    <n v="0"/>
    <n v="0"/>
    <n v="0"/>
    <n v="0"/>
    <n v="0"/>
    <n v="0"/>
    <n v="0"/>
    <n v="0"/>
    <n v="0"/>
    <n v="0"/>
    <n v="0"/>
    <n v="0"/>
    <n v="0"/>
    <x v="0"/>
    <x v="7"/>
  </r>
  <r>
    <s v="L9"/>
    <s v="2011_AZUL AZUL S.A."/>
    <n v="9976837"/>
    <n v="2702374"/>
    <n v="28507802"/>
    <n v="1"/>
    <n v="13085550"/>
    <n v="1"/>
    <x v="4"/>
    <x v="8"/>
    <s v="TRUE"/>
    <n v="0"/>
    <n v="999015.96440528997"/>
    <n v="11971910.514926201"/>
    <n v="0"/>
    <n v="0"/>
    <n v="0.208654385611349"/>
    <n v="0"/>
    <n v="0.60577906625539302"/>
    <n v="0"/>
    <n v="0.18556654812819701"/>
    <n v="0"/>
    <n v="0"/>
    <n v="0"/>
    <n v="0"/>
    <n v="0"/>
    <n v="0"/>
    <n v="0"/>
    <n v="0"/>
    <n v="0"/>
    <n v="0"/>
    <n v="0"/>
    <n v="0"/>
    <n v="0"/>
    <n v="0"/>
    <x v="1"/>
    <x v="0"/>
  </r>
  <r>
    <s v="L10"/>
    <s v="2012_AZUL AZUL S.A."/>
    <n v="16794365"/>
    <n v="3576420"/>
    <n v="30446197"/>
    <n v="1"/>
    <n v="26118436"/>
    <n v="1"/>
    <x v="4"/>
    <x v="9"/>
    <s v="FALS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1"/>
  </r>
  <r>
    <s v="L11"/>
    <s v="2013_AZUL AZUL S.A."/>
    <n v="12406785"/>
    <n v="2790763"/>
    <n v="29474810"/>
    <n v="4"/>
    <n v="15427641"/>
    <n v="1"/>
    <x v="8"/>
    <x v="10"/>
    <s v="TRUE"/>
    <n v="0"/>
    <n v="0"/>
    <n v="5856820.9372370699"/>
    <n v="0"/>
    <n v="0"/>
    <n v="0.55263115568298804"/>
    <n v="0"/>
    <n v="0"/>
    <n v="0"/>
    <n v="0"/>
    <n v="0"/>
    <n v="7.5363903282831695E-4"/>
    <n v="9.7966963262427306E-2"/>
    <n v="0"/>
    <n v="0"/>
    <n v="0"/>
    <n v="0"/>
    <n v="0"/>
    <n v="0"/>
    <n v="0"/>
    <n v="0"/>
    <n v="0"/>
    <n v="0.34864824202175698"/>
    <n v="0"/>
    <x v="1"/>
    <x v="2"/>
  </r>
  <r>
    <s v="L12"/>
    <s v="2014_AZUL AZUL S.A."/>
    <n v="14345339"/>
    <n v="3177103"/>
    <n v="26221600"/>
    <n v="8"/>
    <n v="14863823"/>
    <n v="1"/>
    <x v="9"/>
    <x v="11"/>
    <s v="TRUE"/>
    <n v="0"/>
    <n v="0"/>
    <n v="713348.72654809104"/>
    <n v="6.2176117498453802E-2"/>
    <n v="0"/>
    <n v="0.49559161739371099"/>
    <n v="0"/>
    <n v="0"/>
    <n v="0"/>
    <n v="0"/>
    <n v="0"/>
    <n v="0"/>
    <n v="0"/>
    <n v="0"/>
    <n v="0"/>
    <n v="0"/>
    <n v="0"/>
    <n v="0"/>
    <n v="0"/>
    <n v="0"/>
    <n v="0.30330964727963899"/>
    <n v="0"/>
    <n v="0.20109873532665001"/>
    <n v="0"/>
    <x v="1"/>
    <x v="3"/>
  </r>
  <r>
    <s v="L13"/>
    <s v="2015_AZUL AZUL S.A."/>
    <n v="14039653"/>
    <n v="3072017"/>
    <n v="26536209"/>
    <n v="2"/>
    <n v="13669430"/>
    <n v="1"/>
    <x v="10"/>
    <x v="12"/>
    <s v="TRUE"/>
    <n v="0"/>
    <n v="0"/>
    <n v="1683428.6497545701"/>
    <n v="0"/>
    <n v="0"/>
    <n v="0.362870042298717"/>
    <n v="0"/>
    <n v="8.9108087059143304E-2"/>
    <n v="0.215485197938518"/>
    <n v="0"/>
    <n v="0"/>
    <n v="0.33253667270362203"/>
    <n v="0"/>
    <n v="0"/>
    <n v="0"/>
    <n v="0"/>
    <n v="0"/>
    <n v="0"/>
    <n v="0"/>
    <n v="0"/>
    <n v="0"/>
    <n v="0"/>
    <n v="0"/>
    <n v="0"/>
    <x v="1"/>
    <x v="4"/>
  </r>
  <r>
    <s v="L14"/>
    <s v="2016_AZUL AZUL S.A."/>
    <n v="15064181"/>
    <n v="3773375"/>
    <n v="29540105"/>
    <n v="11"/>
    <n v="12792767"/>
    <n v="1"/>
    <x v="11"/>
    <x v="13"/>
    <s v="TRUE"/>
    <n v="0"/>
    <n v="0"/>
    <n v="1821102.2896676201"/>
    <n v="0"/>
    <n v="0"/>
    <n v="0.37551720972180602"/>
    <n v="0"/>
    <n v="0"/>
    <n v="0"/>
    <n v="0"/>
    <n v="0"/>
    <n v="0"/>
    <n v="0.101112532650182"/>
    <n v="0"/>
    <n v="0"/>
    <n v="0"/>
    <n v="0"/>
    <n v="0"/>
    <n v="0"/>
    <n v="0"/>
    <n v="0.41994798967713698"/>
    <n v="0"/>
    <n v="0.103422267950875"/>
    <n v="0"/>
    <x v="1"/>
    <x v="5"/>
  </r>
  <r>
    <s v="L15"/>
    <s v="2017_AZUL AZUL S.A."/>
    <n v="15866545"/>
    <n v="3445718"/>
    <n v="28852707"/>
    <n v="3"/>
    <n v="15379286"/>
    <n v="1"/>
    <x v="12"/>
    <x v="14"/>
    <s v="TRUE"/>
    <n v="0"/>
    <n v="0"/>
    <n v="997751.048154474"/>
    <n v="0"/>
    <n v="0"/>
    <n v="0.52457516756711897"/>
    <n v="0"/>
    <n v="0"/>
    <n v="0"/>
    <n v="0"/>
    <n v="0"/>
    <n v="0.250790558600131"/>
    <n v="0"/>
    <n v="0"/>
    <n v="0"/>
    <n v="0"/>
    <n v="0"/>
    <n v="0"/>
    <n v="0"/>
    <n v="0"/>
    <n v="0"/>
    <n v="0.171645402242874"/>
    <n v="5.29888715898763E-2"/>
    <n v="0"/>
    <x v="1"/>
    <x v="6"/>
  </r>
  <r>
    <s v="L16"/>
    <s v="2018_AZUL AZUL S.A."/>
    <n v="18658823"/>
    <n v="3970291"/>
    <n v="30868487"/>
    <n v="3"/>
    <n v="15883300"/>
    <n v="1"/>
    <x v="13"/>
    <x v="15"/>
    <s v="FALSE"/>
    <n v="0"/>
    <n v="0"/>
    <n v="0"/>
    <n v="0"/>
    <n v="0"/>
    <n v="0.52813885720487697"/>
    <n v="0"/>
    <n v="5.0871626203610402E-2"/>
    <n v="0"/>
    <n v="0"/>
    <n v="0"/>
    <n v="0.13905971407092699"/>
    <n v="0"/>
    <n v="0"/>
    <n v="0"/>
    <n v="0.249580276622761"/>
    <n v="0"/>
    <n v="0"/>
    <n v="0"/>
    <n v="0"/>
    <n v="0"/>
    <n v="3.2349525897097602E-2"/>
    <n v="0"/>
    <n v="0"/>
    <x v="1"/>
    <x v="7"/>
  </r>
  <r>
    <s v="L17"/>
    <s v="2011_CRUZADOS S.A.D.P"/>
    <n v="9273403"/>
    <n v="993215"/>
    <n v="12025891"/>
    <n v="2"/>
    <n v="9585424"/>
    <n v="1"/>
    <x v="4"/>
    <x v="16"/>
    <s v="FALSE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0"/>
  </r>
  <r>
    <s v="L18"/>
    <s v="2012_CRUZADOS S.A.D.P"/>
    <n v="6916141"/>
    <n v="1372460"/>
    <n v="11804560"/>
    <n v="5"/>
    <n v="7450809"/>
    <n v="1"/>
    <x v="14"/>
    <x v="17"/>
    <s v="TRUE"/>
    <n v="0"/>
    <n v="0"/>
    <n v="790376.11618843197"/>
    <n v="0"/>
    <n v="0"/>
    <n v="0.203322850022293"/>
    <n v="0"/>
    <n v="0"/>
    <n v="0"/>
    <n v="0"/>
    <n v="0"/>
    <n v="0.17010479656823299"/>
    <n v="0"/>
    <n v="0"/>
    <n v="0"/>
    <n v="0"/>
    <n v="0"/>
    <n v="0"/>
    <n v="0"/>
    <n v="0"/>
    <n v="0"/>
    <n v="0.30155693036536801"/>
    <n v="0.32501542304410702"/>
    <n v="0"/>
    <x v="2"/>
    <x v="1"/>
  </r>
  <r>
    <s v="L19"/>
    <s v="2013_CRUZADOS S.A.D.P"/>
    <n v="7670454"/>
    <n v="1188720"/>
    <n v="12290907"/>
    <n v="1"/>
    <n v="9097471"/>
    <n v="1"/>
    <x v="4"/>
    <x v="18"/>
    <s v="FALSE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x v="2"/>
  </r>
  <r>
    <s v="L20"/>
    <s v="2014_CRUZADOS S.A.D.P"/>
    <n v="7641258"/>
    <n v="1385292"/>
    <n v="13017956"/>
    <n v="1"/>
    <n v="9360273"/>
    <n v="1"/>
    <x v="4"/>
    <x v="19"/>
    <s v="FALS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2"/>
    <x v="3"/>
  </r>
  <r>
    <s v="L21"/>
    <s v="2015_CRUZADOS S.A.D.P"/>
    <n v="9593046"/>
    <n v="1387944"/>
    <n v="15120282"/>
    <n v="10"/>
    <n v="9666636"/>
    <n v="1"/>
    <x v="15"/>
    <x v="20"/>
    <s v="TRUE"/>
    <n v="0"/>
    <n v="0"/>
    <n v="228160.824010048"/>
    <n v="1.8626608241968401"/>
    <n v="0"/>
    <n v="0.111656096867639"/>
    <n v="0"/>
    <n v="0"/>
    <n v="0"/>
    <n v="0.54691127067401901"/>
    <n v="0"/>
    <n v="0"/>
    <n v="0"/>
    <n v="0"/>
    <n v="0"/>
    <n v="0"/>
    <n v="0"/>
    <n v="0"/>
    <n v="0"/>
    <n v="0"/>
    <n v="0"/>
    <n v="0"/>
    <n v="0"/>
    <n v="0.34143263245834199"/>
    <x v="2"/>
    <x v="4"/>
  </r>
  <r>
    <s v="L22"/>
    <s v="2016_CRUZADOS S.A.D.P"/>
    <n v="9840236"/>
    <n v="1277281"/>
    <n v="14752577"/>
    <n v="1"/>
    <n v="11450158"/>
    <n v="1"/>
    <x v="4"/>
    <x v="21"/>
    <s v="FALSE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2"/>
    <x v="5"/>
  </r>
  <r>
    <s v="L23"/>
    <s v="2017_CRUZADOS S.A.D.P"/>
    <n v="10185063"/>
    <n v="1541601"/>
    <n v="14140523"/>
    <n v="1"/>
    <n v="11136558"/>
    <n v="1"/>
    <x v="4"/>
    <x v="22"/>
    <s v="FALS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x v="6"/>
  </r>
  <r>
    <s v="L24"/>
    <s v="2018_CRUZADOS S.A.D.P"/>
    <n v="9080871"/>
    <n v="1738086"/>
    <n v="16195532"/>
    <n v="1"/>
    <n v="11260601"/>
    <n v="1"/>
    <x v="4"/>
    <x v="23"/>
    <s v="TRUE"/>
    <n v="0"/>
    <n v="312597.36283231498"/>
    <n v="1610538.18665375"/>
    <n v="0"/>
    <n v="0"/>
    <n v="8.8920469331886506E-2"/>
    <n v="0"/>
    <n v="0.63496213650692102"/>
    <n v="0"/>
    <n v="0.27611739416127101"/>
    <n v="0"/>
    <n v="0"/>
    <n v="0"/>
    <n v="0"/>
    <n v="0"/>
    <n v="0"/>
    <n v="0"/>
    <n v="0"/>
    <n v="0"/>
    <n v="0"/>
    <n v="0"/>
    <n v="0"/>
    <n v="0"/>
    <n v="0"/>
    <x v="2"/>
    <x v="7"/>
  </r>
  <r>
    <s v="L25"/>
    <s v="2011_O'HIGGINS S.A.D.P."/>
    <n v="1637058"/>
    <n v="920621"/>
    <n v="1784218"/>
    <n v="10"/>
    <n v="1483411"/>
    <n v="1"/>
    <x v="16"/>
    <x v="24"/>
    <s v="TRUE"/>
    <n v="0"/>
    <n v="447685.643519793"/>
    <n v="200250.16449554099"/>
    <n v="0"/>
    <n v="91064.412552351103"/>
    <n v="0"/>
    <n v="0"/>
    <n v="0"/>
    <n v="0"/>
    <n v="0"/>
    <n v="0"/>
    <n v="9.7745984160180294E-2"/>
    <n v="0"/>
    <n v="0"/>
    <n v="0"/>
    <n v="0"/>
    <n v="0"/>
    <n v="0"/>
    <n v="0"/>
    <n v="0"/>
    <n v="0"/>
    <n v="0"/>
    <n v="0.90225401583982001"/>
    <n v="0"/>
    <x v="3"/>
    <x v="0"/>
  </r>
  <r>
    <s v="L26"/>
    <s v="2012_O'HIGGINS S.A.D.P."/>
    <n v="2591787"/>
    <n v="815708"/>
    <n v="2648165"/>
    <n v="4"/>
    <n v="2974647"/>
    <n v="1"/>
    <x v="17"/>
    <x v="25"/>
    <s v="TRUE"/>
    <n v="0"/>
    <n v="0"/>
    <n v="0"/>
    <n v="0"/>
    <n v="192087.63777928901"/>
    <n v="0"/>
    <n v="0"/>
    <n v="0"/>
    <n v="0"/>
    <n v="0"/>
    <n v="0"/>
    <n v="0.60457952144395499"/>
    <n v="0"/>
    <n v="0"/>
    <n v="8.8306771565817496E-2"/>
    <n v="0"/>
    <n v="0"/>
    <n v="0"/>
    <n v="0"/>
    <n v="0"/>
    <n v="0"/>
    <n v="4.9906465601177299E-2"/>
    <n v="0.25720724138904999"/>
    <n v="0"/>
    <x v="3"/>
    <x v="1"/>
  </r>
  <r>
    <s v="L27"/>
    <s v="2013_O'HIGGINS S.A.D.P."/>
    <n v="2796464"/>
    <n v="1036209"/>
    <n v="3152730"/>
    <n v="2"/>
    <n v="4102325"/>
    <n v="1"/>
    <x v="4"/>
    <x v="26"/>
    <s v="FALS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  <x v="2"/>
  </r>
  <r>
    <s v="L28"/>
    <s v="2014_O'HIGGINS S.A.D.P."/>
    <n v="3132021"/>
    <n v="2340936"/>
    <n v="5853819"/>
    <n v="2"/>
    <n v="5483777"/>
    <n v="1"/>
    <x v="4"/>
    <x v="26"/>
    <s v="FALS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  <x v="3"/>
  </r>
  <r>
    <s v="L29"/>
    <s v="2015_O'HIGGINS S.A.D.P."/>
    <n v="3660142"/>
    <n v="1898437"/>
    <n v="4061415"/>
    <n v="9"/>
    <n v="3685682"/>
    <n v="1"/>
    <x v="18"/>
    <x v="27"/>
    <s v="TRUE"/>
    <n v="0"/>
    <n v="547488.75841939403"/>
    <n v="0"/>
    <n v="0"/>
    <n v="0"/>
    <n v="0"/>
    <n v="0"/>
    <n v="0"/>
    <n v="0"/>
    <n v="0"/>
    <n v="0"/>
    <n v="0.34412540002826703"/>
    <n v="0"/>
    <n v="0"/>
    <n v="0"/>
    <n v="9.1271941125464801E-2"/>
    <n v="0"/>
    <n v="0"/>
    <n v="0"/>
    <n v="0"/>
    <n v="0.28646216428542698"/>
    <n v="0"/>
    <n v="0.278140494560842"/>
    <n v="0"/>
    <x v="3"/>
    <x v="4"/>
  </r>
  <r>
    <s v="L30"/>
    <s v="2016_O'HIGGINS S.A.D.P."/>
    <n v="3549609"/>
    <n v="2781243"/>
    <n v="5807481"/>
    <n v="5"/>
    <n v="5588692"/>
    <n v="1"/>
    <x v="19"/>
    <x v="28"/>
    <s v="TRUE"/>
    <n v="0"/>
    <n v="755560.19841191894"/>
    <n v="0"/>
    <n v="0"/>
    <n v="0"/>
    <n v="1.0495304772627599E-2"/>
    <n v="0"/>
    <n v="0"/>
    <n v="0"/>
    <n v="0"/>
    <n v="0"/>
    <n v="0"/>
    <n v="0.63087461102558196"/>
    <n v="0"/>
    <n v="0"/>
    <n v="6.3074092012883998E-2"/>
    <n v="0"/>
    <n v="0"/>
    <n v="0"/>
    <n v="0"/>
    <n v="0.29555599228119001"/>
    <n v="0"/>
    <n v="0"/>
    <n v="0"/>
    <x v="3"/>
    <x v="5"/>
  </r>
  <r>
    <s v="L31"/>
    <s v="2017_O'HIGGINS S.A.D.P."/>
    <n v="3260311"/>
    <n v="1606676"/>
    <n v="2462177"/>
    <n v="6"/>
    <n v="3891331"/>
    <n v="1"/>
    <x v="20"/>
    <x v="29"/>
    <s v="TRUE"/>
    <n v="0"/>
    <n v="741600.90754387598"/>
    <n v="0"/>
    <n v="0"/>
    <n v="0"/>
    <n v="0"/>
    <n v="0"/>
    <n v="0"/>
    <n v="0"/>
    <n v="0"/>
    <n v="0"/>
    <n v="0.14183615315171"/>
    <n v="0"/>
    <n v="0"/>
    <n v="0"/>
    <n v="0.47329033824368799"/>
    <n v="0"/>
    <n v="0"/>
    <n v="0"/>
    <n v="0"/>
    <n v="0.24339268508419901"/>
    <n v="0"/>
    <n v="0.14148082352032401"/>
    <n v="0"/>
    <x v="3"/>
    <x v="6"/>
  </r>
  <r>
    <s v="L32"/>
    <s v="2018_O'HIGGINS S.A.D.P."/>
    <n v="3450911"/>
    <n v="1716646"/>
    <n v="2995859"/>
    <n v="8"/>
    <n v="4375074"/>
    <n v="1"/>
    <x v="21"/>
    <x v="30"/>
    <s v="TRUE"/>
    <n v="0"/>
    <n v="788012.52485546202"/>
    <n v="0"/>
    <n v="0"/>
    <n v="0"/>
    <n v="0"/>
    <n v="0"/>
    <n v="0"/>
    <n v="0"/>
    <n v="0"/>
    <n v="0"/>
    <n v="0"/>
    <n v="0"/>
    <n v="0"/>
    <n v="0"/>
    <n v="0.42842344878611999"/>
    <n v="0"/>
    <n v="0"/>
    <n v="0"/>
    <n v="2.8848585158847001E-2"/>
    <n v="0.466062471510865"/>
    <n v="0"/>
    <n v="7.6665494544168003E-2"/>
    <n v="0"/>
    <x v="3"/>
    <x v="7"/>
  </r>
  <r>
    <s v="L33"/>
    <s v="2011_CD PALESTINO SADP"/>
    <n v="1418111"/>
    <n v="427247"/>
    <n v="1071587"/>
    <n v="9"/>
    <n v="1132414"/>
    <n v="1"/>
    <x v="22"/>
    <x v="31"/>
    <s v="TRUE"/>
    <n v="0"/>
    <n v="181411.386201966"/>
    <n v="0"/>
    <n v="0"/>
    <n v="308143.441722852"/>
    <n v="0"/>
    <n v="0"/>
    <n v="0"/>
    <n v="0"/>
    <n v="0"/>
    <n v="0"/>
    <n v="2.7263345701067102E-2"/>
    <n v="0"/>
    <n v="0"/>
    <n v="8.20501565446905E-2"/>
    <n v="0"/>
    <n v="0"/>
    <n v="0"/>
    <n v="0"/>
    <n v="0"/>
    <n v="0"/>
    <n v="0"/>
    <n v="0.89068649775424202"/>
    <n v="0"/>
    <x v="4"/>
    <x v="0"/>
  </r>
  <r>
    <s v="L34"/>
    <s v="2012_CD PALESTINO SADP"/>
    <n v="2065456"/>
    <n v="234617"/>
    <n v="1273576"/>
    <n v="7"/>
    <n v="2094837"/>
    <n v="1"/>
    <x v="23"/>
    <x v="32"/>
    <s v="TRUE"/>
    <n v="125080.642529547"/>
    <n v="0"/>
    <n v="0"/>
    <n v="0"/>
    <n v="0"/>
    <n v="0"/>
    <n v="2.76351551542263E-2"/>
    <n v="0"/>
    <n v="0"/>
    <n v="0"/>
    <n v="0"/>
    <n v="0"/>
    <n v="0"/>
    <n v="0"/>
    <n v="0"/>
    <n v="0.215743822501932"/>
    <n v="1.6306599841641799E-2"/>
    <n v="0"/>
    <n v="0"/>
    <n v="0"/>
    <n v="0"/>
    <n v="0"/>
    <n v="0.74031442250220003"/>
    <n v="0"/>
    <x v="4"/>
    <x v="1"/>
  </r>
  <r>
    <s v="L35"/>
    <s v="2013_CD PALESTINO SADP"/>
    <n v="2210803"/>
    <n v="321376"/>
    <n v="526624"/>
    <n v="5"/>
    <n v="1786548"/>
    <n v="1"/>
    <x v="4"/>
    <x v="26"/>
    <s v="FALSE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4"/>
    <x v="2"/>
  </r>
  <r>
    <s v="L36"/>
    <s v="2014_CD PALESTINO SADP"/>
    <n v="2243039"/>
    <n v="666198"/>
    <n v="694753"/>
    <n v="4"/>
    <n v="2075190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4"/>
    <x v="3"/>
  </r>
  <r>
    <s v="L37"/>
    <s v="2015_CD PALESTINO SADP"/>
    <n v="3417238"/>
    <n v="528697"/>
    <n v="925012"/>
    <n v="6"/>
    <n v="3208387"/>
    <n v="1"/>
    <x v="24"/>
    <x v="33"/>
    <s v="TRUE"/>
    <n v="261429.24397281499"/>
    <n v="0"/>
    <n v="0"/>
    <n v="0"/>
    <n v="0"/>
    <n v="0"/>
    <n v="0"/>
    <n v="0"/>
    <n v="0"/>
    <n v="0"/>
    <n v="0"/>
    <n v="0"/>
    <n v="0"/>
    <n v="0.21181176525791101"/>
    <n v="0"/>
    <n v="0.57027832913440302"/>
    <n v="0.19364543454469599"/>
    <n v="0"/>
    <n v="0"/>
    <n v="2.4264471062988999E-2"/>
    <n v="0"/>
    <n v="0"/>
    <n v="0"/>
    <n v="0"/>
    <x v="4"/>
    <x v="4"/>
  </r>
  <r>
    <s v="L38"/>
    <s v="2016_CD PALESTINO SADP"/>
    <n v="3358160"/>
    <n v="599048"/>
    <n v="1071140"/>
    <n v="3"/>
    <n v="3792247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4"/>
    <x v="5"/>
  </r>
  <r>
    <s v="L39"/>
    <s v="2017_CD PALESTINO SADP"/>
    <n v="2915631"/>
    <n v="416227"/>
    <n v="778388"/>
    <n v="14"/>
    <n v="3000056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x v="6"/>
  </r>
  <r>
    <s v="L40"/>
    <s v="2018_CD PALESTINO SADP"/>
    <n v="3167281"/>
    <n v="571968"/>
    <n v="4376162"/>
    <n v="13"/>
    <n v="4402308"/>
    <n v="1"/>
    <x v="25"/>
    <x v="34"/>
    <s v="TRUE"/>
    <n v="0"/>
    <n v="0"/>
    <n v="0"/>
    <n v="6.0972694071907796"/>
    <n v="0"/>
    <n v="0.106510151806863"/>
    <n v="0"/>
    <n v="0"/>
    <n v="0"/>
    <n v="0"/>
    <n v="0"/>
    <n v="0"/>
    <n v="0"/>
    <n v="0"/>
    <n v="0"/>
    <n v="0.116491357005827"/>
    <n v="0"/>
    <n v="0"/>
    <n v="0"/>
    <n v="0"/>
    <n v="4.0343387305393198E-2"/>
    <n v="0"/>
    <n v="0.73665510388191602"/>
    <n v="0"/>
    <x v="4"/>
    <x v="7"/>
  </r>
  <r>
    <s v="L41"/>
    <s v="2013_EVERTON DE VIÑA DEL MAR SADP"/>
    <n v="2038444"/>
    <n v="570795"/>
    <n v="322104"/>
    <n v="15"/>
    <n v="1747610"/>
    <n v="1"/>
    <x v="4"/>
    <x v="35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5"/>
    <x v="2"/>
  </r>
  <r>
    <s v="L42"/>
    <s v="2014_EVERTON DE VIÑA DEL MAR SADP"/>
    <n v="1903991"/>
    <n v="428174"/>
    <n v="344007"/>
    <n v="17"/>
    <n v="1593800"/>
    <n v="1"/>
    <x v="4"/>
    <x v="3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5"/>
    <x v="3"/>
  </r>
  <r>
    <s v="L43"/>
    <s v="2017_EVERTON DE VIÑA DEL MAR SADP"/>
    <n v="3216806"/>
    <n v="755008"/>
    <n v="690439"/>
    <n v="12"/>
    <n v="3560419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x v="6"/>
  </r>
  <r>
    <s v="L44"/>
    <s v="2018_EVERTON DE VIÑA DEL MAR SADP"/>
    <n v="3718420"/>
    <n v="301373"/>
    <n v="985213"/>
    <n v="11"/>
    <n v="1491964"/>
    <n v="1"/>
    <x v="26"/>
    <x v="37"/>
    <s v="TRUE"/>
    <n v="844889.08228565205"/>
    <n v="0"/>
    <n v="0"/>
    <n v="0"/>
    <n v="24927.631265300799"/>
    <n v="0"/>
    <n v="0"/>
    <n v="0"/>
    <n v="0"/>
    <n v="0"/>
    <n v="0"/>
    <n v="0"/>
    <n v="0"/>
    <n v="0.40261518537667601"/>
    <n v="0"/>
    <n v="0"/>
    <n v="0"/>
    <n v="0"/>
    <n v="7.0365098113777794E-2"/>
    <n v="0"/>
    <n v="0"/>
    <n v="0"/>
    <n v="0.52701971650954604"/>
    <n v="0"/>
    <x v="5"/>
    <x v="7"/>
  </r>
  <r>
    <s v="L45"/>
    <s v="2011_AUDAX ITALIANO LA FLORIDA SADP"/>
    <n v="3889815"/>
    <n v="716064"/>
    <n v="3076699"/>
    <n v="5"/>
    <n v="2609300"/>
    <n v="1"/>
    <x v="27"/>
    <x v="38"/>
    <s v="TRUE"/>
    <n v="0"/>
    <n v="0"/>
    <n v="0"/>
    <n v="0"/>
    <n v="173868.861616296"/>
    <n v="0"/>
    <n v="0"/>
    <n v="0"/>
    <n v="0"/>
    <n v="0"/>
    <n v="0"/>
    <n v="3.90863414097452E-2"/>
    <n v="0"/>
    <n v="0"/>
    <n v="0.44160072682039597"/>
    <n v="0"/>
    <n v="0"/>
    <n v="0"/>
    <n v="0"/>
    <n v="0"/>
    <n v="0"/>
    <n v="0.49540117488751301"/>
    <n v="2.3911756882346299E-2"/>
    <n v="0"/>
    <x v="6"/>
    <x v="0"/>
  </r>
  <r>
    <s v="L46"/>
    <s v="2012_AUDAX ITALIANO LA FLORIDA SADP"/>
    <n v="3332472"/>
    <n v="843968"/>
    <n v="3527023"/>
    <n v="11"/>
    <n v="2460426"/>
    <n v="1"/>
    <x v="28"/>
    <x v="39"/>
    <s v="FALSE"/>
    <n v="0"/>
    <n v="0"/>
    <n v="0"/>
    <n v="0"/>
    <n v="0"/>
    <n v="4.2951309690646101E-3"/>
    <n v="0"/>
    <n v="0"/>
    <n v="0"/>
    <n v="0"/>
    <n v="0"/>
    <n v="0.31652353828747398"/>
    <n v="0"/>
    <n v="0"/>
    <n v="0"/>
    <n v="1.02618721817451E-2"/>
    <n v="0"/>
    <n v="0"/>
    <n v="0"/>
    <n v="0"/>
    <n v="3.3802988467623599E-2"/>
    <n v="0"/>
    <n v="0.635116470093541"/>
    <n v="0"/>
    <x v="6"/>
    <x v="1"/>
  </r>
  <r>
    <s v="L47"/>
    <s v="2013_AUDAX ITALIANO LA FLORIDA SADP"/>
    <n v="3608222"/>
    <n v="971629"/>
    <n v="3527761"/>
    <n v="14"/>
    <n v="3054529"/>
    <n v="1"/>
    <x v="29"/>
    <x v="40"/>
    <s v="TRUE"/>
    <n v="0"/>
    <n v="80384.950900701995"/>
    <n v="0"/>
    <n v="0"/>
    <n v="0"/>
    <n v="0"/>
    <n v="0"/>
    <n v="0"/>
    <n v="0"/>
    <n v="0"/>
    <n v="0"/>
    <n v="0"/>
    <n v="0"/>
    <n v="0"/>
    <n v="0"/>
    <n v="0.118229212332253"/>
    <n v="0"/>
    <n v="0"/>
    <n v="0"/>
    <n v="5.6745936226863199E-2"/>
    <n v="0.31948439876587598"/>
    <n v="0"/>
    <n v="0.50554045267497105"/>
    <n v="0"/>
    <x v="6"/>
    <x v="2"/>
  </r>
  <r>
    <s v="L48"/>
    <s v="2014_AUDAX ITALIANO LA FLORIDA SADP"/>
    <n v="3223214"/>
    <n v="1741730"/>
    <n v="3107072"/>
    <n v="15"/>
    <n v="2160698"/>
    <n v="1"/>
    <x v="30"/>
    <x v="41"/>
    <s v="TRUE"/>
    <n v="0"/>
    <n v="504943.22678703797"/>
    <n v="0"/>
    <n v="0"/>
    <n v="0"/>
    <n v="0"/>
    <n v="0"/>
    <n v="0"/>
    <n v="0"/>
    <n v="0"/>
    <n v="0"/>
    <n v="8.4859596713071098E-2"/>
    <n v="0"/>
    <n v="0"/>
    <n v="0"/>
    <n v="5.6554452122091099E-2"/>
    <n v="0"/>
    <n v="0"/>
    <n v="0"/>
    <n v="0"/>
    <n v="0.115547438543047"/>
    <n v="0"/>
    <n v="0.74303851262177301"/>
    <n v="0"/>
    <x v="6"/>
    <x v="3"/>
  </r>
  <r>
    <s v="L49"/>
    <s v="2015_AUDAX ITALIANO LA FLORIDA SADP"/>
    <n v="2676485"/>
    <n v="1243458"/>
    <n v="2536088"/>
    <n v="12"/>
    <n v="2369710"/>
    <n v="1"/>
    <x v="31"/>
    <x v="42"/>
    <s v="TRUE"/>
    <n v="0"/>
    <n v="438404.66591111303"/>
    <n v="0"/>
    <n v="0"/>
    <n v="0"/>
    <n v="0"/>
    <n v="0"/>
    <n v="0"/>
    <n v="0"/>
    <n v="0"/>
    <n v="0"/>
    <n v="1.4725592918676301E-2"/>
    <n v="0"/>
    <n v="0"/>
    <n v="0"/>
    <n v="0.10457945680363299"/>
    <n v="0"/>
    <n v="0"/>
    <n v="0"/>
    <n v="0"/>
    <n v="0.18415539134832601"/>
    <n v="0"/>
    <n v="0.69653955892933594"/>
    <n v="0"/>
    <x v="6"/>
    <x v="4"/>
  </r>
  <r>
    <s v="L50"/>
    <s v="2016_AUDAX ITALIANO LA FLORIDA SADP"/>
    <n v="2845902"/>
    <n v="1021754"/>
    <n v="3557237"/>
    <n v="7"/>
    <n v="4160029"/>
    <n v="1"/>
    <x v="32"/>
    <x v="43"/>
    <s v="TRUE"/>
    <n v="0"/>
    <n v="91644.099097831204"/>
    <n v="0"/>
    <n v="0"/>
    <n v="0"/>
    <n v="0"/>
    <n v="0"/>
    <n v="0"/>
    <n v="0"/>
    <n v="0"/>
    <n v="0"/>
    <n v="0.40503241705925203"/>
    <n v="0"/>
    <n v="0"/>
    <n v="0"/>
    <n v="8.0964252876460207E-3"/>
    <n v="0"/>
    <n v="0"/>
    <n v="0"/>
    <n v="0"/>
    <n v="0.409097786255044"/>
    <n v="0"/>
    <n v="0.17777337139799301"/>
    <n v="0"/>
    <x v="6"/>
    <x v="5"/>
  </r>
  <r>
    <s v="L51"/>
    <s v="2017_AUDAX ITALIANO LA FLORIDA SADP"/>
    <n v="3321123"/>
    <n v="1061221"/>
    <n v="4714903"/>
    <n v="11"/>
    <n v="5466994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6"/>
    <x v="6"/>
  </r>
  <r>
    <s v="L52"/>
    <s v="2018_AUDAX ITALIANO LA FLORIDA SADP"/>
    <n v="3905526"/>
    <n v="790032"/>
    <n v="8110698"/>
    <n v="10"/>
    <n v="2705716"/>
    <n v="1"/>
    <x v="33"/>
    <x v="44"/>
    <s v="TRUE"/>
    <n v="0"/>
    <n v="0"/>
    <n v="1875981.7201529001"/>
    <n v="0"/>
    <n v="0"/>
    <n v="1.54115334458923E-2"/>
    <n v="0"/>
    <n v="0"/>
    <n v="0"/>
    <n v="0"/>
    <n v="0"/>
    <n v="0.249810135510838"/>
    <n v="0"/>
    <n v="0"/>
    <n v="0"/>
    <n v="0"/>
    <n v="0"/>
    <n v="0"/>
    <n v="0"/>
    <n v="0"/>
    <n v="0"/>
    <n v="0.15507079740900401"/>
    <n v="0.57970753364405103"/>
    <n v="0"/>
    <x v="6"/>
    <x v="7"/>
  </r>
  <r>
    <s v="L53"/>
    <s v="2011_UNION ESPANOLA SADP"/>
    <n v="3523410"/>
    <n v="458785"/>
    <n v="5084964"/>
    <n v="3"/>
    <n v="3899962"/>
    <n v="1"/>
    <x v="34"/>
    <x v="45"/>
    <s v="TRUE"/>
    <n v="0"/>
    <n v="0"/>
    <n v="1022892.43449155"/>
    <n v="0"/>
    <n v="0"/>
    <n v="2.1930149233917399E-2"/>
    <n v="0"/>
    <n v="0"/>
    <n v="0"/>
    <n v="0"/>
    <n v="0"/>
    <n v="7.2233960281875106E-2"/>
    <n v="0"/>
    <n v="0"/>
    <n v="0"/>
    <n v="0"/>
    <n v="0"/>
    <n v="0"/>
    <n v="0"/>
    <n v="0"/>
    <n v="0"/>
    <n v="0.890243932845456"/>
    <n v="1.55919576387518E-2"/>
    <n v="0"/>
    <x v="7"/>
    <x v="0"/>
  </r>
  <r>
    <s v="L54"/>
    <s v="2012_UNION ESPANOLA SADP"/>
    <n v="4290990"/>
    <n v="591277"/>
    <n v="4953532"/>
    <n v="6"/>
    <n v="4923259"/>
    <n v="1"/>
    <x v="35"/>
    <x v="46"/>
    <s v="FALSE"/>
    <n v="0"/>
    <n v="0"/>
    <n v="0"/>
    <n v="0"/>
    <n v="0"/>
    <n v="5.1253912182930399E-2"/>
    <n v="0.20677464237228901"/>
    <n v="0"/>
    <n v="0"/>
    <n v="0"/>
    <n v="0"/>
    <n v="0"/>
    <n v="0"/>
    <n v="0"/>
    <n v="0"/>
    <n v="0.24981943509121801"/>
    <n v="0"/>
    <n v="0"/>
    <n v="0"/>
    <n v="0"/>
    <n v="0"/>
    <n v="0"/>
    <n v="0.375254246010499"/>
    <n v="0.116897764386184"/>
    <x v="7"/>
    <x v="1"/>
  </r>
  <r>
    <s v="L55"/>
    <s v="2013_UNION ESPANOLA SADP"/>
    <n v="3230924"/>
    <n v="332960"/>
    <n v="3442081"/>
    <n v="3"/>
    <n v="3381741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7"/>
    <x v="2"/>
  </r>
  <r>
    <s v="L56"/>
    <s v="2014_UNION ESPANOLA SADP"/>
    <n v="4322156"/>
    <n v="695190"/>
    <n v="3912622"/>
    <n v="6"/>
    <n v="4973472"/>
    <n v="1"/>
    <x v="36"/>
    <x v="47"/>
    <s v="FALSE"/>
    <n v="0"/>
    <n v="0"/>
    <n v="0"/>
    <n v="0"/>
    <n v="0"/>
    <n v="5.5090687378740899E-2"/>
    <n v="9.3910150189524103E-2"/>
    <n v="0"/>
    <n v="0"/>
    <n v="0"/>
    <n v="0"/>
    <n v="0"/>
    <n v="0"/>
    <n v="0"/>
    <n v="0"/>
    <n v="0.60215484442912104"/>
    <n v="0"/>
    <n v="0"/>
    <n v="0"/>
    <n v="0"/>
    <n v="0"/>
    <n v="0"/>
    <n v="3.7678868041256398E-2"/>
    <n v="0.211165449961358"/>
    <x v="7"/>
    <x v="3"/>
  </r>
  <r>
    <s v="L57"/>
    <s v="2015_UNION ESPANOLA SADP"/>
    <n v="3958410"/>
    <n v="573218"/>
    <n v="4352676"/>
    <n v="8"/>
    <n v="4479318"/>
    <n v="1"/>
    <x v="37"/>
    <x v="48"/>
    <s v="FALSE"/>
    <n v="0"/>
    <n v="0"/>
    <n v="0"/>
    <n v="0"/>
    <n v="0"/>
    <n v="5.64420809653991E-2"/>
    <n v="0.120578678858723"/>
    <n v="0"/>
    <n v="0"/>
    <n v="0"/>
    <n v="0"/>
    <n v="0"/>
    <n v="0"/>
    <n v="0"/>
    <n v="0"/>
    <n v="0.29862898050953801"/>
    <n v="0"/>
    <n v="0"/>
    <n v="0"/>
    <n v="0"/>
    <n v="0"/>
    <n v="0"/>
    <n v="0.25400154714373602"/>
    <n v="0.27034871253116299"/>
    <x v="7"/>
    <x v="4"/>
  </r>
  <r>
    <s v="L58"/>
    <s v="2016_UNION ESPANOLA SADP"/>
    <n v="3920533"/>
    <n v="536567"/>
    <n v="4020646"/>
    <n v="8"/>
    <n v="4325270"/>
    <n v="1"/>
    <x v="38"/>
    <x v="49"/>
    <s v="FALSE"/>
    <n v="0"/>
    <n v="0"/>
    <n v="0"/>
    <n v="0"/>
    <n v="0"/>
    <n v="3.6125710212223397E-2"/>
    <n v="0.15128060348907299"/>
    <n v="0"/>
    <n v="0"/>
    <n v="0"/>
    <n v="0"/>
    <n v="0"/>
    <n v="0"/>
    <n v="0"/>
    <n v="0"/>
    <n v="0.33522695601138502"/>
    <n v="0"/>
    <n v="0"/>
    <n v="0"/>
    <n v="0"/>
    <n v="0"/>
    <n v="0"/>
    <n v="0.171277289816988"/>
    <n v="0.306089440495246"/>
    <x v="7"/>
    <x v="5"/>
  </r>
  <r>
    <s v="L59"/>
    <s v="2017_UNION ESPANOLA SADP"/>
    <n v="4040745"/>
    <n v="1194659"/>
    <n v="3973805"/>
    <n v="5"/>
    <n v="5531756"/>
    <n v="1"/>
    <x v="39"/>
    <x v="50"/>
    <s v="TRUE"/>
    <n v="0"/>
    <n v="171080.586331948"/>
    <n v="0"/>
    <n v="0"/>
    <n v="0"/>
    <n v="5.1527247240657E-2"/>
    <n v="0"/>
    <n v="0"/>
    <n v="0"/>
    <n v="0"/>
    <n v="0"/>
    <n v="0"/>
    <n v="8.0827714233792494E-2"/>
    <n v="0"/>
    <n v="0"/>
    <n v="0.59752696338016198"/>
    <n v="0"/>
    <n v="0"/>
    <n v="0"/>
    <n v="0"/>
    <n v="0.27011807514529501"/>
    <n v="0"/>
    <n v="0"/>
    <n v="0"/>
    <x v="7"/>
    <x v="6"/>
  </r>
  <r>
    <s v="L60"/>
    <s v="2018_UNION ESPANOLA SADP"/>
    <n v="4073870"/>
    <n v="1111763"/>
    <n v="5118061"/>
    <n v="7"/>
    <n v="5359830"/>
    <n v="1"/>
    <x v="40"/>
    <x v="51"/>
    <s v="FALSE"/>
    <n v="0"/>
    <n v="0"/>
    <n v="0"/>
    <n v="0"/>
    <n v="0"/>
    <n v="5.2435093113371301E-2"/>
    <n v="0"/>
    <n v="0"/>
    <n v="0"/>
    <n v="0"/>
    <n v="0"/>
    <n v="0.26824538151442501"/>
    <n v="0"/>
    <n v="0"/>
    <n v="0"/>
    <n v="0.17460272825121301"/>
    <n v="0"/>
    <n v="0"/>
    <n v="0"/>
    <n v="0"/>
    <n v="0.37713758019974603"/>
    <n v="0"/>
    <n v="0.12757921692124499"/>
    <n v="0"/>
    <x v="7"/>
    <x v="7"/>
  </r>
  <r>
    <s v="L61"/>
    <s v="2011_DEPORTES UNIÓN LA CALERA SAPD"/>
    <n v="878455"/>
    <n v="55938"/>
    <n v="724115"/>
    <n v="7"/>
    <n v="1300620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8"/>
    <x v="0"/>
  </r>
  <r>
    <s v="L62"/>
    <s v="2012_DEPORTES UNIÓN LA CALERA SAPD"/>
    <n v="1170520"/>
    <n v="133996"/>
    <n v="903924"/>
    <n v="13"/>
    <n v="1545209"/>
    <n v="1"/>
    <x v="41"/>
    <x v="52"/>
    <s v="TRUE"/>
    <n v="0"/>
    <n v="0"/>
    <n v="0"/>
    <n v="4.59818489645561"/>
    <n v="0"/>
    <n v="0"/>
    <n v="0"/>
    <n v="0"/>
    <n v="0"/>
    <n v="0"/>
    <n v="0"/>
    <n v="0"/>
    <n v="0"/>
    <n v="0"/>
    <n v="0"/>
    <n v="5.8311273053936305E-4"/>
    <n v="0"/>
    <n v="0"/>
    <n v="0"/>
    <n v="5.62352598344628E-2"/>
    <n v="2.7855328551221199E-2"/>
    <n v="0"/>
    <n v="0.91532629888377703"/>
    <n v="0"/>
    <x v="8"/>
    <x v="1"/>
  </r>
  <r>
    <s v="L63"/>
    <s v="2013_DEPORTES UNIÓN LA CALERA SAPD"/>
    <n v="1178279"/>
    <n v="30070"/>
    <n v="1101961"/>
    <n v="16"/>
    <n v="1429661"/>
    <n v="1"/>
    <x v="4"/>
    <x v="26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"/>
    <x v="2"/>
  </r>
  <r>
    <s v="L64"/>
    <s v="2014_DEPORTES UNIÓN LA CALERA SAPD"/>
    <n v="1469574"/>
    <n v="432339"/>
    <n v="1834971"/>
    <n v="16"/>
    <n v="2101720"/>
    <n v="1"/>
    <x v="42"/>
    <x v="53"/>
    <s v="TRUE"/>
    <n v="0"/>
    <n v="0"/>
    <n v="40399.7986663665"/>
    <n v="7.6652968859864101"/>
    <n v="0"/>
    <n v="0"/>
    <n v="0"/>
    <n v="0"/>
    <n v="0"/>
    <n v="0"/>
    <n v="0"/>
    <n v="0"/>
    <n v="0.11046246579286199"/>
    <n v="0"/>
    <n v="0"/>
    <n v="0"/>
    <n v="0"/>
    <n v="0"/>
    <n v="0"/>
    <n v="0"/>
    <n v="8.1370074549391602E-2"/>
    <n v="0"/>
    <n v="0.80816745965774595"/>
    <n v="0"/>
    <x v="8"/>
    <x v="3"/>
  </r>
  <r>
    <s v="L65"/>
    <s v="2015_DEPORTES UNIÓN LA CALERA SAPD"/>
    <n v="2122869"/>
    <n v="412571"/>
    <n v="784213"/>
    <n v="7"/>
    <n v="1902997"/>
    <n v="1"/>
    <x v="43"/>
    <x v="54"/>
    <s v="TRUE"/>
    <n v="0"/>
    <n v="90869.480514800103"/>
    <n v="0"/>
    <n v="0"/>
    <n v="0"/>
    <n v="0"/>
    <n v="0"/>
    <n v="0"/>
    <n v="0"/>
    <n v="0"/>
    <n v="0"/>
    <n v="0"/>
    <n v="0"/>
    <n v="0.41318593216760502"/>
    <n v="0"/>
    <n v="0.106663907959039"/>
    <n v="0"/>
    <n v="0"/>
    <n v="0"/>
    <n v="6.0107873912611E-2"/>
    <n v="0"/>
    <n v="0"/>
    <n v="0.420042285960746"/>
    <n v="0"/>
    <x v="8"/>
    <x v="4"/>
  </r>
  <r>
    <s v="L66"/>
    <s v="2016_DEPORTES UNIÓN LA CALERA SAPD"/>
    <n v="1348723"/>
    <n v="178008"/>
    <n v="842527"/>
    <n v="16"/>
    <n v="1552321"/>
    <n v="1"/>
    <x v="44"/>
    <x v="55"/>
    <s v="TRUE"/>
    <n v="0"/>
    <n v="13464.3205745429"/>
    <n v="0"/>
    <n v="5.9675440236488004"/>
    <n v="0"/>
    <n v="0"/>
    <n v="0"/>
    <n v="0"/>
    <n v="0"/>
    <n v="0"/>
    <n v="0"/>
    <n v="0"/>
    <n v="0"/>
    <n v="0"/>
    <n v="0"/>
    <n v="0"/>
    <n v="0"/>
    <n v="1.07179422680039E-2"/>
    <n v="0"/>
    <n v="0.109262012676969"/>
    <n v="0"/>
    <n v="0"/>
    <n v="0.88002004505502696"/>
    <n v="0"/>
    <x v="8"/>
    <x v="5"/>
  </r>
  <r>
    <s v="L67"/>
    <s v="2018_DEPORTES UNIÓN LA CALERA SAPD"/>
    <n v="2825568"/>
    <n v="743084"/>
    <n v="3723065"/>
    <n v="6"/>
    <n v="3827477"/>
    <n v="1"/>
    <x v="45"/>
    <x v="56"/>
    <s v="FALSE"/>
    <n v="0"/>
    <n v="0"/>
    <n v="0"/>
    <n v="0"/>
    <n v="0"/>
    <n v="4.4961239569714102E-2"/>
    <n v="0"/>
    <n v="0"/>
    <n v="0"/>
    <n v="0"/>
    <n v="0"/>
    <n v="0.35502069607074499"/>
    <n v="0"/>
    <n v="0"/>
    <n v="0"/>
    <n v="6.61311910075537E-4"/>
    <n v="0"/>
    <n v="0"/>
    <n v="0"/>
    <n v="0"/>
    <n v="9.9536486000540797E-2"/>
    <n v="0"/>
    <n v="0.49982026644761102"/>
    <n v="0"/>
    <x v="8"/>
    <x v="7"/>
  </r>
  <r>
    <s v="L68"/>
    <s v="2011_CD SANTIAGO WANDERERS S.A.D.P"/>
    <n v="1875874"/>
    <n v="654290"/>
    <n v="3124672"/>
    <n v="15"/>
    <n v="2009114"/>
    <n v="1"/>
    <x v="46"/>
    <x v="57"/>
    <s v="TRUE"/>
    <n v="0"/>
    <n v="0"/>
    <n v="509801.89508867502"/>
    <n v="3.9043750192982598"/>
    <n v="0"/>
    <n v="0"/>
    <n v="0"/>
    <n v="0"/>
    <n v="0"/>
    <n v="0"/>
    <n v="0"/>
    <n v="0"/>
    <n v="0.16682700080450899"/>
    <n v="0"/>
    <n v="0"/>
    <n v="0"/>
    <n v="0"/>
    <n v="0"/>
    <n v="0"/>
    <n v="0"/>
    <n v="2.5514905274858402E-3"/>
    <n v="0"/>
    <n v="0.83062150866800499"/>
    <n v="0"/>
    <x v="9"/>
    <x v="0"/>
  </r>
  <r>
    <s v="L69"/>
    <s v="2012_CD SANTIAGO WANDERERS S.A.D.P"/>
    <n v="2219756"/>
    <n v="796427"/>
    <n v="3215286"/>
    <n v="12"/>
    <n v="2649497"/>
    <n v="1"/>
    <x v="47"/>
    <x v="58"/>
    <s v="TRUE"/>
    <n v="0"/>
    <n v="0"/>
    <n v="173931.76995278499"/>
    <n v="2.01133825679586"/>
    <n v="0"/>
    <n v="0"/>
    <n v="0"/>
    <n v="0"/>
    <n v="0"/>
    <n v="0"/>
    <n v="0"/>
    <n v="0"/>
    <n v="0.16147857239008601"/>
    <n v="0"/>
    <n v="0"/>
    <n v="0"/>
    <n v="0"/>
    <n v="0"/>
    <n v="0"/>
    <n v="0"/>
    <n v="0.161624179575723"/>
    <n v="0"/>
    <n v="0.67689724803419105"/>
    <n v="0"/>
    <x v="9"/>
    <x v="1"/>
  </r>
  <r>
    <s v="L70"/>
    <s v="2013_CD SANTIAGO WANDERERS S.A.D.P"/>
    <n v="2119524"/>
    <n v="1053913"/>
    <n v="3179479"/>
    <n v="13"/>
    <n v="3237902"/>
    <n v="1"/>
    <x v="48"/>
    <x v="59"/>
    <s v="TRUE"/>
    <n v="0"/>
    <n v="50900.1840458355"/>
    <n v="0"/>
    <n v="5.9177298239494798"/>
    <n v="0"/>
    <n v="0"/>
    <n v="0"/>
    <n v="0"/>
    <n v="0"/>
    <n v="0"/>
    <n v="0"/>
    <n v="0"/>
    <n v="0.31084988326839702"/>
    <n v="0"/>
    <n v="0"/>
    <n v="0"/>
    <n v="0"/>
    <n v="0"/>
    <n v="0"/>
    <n v="0"/>
    <n v="0.15287829053653501"/>
    <n v="0"/>
    <n v="0.53627182619506797"/>
    <n v="0"/>
    <x v="9"/>
    <x v="2"/>
  </r>
  <r>
    <s v="L71"/>
    <s v="2014_CD SANTIAGO WANDERERS S.A.D.P"/>
    <n v="3250736"/>
    <n v="1466686"/>
    <n v="4534410"/>
    <n v="13"/>
    <n v="3191488"/>
    <n v="1"/>
    <x v="49"/>
    <x v="60"/>
    <s v="TRUE"/>
    <n v="0"/>
    <n v="153844.97435343999"/>
    <n v="0"/>
    <n v="0.51871588159775295"/>
    <n v="0"/>
    <n v="0"/>
    <n v="0"/>
    <n v="0"/>
    <n v="0"/>
    <n v="0"/>
    <n v="0"/>
    <n v="0"/>
    <n v="0.168813087855129"/>
    <n v="0"/>
    <n v="0"/>
    <n v="0"/>
    <n v="0"/>
    <n v="0"/>
    <n v="0"/>
    <n v="0"/>
    <n v="0.28434709650319501"/>
    <n v="0"/>
    <n v="0.54683981564167605"/>
    <n v="0"/>
    <x v="9"/>
    <x v="3"/>
  </r>
  <r>
    <s v="L72"/>
    <s v="2015_CD SANTIAGO WANDERERS S.A.D.P"/>
    <n v="3943608"/>
    <n v="811450"/>
    <n v="3523334"/>
    <n v="3"/>
    <n v="3257403"/>
    <n v="1"/>
    <x v="50"/>
    <x v="61"/>
    <s v="TRUE"/>
    <n v="295547.707074076"/>
    <n v="0"/>
    <n v="0"/>
    <n v="0"/>
    <n v="507344.51064750098"/>
    <n v="0"/>
    <n v="0"/>
    <n v="0"/>
    <n v="0"/>
    <n v="0"/>
    <n v="0"/>
    <n v="0.45440747454098601"/>
    <n v="0"/>
    <n v="0"/>
    <n v="0"/>
    <n v="0.13536405073100699"/>
    <n v="0"/>
    <n v="0"/>
    <n v="0"/>
    <n v="0"/>
    <n v="0"/>
    <n v="0.41022847472845603"/>
    <n v="0"/>
    <n v="0"/>
    <x v="9"/>
    <x v="4"/>
  </r>
  <r>
    <s v="L73"/>
    <s v="2016_CD SANTIAGO WANDERERS S.A.D.P"/>
    <n v="3006432"/>
    <n v="736508"/>
    <n v="2898393"/>
    <n v="6"/>
    <n v="3150578"/>
    <n v="1"/>
    <x v="51"/>
    <x v="62"/>
    <s v="FALSE"/>
    <n v="0"/>
    <n v="0"/>
    <n v="0"/>
    <n v="0"/>
    <n v="0"/>
    <n v="1.8312475878876001E-2"/>
    <n v="0"/>
    <n v="0"/>
    <n v="0"/>
    <n v="0"/>
    <n v="0"/>
    <n v="0.34512171299190197"/>
    <n v="0"/>
    <n v="0"/>
    <n v="0"/>
    <n v="0.168372967450271"/>
    <n v="0"/>
    <n v="0"/>
    <n v="0"/>
    <n v="0"/>
    <n v="2.1674680333462299E-3"/>
    <n v="0"/>
    <n v="0.46602537564447999"/>
    <n v="0"/>
    <x v="9"/>
    <x v="5"/>
  </r>
  <r>
    <s v="L74"/>
    <s v="2017_CD SANTIAGO WANDERERS S.A.D.P"/>
    <n v="2931526"/>
    <n v="968137"/>
    <n v="3876683"/>
    <n v="15"/>
    <n v="3870046"/>
    <n v="1"/>
    <x v="52"/>
    <x v="63"/>
    <s v="TRUE"/>
    <n v="0"/>
    <n v="113309.12314323901"/>
    <n v="0"/>
    <n v="2.7569721187618899"/>
    <n v="0"/>
    <n v="0"/>
    <n v="0"/>
    <n v="0"/>
    <n v="0"/>
    <n v="0"/>
    <n v="0"/>
    <n v="0"/>
    <n v="0"/>
    <n v="0"/>
    <n v="0"/>
    <n v="0"/>
    <n v="0"/>
    <n v="0"/>
    <n v="0"/>
    <n v="8.8987305186139908E-3"/>
    <n v="0.611878976220535"/>
    <n v="0"/>
    <n v="0.379222293260851"/>
    <n v="0"/>
    <x v="9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s v="L1"/>
    <s v="2011_BLANCO Y NEGRO S.A"/>
    <x v="0"/>
    <x v="0"/>
    <x v="0"/>
    <n v="4"/>
    <n v="14292544"/>
    <n v="1"/>
    <x v="0"/>
    <n v="0.79569821361450099"/>
    <x v="0"/>
    <x v="0"/>
    <x v="0"/>
    <x v="0"/>
    <x v="0"/>
    <x v="0"/>
    <n v="0.48337731338050999"/>
    <n v="0"/>
    <n v="0"/>
    <n v="0"/>
    <n v="0"/>
    <n v="0"/>
    <n v="0"/>
    <n v="0.20771068713968499"/>
    <n v="0"/>
    <n v="0"/>
    <n v="0"/>
    <n v="0"/>
    <n v="0"/>
    <n v="0"/>
    <n v="0"/>
    <n v="3.0402542609599702E-2"/>
    <n v="0"/>
    <n v="0.27850945687020501"/>
    <n v="0"/>
    <x v="0"/>
    <x v="0"/>
    <x v="0"/>
    <n v="1"/>
  </r>
  <r>
    <s v="L2"/>
    <s v="2012_BLANCO Y NEGRO S.A"/>
    <x v="1"/>
    <x v="1"/>
    <x v="1"/>
    <n v="3"/>
    <n v="8009829"/>
    <n v="1"/>
    <x v="1"/>
    <n v="0.62326916190610604"/>
    <x v="0"/>
    <x v="0"/>
    <x v="0"/>
    <x v="1"/>
    <x v="0"/>
    <x v="0"/>
    <n v="0.16959013429334199"/>
    <n v="0"/>
    <n v="0"/>
    <n v="0"/>
    <n v="0"/>
    <n v="0"/>
    <n v="0.68074844795434097"/>
    <n v="0.14178189375007599"/>
    <n v="0"/>
    <n v="0"/>
    <n v="0"/>
    <n v="0"/>
    <n v="0"/>
    <n v="0"/>
    <n v="0"/>
    <n v="0"/>
    <n v="0"/>
    <n v="7.8795240022408401E-3"/>
    <n v="0"/>
    <x v="0"/>
    <x v="1"/>
    <x v="0"/>
    <n v="1"/>
  </r>
  <r>
    <s v="L3"/>
    <s v="2013_BLANCO Y NEGRO S.A"/>
    <x v="2"/>
    <x v="2"/>
    <x v="2"/>
    <n v="8"/>
    <n v="9298914"/>
    <n v="1"/>
    <x v="2"/>
    <n v="0.65773099673641799"/>
    <x v="0"/>
    <x v="0"/>
    <x v="0"/>
    <x v="2"/>
    <x v="0"/>
    <x v="0"/>
    <n v="0.18831832627614301"/>
    <n v="0"/>
    <n v="0"/>
    <n v="0"/>
    <n v="0"/>
    <n v="0"/>
    <n v="0"/>
    <n v="0.42148151842463499"/>
    <n v="0"/>
    <n v="0"/>
    <n v="0"/>
    <n v="0"/>
    <n v="0"/>
    <n v="0"/>
    <n v="0"/>
    <n v="0.37479138091803299"/>
    <n v="0"/>
    <n v="1.54087743811901E-2"/>
    <n v="0"/>
    <x v="0"/>
    <x v="2"/>
    <x v="0"/>
    <n v="1"/>
  </r>
  <r>
    <s v="L4"/>
    <s v="2014_BLANCO Y NEGRO S.A"/>
    <x v="3"/>
    <x v="3"/>
    <x v="3"/>
    <n v="3"/>
    <n v="15138158"/>
    <n v="1"/>
    <x v="3"/>
    <n v="0.95007313594033005"/>
    <x v="0"/>
    <x v="0"/>
    <x v="1"/>
    <x v="3"/>
    <x v="1"/>
    <x v="0"/>
    <n v="0.467872088411874"/>
    <n v="0"/>
    <n v="0"/>
    <n v="0"/>
    <n v="0"/>
    <n v="0"/>
    <n v="0"/>
    <n v="0.532127911588126"/>
    <n v="0"/>
    <n v="0"/>
    <n v="0"/>
    <n v="0"/>
    <n v="0"/>
    <n v="0"/>
    <n v="0"/>
    <n v="0"/>
    <n v="0"/>
    <n v="0"/>
    <n v="0"/>
    <x v="0"/>
    <x v="3"/>
    <x v="0"/>
    <n v="1"/>
  </r>
  <r>
    <s v="L5"/>
    <s v="2015_BLANCO Y NEGRO S.A"/>
    <x v="4"/>
    <x v="4"/>
    <x v="4"/>
    <n v="1"/>
    <n v="14916615"/>
    <n v="1"/>
    <x v="4"/>
    <n v="0.99999999999983202"/>
    <x v="0"/>
    <x v="1"/>
    <x v="2"/>
    <x v="4"/>
    <x v="0"/>
    <x v="0"/>
    <n v="0.23632337756463401"/>
    <n v="0"/>
    <n v="0"/>
    <n v="0"/>
    <n v="0.76367662243638101"/>
    <n v="0"/>
    <n v="0"/>
    <n v="0"/>
    <n v="0"/>
    <n v="0"/>
    <n v="0"/>
    <n v="0"/>
    <n v="0"/>
    <n v="0"/>
    <n v="0"/>
    <n v="0"/>
    <n v="0"/>
    <n v="0"/>
    <n v="0"/>
    <x v="0"/>
    <x v="4"/>
    <x v="1"/>
    <n v="0"/>
  </r>
  <r>
    <s v="L6"/>
    <s v="2016_BLANCO Y NEGRO S.A"/>
    <x v="5"/>
    <x v="5"/>
    <x v="5"/>
    <n v="2"/>
    <n v="16715412"/>
    <n v="1"/>
    <x v="5"/>
    <n v="0.799607584026373"/>
    <x v="0"/>
    <x v="0"/>
    <x v="0"/>
    <x v="5"/>
    <x v="0"/>
    <x v="0"/>
    <n v="0.56364307289226001"/>
    <n v="0"/>
    <n v="0"/>
    <n v="0"/>
    <n v="0"/>
    <n v="0"/>
    <n v="0.19015882472018"/>
    <n v="0.21362645419864601"/>
    <n v="0"/>
    <n v="0"/>
    <n v="0"/>
    <n v="0"/>
    <n v="0"/>
    <n v="0"/>
    <n v="0"/>
    <n v="0"/>
    <n v="0"/>
    <n v="3.25716481889139E-2"/>
    <n v="0"/>
    <x v="0"/>
    <x v="5"/>
    <x v="0"/>
    <n v="1"/>
  </r>
  <r>
    <s v="L7"/>
    <s v="2017_BLANCO Y NEGRO S.A"/>
    <x v="6"/>
    <x v="6"/>
    <x v="6"/>
    <n v="2"/>
    <n v="16326248"/>
    <n v="1"/>
    <x v="6"/>
    <n v="0.69645184365837798"/>
    <x v="0"/>
    <x v="0"/>
    <x v="3"/>
    <x v="6"/>
    <x v="0"/>
    <x v="0"/>
    <n v="0.506562955155763"/>
    <n v="0"/>
    <n v="0"/>
    <n v="0.10053335752780999"/>
    <n v="0"/>
    <n v="0"/>
    <n v="0"/>
    <n v="0.392903687316427"/>
    <n v="0"/>
    <n v="0"/>
    <n v="0"/>
    <n v="0"/>
    <n v="0"/>
    <n v="0"/>
    <n v="0"/>
    <n v="0"/>
    <n v="0"/>
    <n v="0"/>
    <n v="0"/>
    <x v="0"/>
    <x v="6"/>
    <x v="0"/>
    <n v="1"/>
  </r>
  <r>
    <s v="L8"/>
    <s v="2018_BLANCO Y NEGRO S.A"/>
    <x v="7"/>
    <x v="7"/>
    <x v="7"/>
    <n v="5"/>
    <n v="24565194"/>
    <n v="1"/>
    <x v="7"/>
    <n v="0.926555346201557"/>
    <x v="0"/>
    <x v="2"/>
    <x v="0"/>
    <x v="7"/>
    <x v="2"/>
    <x v="0"/>
    <n v="0.894108769958746"/>
    <n v="0"/>
    <n v="0"/>
    <n v="0"/>
    <n v="0.105891230041084"/>
    <n v="0"/>
    <n v="0"/>
    <n v="0"/>
    <n v="0"/>
    <n v="0"/>
    <n v="0"/>
    <n v="0"/>
    <n v="0"/>
    <n v="0"/>
    <n v="0"/>
    <n v="0"/>
    <n v="0"/>
    <n v="0"/>
    <n v="0"/>
    <x v="0"/>
    <x v="7"/>
    <x v="0"/>
    <n v="1"/>
  </r>
  <r>
    <s v="L9"/>
    <s v="2011_AZUL AZUL S.A."/>
    <x v="8"/>
    <x v="8"/>
    <x v="8"/>
    <n v="1"/>
    <n v="13085550"/>
    <n v="1"/>
    <x v="4"/>
    <n v="1.00000000000005"/>
    <x v="0"/>
    <x v="0"/>
    <x v="4"/>
    <x v="8"/>
    <x v="0"/>
    <x v="0"/>
    <n v="0.208654385611349"/>
    <n v="0"/>
    <n v="0.60577906625539302"/>
    <n v="0"/>
    <n v="0.18556654812819701"/>
    <n v="0"/>
    <n v="0"/>
    <n v="0"/>
    <n v="0"/>
    <n v="0"/>
    <n v="0"/>
    <n v="0"/>
    <n v="0"/>
    <n v="0"/>
    <n v="0"/>
    <n v="0"/>
    <n v="0"/>
    <n v="0"/>
    <n v="0"/>
    <x v="1"/>
    <x v="0"/>
    <x v="1"/>
    <n v="0"/>
  </r>
  <r>
    <s v="L10"/>
    <s v="2012_AZUL AZUL S.A."/>
    <x v="9"/>
    <x v="9"/>
    <x v="9"/>
    <n v="1"/>
    <n v="26118436"/>
    <n v="1"/>
    <x v="4"/>
    <n v="0.999999999999997"/>
    <x v="1"/>
    <x v="0"/>
    <x v="0"/>
    <x v="9"/>
    <x v="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1"/>
    <x v="1"/>
    <n v="0"/>
  </r>
  <r>
    <s v="L11"/>
    <s v="2013_AZUL AZUL S.A."/>
    <x v="10"/>
    <x v="10"/>
    <x v="10"/>
    <n v="4"/>
    <n v="15427641"/>
    <n v="1"/>
    <x v="8"/>
    <n v="0.79765251360679501"/>
    <x v="0"/>
    <x v="0"/>
    <x v="0"/>
    <x v="10"/>
    <x v="0"/>
    <x v="0"/>
    <n v="0.55263115568298804"/>
    <n v="0"/>
    <n v="0"/>
    <n v="0"/>
    <n v="0"/>
    <n v="0"/>
    <n v="7.5363903282831695E-4"/>
    <n v="9.7966963262427306E-2"/>
    <n v="0"/>
    <n v="0"/>
    <n v="0"/>
    <n v="0"/>
    <n v="0"/>
    <n v="0"/>
    <n v="0"/>
    <n v="0"/>
    <n v="0"/>
    <n v="0.34864824202175698"/>
    <n v="0"/>
    <x v="1"/>
    <x v="2"/>
    <x v="0"/>
    <n v="1"/>
  </r>
  <r>
    <s v="L12"/>
    <s v="2014_AZUL AZUL S.A."/>
    <x v="11"/>
    <x v="11"/>
    <x v="11"/>
    <n v="8"/>
    <n v="14863823"/>
    <n v="1"/>
    <x v="9"/>
    <n v="0.66273312528183803"/>
    <x v="0"/>
    <x v="0"/>
    <x v="0"/>
    <x v="11"/>
    <x v="3"/>
    <x v="0"/>
    <n v="0.49559161739371099"/>
    <n v="0"/>
    <n v="0"/>
    <n v="0"/>
    <n v="0"/>
    <n v="0"/>
    <n v="0"/>
    <n v="0"/>
    <n v="0"/>
    <n v="0"/>
    <n v="0"/>
    <n v="0"/>
    <n v="0"/>
    <n v="0"/>
    <n v="0"/>
    <n v="0.30330964727963899"/>
    <n v="0"/>
    <n v="0.20109873532665001"/>
    <n v="0"/>
    <x v="1"/>
    <x v="3"/>
    <x v="0"/>
    <n v="1"/>
  </r>
  <r>
    <s v="L13"/>
    <s v="2015_AZUL AZUL S.A."/>
    <x v="12"/>
    <x v="12"/>
    <x v="12"/>
    <n v="2"/>
    <n v="13669430"/>
    <n v="1"/>
    <x v="10"/>
    <n v="0.66626833635216098"/>
    <x v="0"/>
    <x v="0"/>
    <x v="0"/>
    <x v="12"/>
    <x v="0"/>
    <x v="0"/>
    <n v="0.362870042298717"/>
    <n v="0"/>
    <n v="8.9108087059143304E-2"/>
    <n v="0.215485197938518"/>
    <n v="0"/>
    <n v="0"/>
    <n v="0.33253667270362203"/>
    <n v="0"/>
    <n v="0"/>
    <n v="0"/>
    <n v="0"/>
    <n v="0"/>
    <n v="0"/>
    <n v="0"/>
    <n v="0"/>
    <n v="0"/>
    <n v="0"/>
    <n v="0"/>
    <n v="0"/>
    <x v="1"/>
    <x v="4"/>
    <x v="0"/>
    <n v="1"/>
  </r>
  <r>
    <s v="L14"/>
    <s v="2016_AZUL AZUL S.A."/>
    <x v="13"/>
    <x v="13"/>
    <x v="13"/>
    <n v="11"/>
    <n v="12792767"/>
    <n v="1"/>
    <x v="11"/>
    <n v="0.53828418519328303"/>
    <x v="0"/>
    <x v="0"/>
    <x v="0"/>
    <x v="13"/>
    <x v="0"/>
    <x v="0"/>
    <n v="0.37551720972180602"/>
    <n v="0"/>
    <n v="0"/>
    <n v="0"/>
    <n v="0"/>
    <n v="0"/>
    <n v="0"/>
    <n v="0.101112532650182"/>
    <n v="0"/>
    <n v="0"/>
    <n v="0"/>
    <n v="0"/>
    <n v="0"/>
    <n v="0"/>
    <n v="0"/>
    <n v="0.41994798967713698"/>
    <n v="0"/>
    <n v="0.103422267950875"/>
    <n v="0"/>
    <x v="1"/>
    <x v="5"/>
    <x v="0"/>
    <n v="1"/>
  </r>
  <r>
    <s v="L15"/>
    <s v="2017_AZUL AZUL S.A."/>
    <x v="14"/>
    <x v="14"/>
    <x v="14"/>
    <n v="3"/>
    <n v="15379286"/>
    <n v="1"/>
    <x v="12"/>
    <n v="0.637338197541792"/>
    <x v="0"/>
    <x v="0"/>
    <x v="0"/>
    <x v="14"/>
    <x v="0"/>
    <x v="0"/>
    <n v="0.52457516756711897"/>
    <n v="0"/>
    <n v="0"/>
    <n v="0"/>
    <n v="0"/>
    <n v="0"/>
    <n v="0.250790558600131"/>
    <n v="0"/>
    <n v="0"/>
    <n v="0"/>
    <n v="0"/>
    <n v="0"/>
    <n v="0"/>
    <n v="0"/>
    <n v="0"/>
    <n v="0"/>
    <n v="0.171645402242874"/>
    <n v="5.29888715898763E-2"/>
    <n v="0"/>
    <x v="1"/>
    <x v="6"/>
    <x v="0"/>
    <n v="1"/>
  </r>
  <r>
    <s v="L16"/>
    <s v="2018_AZUL AZUL S.A."/>
    <x v="15"/>
    <x v="15"/>
    <x v="15"/>
    <n v="3"/>
    <n v="15883300"/>
    <n v="1"/>
    <x v="13"/>
    <n v="0.567639773038488"/>
    <x v="1"/>
    <x v="0"/>
    <x v="0"/>
    <x v="9"/>
    <x v="0"/>
    <x v="0"/>
    <n v="0.52813885720487697"/>
    <n v="0"/>
    <n v="5.0871626203610402E-2"/>
    <n v="0"/>
    <n v="0"/>
    <n v="0"/>
    <n v="0.13905971407092699"/>
    <n v="0"/>
    <n v="0"/>
    <n v="0"/>
    <n v="0.249580276622761"/>
    <n v="0"/>
    <n v="0"/>
    <n v="0"/>
    <n v="0"/>
    <n v="0"/>
    <n v="3.2349525897097602E-2"/>
    <n v="0"/>
    <n v="0"/>
    <x v="1"/>
    <x v="7"/>
    <x v="0"/>
    <n v="1"/>
  </r>
  <r>
    <s v="L17"/>
    <s v="2011_CRUZADOS S.A.D.P"/>
    <x v="16"/>
    <x v="16"/>
    <x v="16"/>
    <n v="2"/>
    <n v="9585424"/>
    <n v="1"/>
    <x v="4"/>
    <n v="0.99999999999995004"/>
    <x v="1"/>
    <x v="0"/>
    <x v="0"/>
    <x v="9"/>
    <x v="0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0"/>
    <x v="1"/>
    <n v="0"/>
  </r>
  <r>
    <s v="L18"/>
    <s v="2012_CRUZADOS S.A.D.P"/>
    <x v="17"/>
    <x v="17"/>
    <x v="17"/>
    <n v="5"/>
    <n v="7450809"/>
    <n v="1"/>
    <x v="14"/>
    <n v="0.74466223911290597"/>
    <x v="0"/>
    <x v="0"/>
    <x v="0"/>
    <x v="15"/>
    <x v="0"/>
    <x v="0"/>
    <n v="0.203322850022293"/>
    <n v="0"/>
    <n v="0"/>
    <n v="0"/>
    <n v="0"/>
    <n v="0"/>
    <n v="0.17010479656823299"/>
    <n v="0"/>
    <n v="0"/>
    <n v="0"/>
    <n v="0"/>
    <n v="0"/>
    <n v="0"/>
    <n v="0"/>
    <n v="0"/>
    <n v="0"/>
    <n v="0.30155693036536801"/>
    <n v="0.32501542304410702"/>
    <n v="0"/>
    <x v="2"/>
    <x v="1"/>
    <x v="0"/>
    <n v="1"/>
  </r>
  <r>
    <s v="L19"/>
    <s v="2013_CRUZADOS S.A.D.P"/>
    <x v="18"/>
    <x v="18"/>
    <x v="18"/>
    <n v="1"/>
    <n v="9097471"/>
    <n v="1"/>
    <x v="4"/>
    <n v="0.99999999999997002"/>
    <x v="1"/>
    <x v="0"/>
    <x v="0"/>
    <x v="9"/>
    <x v="0"/>
    <x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x v="2"/>
    <x v="1"/>
    <n v="0"/>
  </r>
  <r>
    <s v="L20"/>
    <s v="2014_CRUZADOS S.A.D.P"/>
    <x v="19"/>
    <x v="19"/>
    <x v="19"/>
    <n v="1"/>
    <n v="9360273"/>
    <n v="1"/>
    <x v="4"/>
    <n v="0.99999999999998301"/>
    <x v="1"/>
    <x v="0"/>
    <x v="0"/>
    <x v="9"/>
    <x v="0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2"/>
    <x v="3"/>
    <x v="1"/>
    <n v="0"/>
  </r>
  <r>
    <s v="L21"/>
    <s v="2015_CRUZADOS S.A.D.P"/>
    <x v="20"/>
    <x v="20"/>
    <x v="20"/>
    <n v="10"/>
    <n v="9666636"/>
    <n v="1"/>
    <x v="15"/>
    <n v="0.79841503110734102"/>
    <x v="0"/>
    <x v="0"/>
    <x v="0"/>
    <x v="16"/>
    <x v="4"/>
    <x v="0"/>
    <n v="0.111656096867639"/>
    <n v="0"/>
    <n v="0"/>
    <n v="0"/>
    <n v="0.54691127067401901"/>
    <n v="0"/>
    <n v="0"/>
    <n v="0"/>
    <n v="0"/>
    <n v="0"/>
    <n v="0"/>
    <n v="0"/>
    <n v="0"/>
    <n v="0"/>
    <n v="0"/>
    <n v="0"/>
    <n v="0"/>
    <n v="0"/>
    <n v="0.34143263245834199"/>
    <x v="2"/>
    <x v="4"/>
    <x v="0"/>
    <n v="1"/>
  </r>
  <r>
    <s v="L22"/>
    <s v="2016_CRUZADOS S.A.D.P"/>
    <x v="21"/>
    <x v="21"/>
    <x v="21"/>
    <n v="1"/>
    <n v="11450158"/>
    <n v="1"/>
    <x v="4"/>
    <n v="0.99999999999993705"/>
    <x v="1"/>
    <x v="0"/>
    <x v="0"/>
    <x v="9"/>
    <x v="0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2"/>
    <x v="5"/>
    <x v="1"/>
    <n v="0"/>
  </r>
  <r>
    <s v="L23"/>
    <s v="2017_CRUZADOS S.A.D.P"/>
    <x v="22"/>
    <x v="22"/>
    <x v="22"/>
    <n v="1"/>
    <n v="11136558"/>
    <n v="1"/>
    <x v="4"/>
    <n v="0.999999999999996"/>
    <x v="1"/>
    <x v="0"/>
    <x v="0"/>
    <x v="9"/>
    <x v="0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x v="6"/>
    <x v="1"/>
    <n v="0"/>
  </r>
  <r>
    <s v="L24"/>
    <s v="2018_CRUZADOS S.A.D.P"/>
    <x v="23"/>
    <x v="23"/>
    <x v="23"/>
    <n v="1"/>
    <n v="11260601"/>
    <n v="1"/>
    <x v="4"/>
    <n v="1.0000000000000799"/>
    <x v="0"/>
    <x v="0"/>
    <x v="5"/>
    <x v="17"/>
    <x v="0"/>
    <x v="0"/>
    <n v="8.8920469331886506E-2"/>
    <n v="0"/>
    <n v="0.63496213650692102"/>
    <n v="0"/>
    <n v="0.27611739416127101"/>
    <n v="0"/>
    <n v="0"/>
    <n v="0"/>
    <n v="0"/>
    <n v="0"/>
    <n v="0"/>
    <n v="0"/>
    <n v="0"/>
    <n v="0"/>
    <n v="0"/>
    <n v="0"/>
    <n v="0"/>
    <n v="0"/>
    <n v="0"/>
    <x v="2"/>
    <x v="7"/>
    <x v="1"/>
    <n v="0"/>
  </r>
  <r>
    <s v="L25"/>
    <s v="2011_O'HIGGINS S.A.D.P."/>
    <x v="24"/>
    <x v="24"/>
    <x v="24"/>
    <n v="10"/>
    <n v="1483411"/>
    <n v="1"/>
    <x v="16"/>
    <n v="0.65112700792022704"/>
    <x v="0"/>
    <x v="0"/>
    <x v="6"/>
    <x v="18"/>
    <x v="0"/>
    <x v="1"/>
    <n v="0"/>
    <n v="0"/>
    <n v="0"/>
    <n v="0"/>
    <n v="0"/>
    <n v="0"/>
    <n v="9.7745984160180294E-2"/>
    <n v="0"/>
    <n v="0"/>
    <n v="0"/>
    <n v="0"/>
    <n v="0"/>
    <n v="0"/>
    <n v="0"/>
    <n v="0"/>
    <n v="0"/>
    <n v="0"/>
    <n v="0.90225401583982001"/>
    <n v="0"/>
    <x v="3"/>
    <x v="0"/>
    <x v="0"/>
    <n v="1"/>
  </r>
  <r>
    <s v="L26"/>
    <s v="2012_O'HIGGINS S.A.D.P."/>
    <x v="25"/>
    <x v="25"/>
    <x v="25"/>
    <n v="4"/>
    <n v="2974647"/>
    <n v="1"/>
    <x v="17"/>
    <n v="0.87813905391985803"/>
    <x v="0"/>
    <x v="0"/>
    <x v="0"/>
    <x v="9"/>
    <x v="0"/>
    <x v="2"/>
    <n v="0"/>
    <n v="0"/>
    <n v="0"/>
    <n v="0"/>
    <n v="0"/>
    <n v="0"/>
    <n v="0.60457952144395499"/>
    <n v="0"/>
    <n v="0"/>
    <n v="8.8306771565817496E-2"/>
    <n v="0"/>
    <n v="0"/>
    <n v="0"/>
    <n v="0"/>
    <n v="0"/>
    <n v="0"/>
    <n v="4.9906465601177299E-2"/>
    <n v="0.25720724138904999"/>
    <n v="0"/>
    <x v="3"/>
    <x v="1"/>
    <x v="0"/>
    <n v="1"/>
  </r>
  <r>
    <s v="L27"/>
    <s v="2013_O'HIGGINS S.A.D.P."/>
    <x v="26"/>
    <x v="26"/>
    <x v="26"/>
    <n v="2"/>
    <n v="4102325"/>
    <n v="1"/>
    <x v="4"/>
    <n v="1"/>
    <x v="1"/>
    <x v="0"/>
    <x v="0"/>
    <x v="9"/>
    <x v="0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  <x v="2"/>
    <x v="1"/>
    <n v="0"/>
  </r>
  <r>
    <s v="L28"/>
    <s v="2014_O'HIGGINS S.A.D.P."/>
    <x v="27"/>
    <x v="27"/>
    <x v="27"/>
    <n v="2"/>
    <n v="5483777"/>
    <n v="1"/>
    <x v="4"/>
    <n v="1"/>
    <x v="1"/>
    <x v="0"/>
    <x v="0"/>
    <x v="9"/>
    <x v="0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  <x v="3"/>
    <x v="1"/>
    <n v="0"/>
  </r>
  <r>
    <s v="L29"/>
    <s v="2015_O'HIGGINS S.A.D.P."/>
    <x v="28"/>
    <x v="28"/>
    <x v="28"/>
    <n v="9"/>
    <n v="3685682"/>
    <n v="1"/>
    <x v="18"/>
    <n v="0.67334821027763703"/>
    <x v="0"/>
    <x v="0"/>
    <x v="7"/>
    <x v="9"/>
    <x v="0"/>
    <x v="0"/>
    <n v="0"/>
    <n v="0"/>
    <n v="0"/>
    <n v="0"/>
    <n v="0"/>
    <n v="0"/>
    <n v="0.34412540002826703"/>
    <n v="0"/>
    <n v="0"/>
    <n v="0"/>
    <n v="9.1271941125464801E-2"/>
    <n v="0"/>
    <n v="0"/>
    <n v="0"/>
    <n v="0"/>
    <n v="0.28646216428542698"/>
    <n v="0"/>
    <n v="0.278140494560842"/>
    <n v="0"/>
    <x v="3"/>
    <x v="4"/>
    <x v="0"/>
    <n v="1"/>
  </r>
  <r>
    <s v="L30"/>
    <s v="2016_O'HIGGINS S.A.D.P."/>
    <x v="29"/>
    <x v="29"/>
    <x v="29"/>
    <n v="5"/>
    <n v="5588692"/>
    <n v="1"/>
    <x v="19"/>
    <n v="0.94251654349867797"/>
    <x v="0"/>
    <x v="0"/>
    <x v="8"/>
    <x v="9"/>
    <x v="0"/>
    <x v="0"/>
    <n v="1.0495304772627599E-2"/>
    <n v="0"/>
    <n v="0"/>
    <n v="0"/>
    <n v="0"/>
    <n v="0"/>
    <n v="0"/>
    <n v="0.63087461102558196"/>
    <n v="0"/>
    <n v="0"/>
    <n v="6.3074092012883998E-2"/>
    <n v="0"/>
    <n v="0"/>
    <n v="0"/>
    <n v="0"/>
    <n v="0.29555599228119001"/>
    <n v="0"/>
    <n v="0"/>
    <n v="0"/>
    <x v="3"/>
    <x v="5"/>
    <x v="0"/>
    <n v="1"/>
  </r>
  <r>
    <s v="L31"/>
    <s v="2017_O'HIGGINS S.A.D.P."/>
    <x v="30"/>
    <x v="30"/>
    <x v="30"/>
    <n v="6"/>
    <n v="3891331"/>
    <n v="1"/>
    <x v="20"/>
    <n v="0.895204770267088"/>
    <x v="0"/>
    <x v="0"/>
    <x v="9"/>
    <x v="9"/>
    <x v="0"/>
    <x v="0"/>
    <n v="0"/>
    <n v="0"/>
    <n v="0"/>
    <n v="0"/>
    <n v="0"/>
    <n v="0"/>
    <n v="0.14183615315171"/>
    <n v="0"/>
    <n v="0"/>
    <n v="0"/>
    <n v="0.47329033824368799"/>
    <n v="0"/>
    <n v="0"/>
    <n v="0"/>
    <n v="0"/>
    <n v="0.24339268508419901"/>
    <n v="0"/>
    <n v="0.14148082352032401"/>
    <n v="0"/>
    <x v="3"/>
    <x v="6"/>
    <x v="0"/>
    <n v="1"/>
  </r>
  <r>
    <s v="L32"/>
    <s v="2018_O'HIGGINS S.A.D.P."/>
    <x v="31"/>
    <x v="31"/>
    <x v="31"/>
    <n v="8"/>
    <n v="4375074"/>
    <n v="1"/>
    <x v="21"/>
    <n v="0.91184987708644705"/>
    <x v="0"/>
    <x v="0"/>
    <x v="10"/>
    <x v="9"/>
    <x v="0"/>
    <x v="0"/>
    <n v="0"/>
    <n v="0"/>
    <n v="0"/>
    <n v="0"/>
    <n v="0"/>
    <n v="0"/>
    <n v="0"/>
    <n v="0"/>
    <n v="0"/>
    <n v="0"/>
    <n v="0.42842344878611999"/>
    <n v="0"/>
    <n v="0"/>
    <n v="0"/>
    <n v="2.8848585158847001E-2"/>
    <n v="0.466062471510865"/>
    <n v="0"/>
    <n v="7.6665494544168003E-2"/>
    <n v="0"/>
    <x v="3"/>
    <x v="7"/>
    <x v="0"/>
    <n v="1"/>
  </r>
  <r>
    <s v="L33"/>
    <s v="2011_CD PALESTINO SADP"/>
    <x v="32"/>
    <x v="32"/>
    <x v="32"/>
    <n v="9"/>
    <n v="1132414"/>
    <n v="1"/>
    <x v="22"/>
    <n v="0.73528142242930705"/>
    <x v="0"/>
    <x v="0"/>
    <x v="11"/>
    <x v="9"/>
    <x v="0"/>
    <x v="3"/>
    <n v="0"/>
    <n v="0"/>
    <n v="0"/>
    <n v="0"/>
    <n v="0"/>
    <n v="0"/>
    <n v="2.7263345701067102E-2"/>
    <n v="0"/>
    <n v="0"/>
    <n v="8.20501565446905E-2"/>
    <n v="0"/>
    <n v="0"/>
    <n v="0"/>
    <n v="0"/>
    <n v="0"/>
    <n v="0"/>
    <n v="0"/>
    <n v="0.89068649775424202"/>
    <n v="0"/>
    <x v="4"/>
    <x v="0"/>
    <x v="0"/>
    <n v="1"/>
  </r>
  <r>
    <s v="L34"/>
    <s v="2012_CD PALESTINO SADP"/>
    <x v="33"/>
    <x v="33"/>
    <x v="33"/>
    <n v="7"/>
    <n v="2094837"/>
    <n v="1"/>
    <x v="23"/>
    <n v="0.87328501901644096"/>
    <x v="0"/>
    <x v="3"/>
    <x v="0"/>
    <x v="9"/>
    <x v="0"/>
    <x v="0"/>
    <n v="0"/>
    <n v="2.76351551542263E-2"/>
    <n v="0"/>
    <n v="0"/>
    <n v="0"/>
    <n v="0"/>
    <n v="0"/>
    <n v="0"/>
    <n v="0"/>
    <n v="0"/>
    <n v="0.215743822501932"/>
    <n v="1.6306599841641799E-2"/>
    <n v="0"/>
    <n v="0"/>
    <n v="0"/>
    <n v="0"/>
    <n v="0"/>
    <n v="0.74031442250220003"/>
    <n v="0"/>
    <x v="4"/>
    <x v="1"/>
    <x v="0"/>
    <n v="1"/>
  </r>
  <r>
    <s v="L35"/>
    <s v="2013_CD PALESTINO SADP"/>
    <x v="34"/>
    <x v="34"/>
    <x v="34"/>
    <n v="5"/>
    <n v="1786548"/>
    <n v="1"/>
    <x v="4"/>
    <n v="1"/>
    <x v="1"/>
    <x v="0"/>
    <x v="0"/>
    <x v="9"/>
    <x v="0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4"/>
    <x v="2"/>
    <x v="1"/>
    <n v="0"/>
  </r>
  <r>
    <s v="L36"/>
    <s v="2014_CD PALESTINO SADP"/>
    <x v="35"/>
    <x v="35"/>
    <x v="35"/>
    <n v="4"/>
    <n v="2075190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4"/>
    <x v="3"/>
    <x v="1"/>
    <n v="0"/>
  </r>
  <r>
    <s v="L37"/>
    <s v="2015_CD PALESTINO SADP"/>
    <x v="36"/>
    <x v="36"/>
    <x v="36"/>
    <n v="6"/>
    <n v="3208387"/>
    <n v="1"/>
    <x v="24"/>
    <n v="0.96201725834580998"/>
    <x v="0"/>
    <x v="4"/>
    <x v="0"/>
    <x v="9"/>
    <x v="0"/>
    <x v="0"/>
    <n v="0"/>
    <n v="0"/>
    <n v="0"/>
    <n v="0"/>
    <n v="0"/>
    <n v="0"/>
    <n v="0"/>
    <n v="0"/>
    <n v="0.21181176525791101"/>
    <n v="0"/>
    <n v="0.57027832913440302"/>
    <n v="0.19364543454469599"/>
    <n v="0"/>
    <n v="0"/>
    <n v="2.4264471062988999E-2"/>
    <n v="0"/>
    <n v="0"/>
    <n v="0"/>
    <n v="0"/>
    <x v="4"/>
    <x v="4"/>
    <x v="0"/>
    <n v="1"/>
  </r>
  <r>
    <s v="L38"/>
    <s v="2016_CD PALESTINO SADP"/>
    <x v="37"/>
    <x v="37"/>
    <x v="37"/>
    <n v="3"/>
    <n v="3792247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4"/>
    <x v="5"/>
    <x v="1"/>
    <n v="0"/>
  </r>
  <r>
    <s v="L39"/>
    <s v="2017_CD PALESTINO SADP"/>
    <x v="38"/>
    <x v="38"/>
    <x v="38"/>
    <n v="14"/>
    <n v="3000056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x v="6"/>
    <x v="1"/>
    <n v="0"/>
  </r>
  <r>
    <s v="L40"/>
    <s v="2018_CD PALESTINO SADP"/>
    <x v="39"/>
    <x v="39"/>
    <x v="39"/>
    <n v="13"/>
    <n v="4402308"/>
    <n v="1"/>
    <x v="25"/>
    <n v="0.93489358596539995"/>
    <x v="0"/>
    <x v="0"/>
    <x v="0"/>
    <x v="9"/>
    <x v="5"/>
    <x v="0"/>
    <n v="0.106510151806863"/>
    <n v="0"/>
    <n v="0"/>
    <n v="0"/>
    <n v="0"/>
    <n v="0"/>
    <n v="0"/>
    <n v="0"/>
    <n v="0"/>
    <n v="0"/>
    <n v="0.116491357005827"/>
    <n v="0"/>
    <n v="0"/>
    <n v="0"/>
    <n v="0"/>
    <n v="4.0343387305393198E-2"/>
    <n v="0"/>
    <n v="0.73665510388191602"/>
    <n v="0"/>
    <x v="4"/>
    <x v="7"/>
    <x v="0"/>
    <n v="1"/>
  </r>
  <r>
    <s v="L41"/>
    <s v="2013_EVERTON DE VIÑA DEL MAR SADP"/>
    <x v="40"/>
    <x v="40"/>
    <x v="40"/>
    <n v="15"/>
    <n v="1747610"/>
    <n v="1"/>
    <x v="4"/>
    <n v="0.999999999999995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5"/>
    <x v="2"/>
    <x v="1"/>
    <n v="0"/>
  </r>
  <r>
    <s v="L42"/>
    <s v="2014_EVERTON DE VIÑA DEL MAR SADP"/>
    <x v="41"/>
    <x v="41"/>
    <x v="41"/>
    <n v="17"/>
    <n v="1593800"/>
    <n v="1"/>
    <x v="4"/>
    <n v="0.999999999999994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5"/>
    <x v="3"/>
    <x v="1"/>
    <n v="0"/>
  </r>
  <r>
    <s v="L43"/>
    <s v="2017_EVERTON DE VIÑA DEL MAR SADP"/>
    <x v="42"/>
    <x v="42"/>
    <x v="42"/>
    <n v="12"/>
    <n v="3560419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x v="6"/>
    <x v="1"/>
    <n v="0"/>
  </r>
  <r>
    <s v="L44"/>
    <s v="2018_EVERTON DE VIÑA DEL MAR SADP"/>
    <x v="43"/>
    <x v="43"/>
    <x v="43"/>
    <n v="11"/>
    <n v="1491964"/>
    <n v="1"/>
    <x v="26"/>
    <n v="0.62712914639864903"/>
    <x v="0"/>
    <x v="5"/>
    <x v="0"/>
    <x v="9"/>
    <x v="0"/>
    <x v="4"/>
    <n v="0"/>
    <n v="0"/>
    <n v="0"/>
    <n v="0"/>
    <n v="0"/>
    <n v="0"/>
    <n v="0"/>
    <n v="0"/>
    <n v="0.40261518537667601"/>
    <n v="0"/>
    <n v="0"/>
    <n v="0"/>
    <n v="0"/>
    <n v="7.0365098113777794E-2"/>
    <n v="0"/>
    <n v="0"/>
    <n v="0"/>
    <n v="0.52701971650954604"/>
    <n v="0"/>
    <x v="5"/>
    <x v="7"/>
    <x v="0"/>
    <n v="1"/>
  </r>
  <r>
    <s v="L45"/>
    <s v="2011_AUDAX ITALIANO LA FLORIDA SADP"/>
    <x v="44"/>
    <x v="44"/>
    <x v="44"/>
    <n v="5"/>
    <n v="2609300"/>
    <n v="1"/>
    <x v="27"/>
    <n v="0.69963228258800503"/>
    <x v="0"/>
    <x v="0"/>
    <x v="0"/>
    <x v="9"/>
    <x v="0"/>
    <x v="5"/>
    <n v="0"/>
    <n v="0"/>
    <n v="0"/>
    <n v="0"/>
    <n v="0"/>
    <n v="0"/>
    <n v="3.90863414097452E-2"/>
    <n v="0"/>
    <n v="0"/>
    <n v="0.44160072682039597"/>
    <n v="0"/>
    <n v="0"/>
    <n v="0"/>
    <n v="0"/>
    <n v="0"/>
    <n v="0"/>
    <n v="0.49540117488751301"/>
    <n v="2.3911756882346299E-2"/>
    <n v="0"/>
    <x v="6"/>
    <x v="0"/>
    <x v="0"/>
    <n v="1"/>
  </r>
  <r>
    <s v="L46"/>
    <s v="2012_AUDAX ITALIANO LA FLORIDA SADP"/>
    <x v="45"/>
    <x v="45"/>
    <x v="45"/>
    <n v="11"/>
    <n v="2460426"/>
    <n v="1"/>
    <x v="28"/>
    <n v="0.49870690799011302"/>
    <x v="1"/>
    <x v="0"/>
    <x v="0"/>
    <x v="9"/>
    <x v="0"/>
    <x v="0"/>
    <n v="4.2951309690646101E-3"/>
    <n v="0"/>
    <n v="0"/>
    <n v="0"/>
    <n v="0"/>
    <n v="0"/>
    <n v="0.31652353828747398"/>
    <n v="0"/>
    <n v="0"/>
    <n v="0"/>
    <n v="1.02618721817451E-2"/>
    <n v="0"/>
    <n v="0"/>
    <n v="0"/>
    <n v="0"/>
    <n v="3.3802988467623599E-2"/>
    <n v="0"/>
    <n v="0.635116470093541"/>
    <n v="0"/>
    <x v="6"/>
    <x v="1"/>
    <x v="0"/>
    <n v="1"/>
  </r>
  <r>
    <s v="L47"/>
    <s v="2013_AUDAX ITALIANO LA FLORIDA SADP"/>
    <x v="46"/>
    <x v="46"/>
    <x v="46"/>
    <n v="14"/>
    <n v="3054529"/>
    <n v="1"/>
    <x v="29"/>
    <n v="0.57776788763350995"/>
    <x v="0"/>
    <x v="0"/>
    <x v="12"/>
    <x v="9"/>
    <x v="0"/>
    <x v="0"/>
    <n v="0"/>
    <n v="0"/>
    <n v="0"/>
    <n v="0"/>
    <n v="0"/>
    <n v="0"/>
    <n v="0"/>
    <n v="0"/>
    <n v="0"/>
    <n v="0"/>
    <n v="0.118229212332253"/>
    <n v="0"/>
    <n v="0"/>
    <n v="0"/>
    <n v="5.6745936226863199E-2"/>
    <n v="0.31948439876587598"/>
    <n v="0"/>
    <n v="0.50554045267497105"/>
    <n v="0"/>
    <x v="6"/>
    <x v="2"/>
    <x v="0"/>
    <n v="1"/>
  </r>
  <r>
    <s v="L48"/>
    <s v="2014_AUDAX ITALIANO LA FLORIDA SADP"/>
    <x v="47"/>
    <x v="47"/>
    <x v="47"/>
    <n v="15"/>
    <n v="2160698"/>
    <n v="1"/>
    <x v="30"/>
    <n v="0.45411159747470797"/>
    <x v="0"/>
    <x v="0"/>
    <x v="13"/>
    <x v="9"/>
    <x v="0"/>
    <x v="0"/>
    <n v="0"/>
    <n v="0"/>
    <n v="0"/>
    <n v="0"/>
    <n v="0"/>
    <n v="0"/>
    <n v="8.4859596713071098E-2"/>
    <n v="0"/>
    <n v="0"/>
    <n v="0"/>
    <n v="5.6554452122091099E-2"/>
    <n v="0"/>
    <n v="0"/>
    <n v="0"/>
    <n v="0"/>
    <n v="0.115547438543047"/>
    <n v="0"/>
    <n v="0.74303851262177301"/>
    <n v="0"/>
    <x v="6"/>
    <x v="3"/>
    <x v="0"/>
    <n v="1"/>
  </r>
  <r>
    <s v="L49"/>
    <s v="2015_AUDAX ITALIANO LA FLORIDA SADP"/>
    <x v="48"/>
    <x v="48"/>
    <x v="48"/>
    <n v="12"/>
    <n v="2369710"/>
    <n v="1"/>
    <x v="31"/>
    <n v="0.60372298113225498"/>
    <x v="0"/>
    <x v="0"/>
    <x v="14"/>
    <x v="9"/>
    <x v="0"/>
    <x v="0"/>
    <n v="0"/>
    <n v="0"/>
    <n v="0"/>
    <n v="0"/>
    <n v="0"/>
    <n v="0"/>
    <n v="1.4725592918676301E-2"/>
    <n v="0"/>
    <n v="0"/>
    <n v="0"/>
    <n v="0.10457945680363299"/>
    <n v="0"/>
    <n v="0"/>
    <n v="0"/>
    <n v="0"/>
    <n v="0.18415539134832601"/>
    <n v="0"/>
    <n v="0.69653955892933594"/>
    <n v="0"/>
    <x v="6"/>
    <x v="4"/>
    <x v="0"/>
    <n v="1"/>
  </r>
  <r>
    <s v="L50"/>
    <s v="2016_AUDAX ITALIANO LA FLORIDA SADP"/>
    <x v="49"/>
    <x v="49"/>
    <x v="49"/>
    <n v="7"/>
    <n v="4160029"/>
    <n v="1"/>
    <x v="32"/>
    <n v="0.93983476551038903"/>
    <x v="0"/>
    <x v="0"/>
    <x v="15"/>
    <x v="9"/>
    <x v="0"/>
    <x v="0"/>
    <n v="0"/>
    <n v="0"/>
    <n v="0"/>
    <n v="0"/>
    <n v="0"/>
    <n v="0"/>
    <n v="0.40503241705925203"/>
    <n v="0"/>
    <n v="0"/>
    <n v="0"/>
    <n v="8.0964252876460207E-3"/>
    <n v="0"/>
    <n v="0"/>
    <n v="0"/>
    <n v="0"/>
    <n v="0.409097786255044"/>
    <n v="0"/>
    <n v="0.17777337139799301"/>
    <n v="0"/>
    <x v="6"/>
    <x v="5"/>
    <x v="0"/>
    <n v="1"/>
  </r>
  <r>
    <s v="L51"/>
    <s v="2017_AUDAX ITALIANO LA FLORIDA SADP"/>
    <x v="50"/>
    <x v="50"/>
    <x v="50"/>
    <n v="11"/>
    <n v="5466994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6"/>
    <x v="6"/>
    <x v="1"/>
    <n v="0"/>
  </r>
  <r>
    <s v="L52"/>
    <s v="2018_AUDAX ITALIANO LA FLORIDA SADP"/>
    <x v="51"/>
    <x v="51"/>
    <x v="51"/>
    <n v="10"/>
    <n v="2705716"/>
    <n v="1"/>
    <x v="33"/>
    <n v="0.50381969321755404"/>
    <x v="0"/>
    <x v="0"/>
    <x v="0"/>
    <x v="19"/>
    <x v="0"/>
    <x v="0"/>
    <n v="1.54115334458923E-2"/>
    <n v="0"/>
    <n v="0"/>
    <n v="0"/>
    <n v="0"/>
    <n v="0"/>
    <n v="0.249810135510838"/>
    <n v="0"/>
    <n v="0"/>
    <n v="0"/>
    <n v="0"/>
    <n v="0"/>
    <n v="0"/>
    <n v="0"/>
    <n v="0"/>
    <n v="0"/>
    <n v="0.15507079740900401"/>
    <n v="0.57970753364405103"/>
    <n v="0"/>
    <x v="6"/>
    <x v="7"/>
    <x v="0"/>
    <n v="1"/>
  </r>
  <r>
    <s v="L53"/>
    <s v="2011_UNION ESPANOLA SADP"/>
    <x v="52"/>
    <x v="52"/>
    <x v="52"/>
    <n v="3"/>
    <n v="3899962"/>
    <n v="1"/>
    <x v="34"/>
    <n v="0.98209119060147199"/>
    <x v="0"/>
    <x v="0"/>
    <x v="0"/>
    <x v="20"/>
    <x v="0"/>
    <x v="0"/>
    <n v="2.1930149233917399E-2"/>
    <n v="0"/>
    <n v="0"/>
    <n v="0"/>
    <n v="0"/>
    <n v="0"/>
    <n v="7.2233960281875106E-2"/>
    <n v="0"/>
    <n v="0"/>
    <n v="0"/>
    <n v="0"/>
    <n v="0"/>
    <n v="0"/>
    <n v="0"/>
    <n v="0"/>
    <n v="0"/>
    <n v="0.890243932845456"/>
    <n v="1.55919576387518E-2"/>
    <n v="0"/>
    <x v="7"/>
    <x v="0"/>
    <x v="0"/>
    <n v="1"/>
  </r>
  <r>
    <s v="L54"/>
    <s v="2012_UNION ESPANOLA SADP"/>
    <x v="53"/>
    <x v="53"/>
    <x v="53"/>
    <n v="6"/>
    <n v="4923259"/>
    <n v="1"/>
    <x v="35"/>
    <n v="0.95190090897525004"/>
    <x v="1"/>
    <x v="0"/>
    <x v="0"/>
    <x v="9"/>
    <x v="0"/>
    <x v="0"/>
    <n v="5.1253912182930399E-2"/>
    <n v="0.20677464237228901"/>
    <n v="0"/>
    <n v="0"/>
    <n v="0"/>
    <n v="0"/>
    <n v="0"/>
    <n v="0"/>
    <n v="0"/>
    <n v="0"/>
    <n v="0.24981943509121801"/>
    <n v="0"/>
    <n v="0"/>
    <n v="0"/>
    <n v="0"/>
    <n v="0"/>
    <n v="0"/>
    <n v="0.375254246010499"/>
    <n v="0.116897764386184"/>
    <x v="7"/>
    <x v="1"/>
    <x v="0"/>
    <n v="1"/>
  </r>
  <r>
    <s v="L55"/>
    <s v="2013_UNION ESPANOLA SADP"/>
    <x v="54"/>
    <x v="54"/>
    <x v="54"/>
    <n v="3"/>
    <n v="3381741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7"/>
    <x v="2"/>
    <x v="1"/>
    <n v="0"/>
  </r>
  <r>
    <s v="L56"/>
    <s v="2014_UNION ESPANOLA SADP"/>
    <x v="55"/>
    <x v="55"/>
    <x v="55"/>
    <n v="6"/>
    <n v="4973472"/>
    <n v="1"/>
    <x v="36"/>
    <n v="0.94862913278599903"/>
    <x v="1"/>
    <x v="0"/>
    <x v="0"/>
    <x v="9"/>
    <x v="0"/>
    <x v="0"/>
    <n v="5.5090687378740899E-2"/>
    <n v="9.3910150189524103E-2"/>
    <n v="0"/>
    <n v="0"/>
    <n v="0"/>
    <n v="0"/>
    <n v="0"/>
    <n v="0"/>
    <n v="0"/>
    <n v="0"/>
    <n v="0.60215484442912104"/>
    <n v="0"/>
    <n v="0"/>
    <n v="0"/>
    <n v="0"/>
    <n v="0"/>
    <n v="0"/>
    <n v="3.7678868041256398E-2"/>
    <n v="0.211165449961358"/>
    <x v="7"/>
    <x v="3"/>
    <x v="0"/>
    <n v="1"/>
  </r>
  <r>
    <s v="L57"/>
    <s v="2015_UNION ESPANOLA SADP"/>
    <x v="56"/>
    <x v="56"/>
    <x v="56"/>
    <n v="8"/>
    <n v="4479318"/>
    <n v="1"/>
    <x v="37"/>
    <n v="0.91213457632475403"/>
    <x v="1"/>
    <x v="0"/>
    <x v="0"/>
    <x v="9"/>
    <x v="0"/>
    <x v="0"/>
    <n v="5.64420809653991E-2"/>
    <n v="0.120578678858723"/>
    <n v="0"/>
    <n v="0"/>
    <n v="0"/>
    <n v="0"/>
    <n v="0"/>
    <n v="0"/>
    <n v="0"/>
    <n v="0"/>
    <n v="0.29862898050953801"/>
    <n v="0"/>
    <n v="0"/>
    <n v="0"/>
    <n v="0"/>
    <n v="0"/>
    <n v="0"/>
    <n v="0.25400154714373602"/>
    <n v="0.27034871253116299"/>
    <x v="7"/>
    <x v="4"/>
    <x v="0"/>
    <n v="1"/>
  </r>
  <r>
    <s v="L58"/>
    <s v="2016_UNION ESPANOLA SADP"/>
    <x v="57"/>
    <x v="57"/>
    <x v="57"/>
    <n v="8"/>
    <n v="4325270"/>
    <n v="1"/>
    <x v="38"/>
    <n v="0.930092482690003"/>
    <x v="1"/>
    <x v="0"/>
    <x v="0"/>
    <x v="9"/>
    <x v="0"/>
    <x v="0"/>
    <n v="3.6125710212223397E-2"/>
    <n v="0.15128060348907299"/>
    <n v="0"/>
    <n v="0"/>
    <n v="0"/>
    <n v="0"/>
    <n v="0"/>
    <n v="0"/>
    <n v="0"/>
    <n v="0"/>
    <n v="0.33522695601138502"/>
    <n v="0"/>
    <n v="0"/>
    <n v="0"/>
    <n v="0"/>
    <n v="0"/>
    <n v="0"/>
    <n v="0.171277289816988"/>
    <n v="0.306089440495246"/>
    <x v="7"/>
    <x v="5"/>
    <x v="0"/>
    <n v="1"/>
  </r>
  <r>
    <s v="L59"/>
    <s v="2017_UNION ESPANOLA SADP"/>
    <x v="58"/>
    <x v="58"/>
    <x v="58"/>
    <n v="5"/>
    <n v="5531756"/>
    <n v="1"/>
    <x v="39"/>
    <n v="0.99541247848917802"/>
    <x v="0"/>
    <x v="0"/>
    <x v="16"/>
    <x v="9"/>
    <x v="0"/>
    <x v="0"/>
    <n v="5.1527247240657E-2"/>
    <n v="0"/>
    <n v="0"/>
    <n v="0"/>
    <n v="0"/>
    <n v="0"/>
    <n v="0"/>
    <n v="8.0827714233792494E-2"/>
    <n v="0"/>
    <n v="0"/>
    <n v="0.59752696338016198"/>
    <n v="0"/>
    <n v="0"/>
    <n v="0"/>
    <n v="0"/>
    <n v="0.27011807514529501"/>
    <n v="0"/>
    <n v="0"/>
    <n v="0"/>
    <x v="7"/>
    <x v="6"/>
    <x v="0"/>
    <n v="1"/>
  </r>
  <r>
    <s v="L60"/>
    <s v="2018_UNION ESPANOLA SADP"/>
    <x v="59"/>
    <x v="59"/>
    <x v="59"/>
    <n v="7"/>
    <n v="5359830"/>
    <n v="1"/>
    <x v="40"/>
    <n v="0.87918599164873001"/>
    <x v="1"/>
    <x v="0"/>
    <x v="0"/>
    <x v="9"/>
    <x v="0"/>
    <x v="0"/>
    <n v="5.2435093113371301E-2"/>
    <n v="0"/>
    <n v="0"/>
    <n v="0"/>
    <n v="0"/>
    <n v="0"/>
    <n v="0.26824538151442501"/>
    <n v="0"/>
    <n v="0"/>
    <n v="0"/>
    <n v="0.17460272825121301"/>
    <n v="0"/>
    <n v="0"/>
    <n v="0"/>
    <n v="0"/>
    <n v="0.37713758019974603"/>
    <n v="0"/>
    <n v="0.12757921692124499"/>
    <n v="0"/>
    <x v="7"/>
    <x v="7"/>
    <x v="0"/>
    <n v="1"/>
  </r>
  <r>
    <s v="L61"/>
    <s v="2011_DEPORTES UNIÓN LA CALERA SAPD"/>
    <x v="60"/>
    <x v="60"/>
    <x v="60"/>
    <n v="7"/>
    <n v="1300620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8"/>
    <x v="0"/>
    <x v="1"/>
    <n v="0"/>
  </r>
  <r>
    <s v="L62"/>
    <s v="2012_DEPORTES UNIÓN LA CALERA SAPD"/>
    <x v="61"/>
    <x v="61"/>
    <x v="61"/>
    <n v="13"/>
    <n v="1545209"/>
    <n v="1"/>
    <x v="41"/>
    <n v="0.92218846607026905"/>
    <x v="0"/>
    <x v="0"/>
    <x v="0"/>
    <x v="9"/>
    <x v="6"/>
    <x v="0"/>
    <n v="0"/>
    <n v="0"/>
    <n v="0"/>
    <n v="0"/>
    <n v="0"/>
    <n v="0"/>
    <n v="0"/>
    <n v="0"/>
    <n v="0"/>
    <n v="0"/>
    <n v="5.8311273053936305E-4"/>
    <n v="0"/>
    <n v="0"/>
    <n v="0"/>
    <n v="5.62352598344628E-2"/>
    <n v="2.7855328551221199E-2"/>
    <n v="0"/>
    <n v="0.91532629888377703"/>
    <n v="0"/>
    <x v="8"/>
    <x v="1"/>
    <x v="0"/>
    <n v="1"/>
  </r>
  <r>
    <s v="L63"/>
    <s v="2013_DEPORTES UNIÓN LA CALERA SAPD"/>
    <x v="62"/>
    <x v="62"/>
    <x v="62"/>
    <n v="16"/>
    <n v="1429661"/>
    <n v="1"/>
    <x v="4"/>
    <n v="1"/>
    <x v="1"/>
    <x v="0"/>
    <x v="0"/>
    <x v="9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"/>
    <x v="2"/>
    <x v="1"/>
    <n v="0"/>
  </r>
  <r>
    <s v="L64"/>
    <s v="2014_DEPORTES UNIÓN LA CALERA SAPD"/>
    <x v="63"/>
    <x v="63"/>
    <x v="63"/>
    <n v="16"/>
    <n v="2101720"/>
    <n v="1"/>
    <x v="42"/>
    <n v="0.90240405345139296"/>
    <x v="0"/>
    <x v="0"/>
    <x v="0"/>
    <x v="21"/>
    <x v="7"/>
    <x v="0"/>
    <n v="0"/>
    <n v="0"/>
    <n v="0"/>
    <n v="0"/>
    <n v="0"/>
    <n v="0"/>
    <n v="0"/>
    <n v="0.11046246579286199"/>
    <n v="0"/>
    <n v="0"/>
    <n v="0"/>
    <n v="0"/>
    <n v="0"/>
    <n v="0"/>
    <n v="0"/>
    <n v="8.1370074549391602E-2"/>
    <n v="0"/>
    <n v="0.80816745965774595"/>
    <n v="0"/>
    <x v="8"/>
    <x v="3"/>
    <x v="0"/>
    <n v="1"/>
  </r>
  <r>
    <s v="L65"/>
    <s v="2015_DEPORTES UNIÓN LA CALERA SAPD"/>
    <x v="64"/>
    <x v="64"/>
    <x v="64"/>
    <n v="7"/>
    <n v="1902997"/>
    <n v="1"/>
    <x v="43"/>
    <n v="0.86393026762750103"/>
    <x v="0"/>
    <x v="0"/>
    <x v="17"/>
    <x v="9"/>
    <x v="0"/>
    <x v="0"/>
    <n v="0"/>
    <n v="0"/>
    <n v="0"/>
    <n v="0"/>
    <n v="0"/>
    <n v="0"/>
    <n v="0"/>
    <n v="0"/>
    <n v="0.41318593216760502"/>
    <n v="0"/>
    <n v="0.106663907959039"/>
    <n v="0"/>
    <n v="0"/>
    <n v="0"/>
    <n v="6.0107873912611E-2"/>
    <n v="0"/>
    <n v="0"/>
    <n v="0.420042285960746"/>
    <n v="0"/>
    <x v="8"/>
    <x v="4"/>
    <x v="0"/>
    <n v="1"/>
  </r>
  <r>
    <s v="L66"/>
    <s v="2016_DEPORTES UNIÓN LA CALERA SAPD"/>
    <x v="65"/>
    <x v="65"/>
    <x v="65"/>
    <n v="16"/>
    <n v="1552321"/>
    <n v="1"/>
    <x v="44"/>
    <n v="0.84997485157375896"/>
    <x v="0"/>
    <x v="0"/>
    <x v="18"/>
    <x v="9"/>
    <x v="8"/>
    <x v="0"/>
    <n v="0"/>
    <n v="0"/>
    <n v="0"/>
    <n v="0"/>
    <n v="0"/>
    <n v="0"/>
    <n v="0"/>
    <n v="0"/>
    <n v="0"/>
    <n v="0"/>
    <n v="0"/>
    <n v="0"/>
    <n v="1.07179422680039E-2"/>
    <n v="0"/>
    <n v="0.109262012676969"/>
    <n v="0"/>
    <n v="0"/>
    <n v="0.88002004505502696"/>
    <n v="0"/>
    <x v="8"/>
    <x v="5"/>
    <x v="0"/>
    <n v="1"/>
  </r>
  <r>
    <s v="L67"/>
    <s v="2018_DEPORTES UNIÓN LA CALERA SAPD"/>
    <x v="66"/>
    <x v="66"/>
    <x v="66"/>
    <n v="6"/>
    <n v="3827477"/>
    <n v="1"/>
    <x v="45"/>
    <n v="0.89177162976415203"/>
    <x v="1"/>
    <x v="0"/>
    <x v="0"/>
    <x v="9"/>
    <x v="0"/>
    <x v="0"/>
    <n v="4.4961239569714102E-2"/>
    <n v="0"/>
    <n v="0"/>
    <n v="0"/>
    <n v="0"/>
    <n v="0"/>
    <n v="0.35502069607074499"/>
    <n v="0"/>
    <n v="0"/>
    <n v="0"/>
    <n v="6.61311910075537E-4"/>
    <n v="0"/>
    <n v="0"/>
    <n v="0"/>
    <n v="0"/>
    <n v="9.9536486000540797E-2"/>
    <n v="0"/>
    <n v="0.49982026644761102"/>
    <n v="0"/>
    <x v="8"/>
    <x v="7"/>
    <x v="0"/>
    <n v="1"/>
  </r>
  <r>
    <s v="L68"/>
    <s v="2011_CD SANTIAGO WANDERERS S.A.D.P"/>
    <x v="67"/>
    <x v="67"/>
    <x v="67"/>
    <n v="15"/>
    <n v="2009114"/>
    <n v="1"/>
    <x v="46"/>
    <n v="0.67202973182590697"/>
    <x v="0"/>
    <x v="0"/>
    <x v="0"/>
    <x v="22"/>
    <x v="9"/>
    <x v="0"/>
    <n v="0"/>
    <n v="0"/>
    <n v="0"/>
    <n v="0"/>
    <n v="0"/>
    <n v="0"/>
    <n v="0"/>
    <n v="0.16682700080450899"/>
    <n v="0"/>
    <n v="0"/>
    <n v="0"/>
    <n v="0"/>
    <n v="0"/>
    <n v="0"/>
    <n v="0"/>
    <n v="2.5514905274858402E-3"/>
    <n v="0"/>
    <n v="0.83062150866800499"/>
    <n v="0"/>
    <x v="9"/>
    <x v="0"/>
    <x v="0"/>
    <n v="1"/>
  </r>
  <r>
    <s v="L69"/>
    <s v="2012_CD SANTIAGO WANDERERS S.A.D.P"/>
    <x v="68"/>
    <x v="68"/>
    <x v="68"/>
    <n v="12"/>
    <n v="2649497"/>
    <n v="1"/>
    <x v="47"/>
    <n v="0.73753684276252396"/>
    <x v="0"/>
    <x v="0"/>
    <x v="0"/>
    <x v="23"/>
    <x v="10"/>
    <x v="0"/>
    <n v="0"/>
    <n v="0"/>
    <n v="0"/>
    <n v="0"/>
    <n v="0"/>
    <n v="0"/>
    <n v="0"/>
    <n v="0.16147857239008601"/>
    <n v="0"/>
    <n v="0"/>
    <n v="0"/>
    <n v="0"/>
    <n v="0"/>
    <n v="0"/>
    <n v="0"/>
    <n v="0.161624179575723"/>
    <n v="0"/>
    <n v="0.67689724803419105"/>
    <n v="0"/>
    <x v="9"/>
    <x v="1"/>
    <x v="0"/>
    <n v="1"/>
  </r>
  <r>
    <s v="L70"/>
    <s v="2013_CD SANTIAGO WANDERERS S.A.D.P"/>
    <x v="69"/>
    <x v="69"/>
    <x v="69"/>
    <n v="13"/>
    <n v="3237902"/>
    <n v="1"/>
    <x v="48"/>
    <n v="0.92115335151963096"/>
    <x v="0"/>
    <x v="0"/>
    <x v="19"/>
    <x v="9"/>
    <x v="11"/>
    <x v="0"/>
    <n v="0"/>
    <n v="0"/>
    <n v="0"/>
    <n v="0"/>
    <n v="0"/>
    <n v="0"/>
    <n v="0"/>
    <n v="0.31084988326839702"/>
    <n v="0"/>
    <n v="0"/>
    <n v="0"/>
    <n v="0"/>
    <n v="0"/>
    <n v="0"/>
    <n v="0"/>
    <n v="0.15287829053653501"/>
    <n v="0"/>
    <n v="0.53627182619506797"/>
    <n v="0"/>
    <x v="9"/>
    <x v="2"/>
    <x v="0"/>
    <n v="1"/>
  </r>
  <r>
    <s v="L71"/>
    <s v="2014_CD SANTIAGO WANDERERS S.A.D.P"/>
    <x v="70"/>
    <x v="70"/>
    <x v="70"/>
    <n v="13"/>
    <n v="3191488"/>
    <n v="1"/>
    <x v="49"/>
    <n v="0.60092606371815804"/>
    <x v="0"/>
    <x v="0"/>
    <x v="20"/>
    <x v="9"/>
    <x v="12"/>
    <x v="0"/>
    <n v="0"/>
    <n v="0"/>
    <n v="0"/>
    <n v="0"/>
    <n v="0"/>
    <n v="0"/>
    <n v="0"/>
    <n v="0.168813087855129"/>
    <n v="0"/>
    <n v="0"/>
    <n v="0"/>
    <n v="0"/>
    <n v="0"/>
    <n v="0"/>
    <n v="0"/>
    <n v="0.28434709650319501"/>
    <n v="0"/>
    <n v="0.54683981564167605"/>
    <n v="0"/>
    <x v="9"/>
    <x v="3"/>
    <x v="0"/>
    <n v="1"/>
  </r>
  <r>
    <s v="L72"/>
    <s v="2015_CD SANTIAGO WANDERERS S.A.D.P"/>
    <x v="71"/>
    <x v="71"/>
    <x v="71"/>
    <n v="3"/>
    <n v="3257403"/>
    <n v="1"/>
    <x v="50"/>
    <n v="0.84853084181954397"/>
    <x v="0"/>
    <x v="6"/>
    <x v="0"/>
    <x v="9"/>
    <x v="0"/>
    <x v="6"/>
    <n v="0"/>
    <n v="0"/>
    <n v="0"/>
    <n v="0"/>
    <n v="0"/>
    <n v="0"/>
    <n v="0.45440747454098601"/>
    <n v="0"/>
    <n v="0"/>
    <n v="0"/>
    <n v="0.13536405073100699"/>
    <n v="0"/>
    <n v="0"/>
    <n v="0"/>
    <n v="0"/>
    <n v="0"/>
    <n v="0.41022847472845603"/>
    <n v="0"/>
    <n v="0"/>
    <x v="9"/>
    <x v="4"/>
    <x v="0"/>
    <n v="1"/>
  </r>
  <r>
    <s v="L73"/>
    <s v="2016_CD SANTIAGO WANDERERS S.A.D.P"/>
    <x v="72"/>
    <x v="72"/>
    <x v="72"/>
    <n v="6"/>
    <n v="3150578"/>
    <n v="1"/>
    <x v="51"/>
    <n v="0.74994909701591705"/>
    <x v="1"/>
    <x v="0"/>
    <x v="0"/>
    <x v="9"/>
    <x v="0"/>
    <x v="0"/>
    <n v="1.8312475878876001E-2"/>
    <n v="0"/>
    <n v="0"/>
    <n v="0"/>
    <n v="0"/>
    <n v="0"/>
    <n v="0.34512171299190197"/>
    <n v="0"/>
    <n v="0"/>
    <n v="0"/>
    <n v="0.168372967450271"/>
    <n v="0"/>
    <n v="0"/>
    <n v="0"/>
    <n v="0"/>
    <n v="2.1674680333462299E-3"/>
    <n v="0"/>
    <n v="0.46602537564447999"/>
    <n v="0"/>
    <x v="9"/>
    <x v="5"/>
    <x v="0"/>
    <n v="1"/>
  </r>
  <r>
    <s v="L74"/>
    <s v="2017_CD SANTIAGO WANDERERS S.A.D.P"/>
    <x v="73"/>
    <x v="73"/>
    <x v="73"/>
    <n v="15"/>
    <n v="3870046"/>
    <n v="1"/>
    <x v="52"/>
    <n v="0.81659877841577699"/>
    <x v="0"/>
    <x v="0"/>
    <x v="21"/>
    <x v="9"/>
    <x v="13"/>
    <x v="0"/>
    <n v="0"/>
    <n v="0"/>
    <n v="0"/>
    <n v="0"/>
    <n v="0"/>
    <n v="0"/>
    <n v="0"/>
    <n v="0"/>
    <n v="0"/>
    <n v="0"/>
    <n v="0"/>
    <n v="0"/>
    <n v="0"/>
    <n v="0"/>
    <n v="8.8987305186139908E-3"/>
    <n v="0.611878976220535"/>
    <n v="0"/>
    <n v="0.379222293260851"/>
    <n v="0"/>
    <x v="9"/>
    <x v="6"/>
    <x v="0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0"/>
    <s v="L1"/>
    <n v="0"/>
    <x v="0"/>
    <n v="11454340"/>
    <x v="0"/>
    <x v="0"/>
    <x v="0"/>
    <x v="0"/>
    <n v="1"/>
    <x v="0"/>
    <n v="0.79569821361450099"/>
    <s v="TRUE"/>
    <x v="0"/>
    <n v="0"/>
    <n v="20857033.566402499"/>
    <n v="0"/>
    <n v="0"/>
    <n v="0.48337731338050999"/>
    <n v="0"/>
    <n v="0"/>
    <n v="0"/>
    <n v="0"/>
    <n v="0"/>
    <n v="0"/>
    <n v="0.20771068713968499"/>
    <n v="0"/>
    <n v="0"/>
    <n v="0"/>
    <n v="0"/>
    <n v="0"/>
    <n v="0"/>
    <n v="0"/>
    <n v="3.0402542609599702E-2"/>
    <n v="0"/>
    <n v="0.27850945687020501"/>
    <n v="0"/>
    <x v="0"/>
    <x v="0"/>
    <n v="0"/>
    <n v="1"/>
  </r>
  <r>
    <n v="0"/>
    <s v="L2"/>
    <n v="0"/>
    <x v="1"/>
    <n v="8347650"/>
    <x v="1"/>
    <x v="1"/>
    <x v="1"/>
    <x v="1"/>
    <n v="1"/>
    <x v="1"/>
    <n v="0.62326916190610604"/>
    <s v="TRUE"/>
    <x v="0"/>
    <n v="0"/>
    <n v="19188311.887323599"/>
    <n v="0"/>
    <n v="0"/>
    <n v="0.16959013429334199"/>
    <n v="0"/>
    <n v="0"/>
    <n v="0"/>
    <n v="0"/>
    <n v="0"/>
    <n v="0.68074844795434097"/>
    <n v="0.14178189375007599"/>
    <n v="0"/>
    <n v="0"/>
    <n v="0"/>
    <n v="0"/>
    <n v="0"/>
    <n v="0"/>
    <n v="0"/>
    <n v="0"/>
    <n v="0"/>
    <n v="7.8795240022408401E-3"/>
    <n v="0"/>
    <x v="0"/>
    <x v="1"/>
    <n v="0"/>
    <n v="1"/>
  </r>
  <r>
    <n v="0"/>
    <s v="L3"/>
    <n v="0"/>
    <x v="2"/>
    <n v="8728553"/>
    <x v="2"/>
    <x v="2"/>
    <x v="2"/>
    <x v="2"/>
    <n v="1"/>
    <x v="2"/>
    <n v="0.65773099673641799"/>
    <s v="TRUE"/>
    <x v="0"/>
    <n v="0"/>
    <n v="18057351.663979501"/>
    <n v="0"/>
    <n v="0"/>
    <n v="0.18831832627614301"/>
    <n v="0"/>
    <n v="0"/>
    <n v="0"/>
    <n v="0"/>
    <n v="0"/>
    <n v="0"/>
    <n v="0.42148151842463499"/>
    <n v="0"/>
    <n v="0"/>
    <n v="0"/>
    <n v="0"/>
    <n v="0"/>
    <n v="0"/>
    <n v="0"/>
    <n v="0.37479138091803299"/>
    <n v="0"/>
    <n v="1.54087743811901E-2"/>
    <n v="0"/>
    <x v="0"/>
    <x v="2"/>
    <n v="0"/>
    <n v="1"/>
  </r>
  <r>
    <n v="0"/>
    <s v="L4"/>
    <n v="0"/>
    <x v="3"/>
    <n v="10024755"/>
    <x v="3"/>
    <x v="3"/>
    <x v="1"/>
    <x v="3"/>
    <n v="1"/>
    <x v="3"/>
    <n v="0.95007313594033005"/>
    <s v="TRUE"/>
    <x v="0"/>
    <n v="599210.44881133398"/>
    <n v="27965591.9700693"/>
    <n v="1.3180914962325001"/>
    <n v="0"/>
    <n v="0.467872088411874"/>
    <n v="0"/>
    <n v="0"/>
    <n v="0"/>
    <n v="0"/>
    <n v="0"/>
    <n v="0"/>
    <n v="0.532127911588126"/>
    <n v="0"/>
    <n v="0"/>
    <n v="0"/>
    <n v="0"/>
    <n v="0"/>
    <n v="0"/>
    <n v="0"/>
    <n v="0"/>
    <n v="0"/>
    <n v="0"/>
    <n v="0"/>
    <x v="0"/>
    <x v="3"/>
    <n v="0"/>
    <n v="1"/>
  </r>
  <r>
    <n v="0"/>
    <s v="L5"/>
    <n v="0"/>
    <x v="4"/>
    <n v="12861674"/>
    <x v="4"/>
    <x v="4"/>
    <x v="3"/>
    <x v="4"/>
    <n v="1"/>
    <x v="4"/>
    <n v="0.99999999999983202"/>
    <s v="TRUE"/>
    <x v="1"/>
    <n v="2700844.7060325099"/>
    <n v="24959800.715389401"/>
    <n v="0"/>
    <n v="0"/>
    <n v="0.23632337756463401"/>
    <n v="0"/>
    <n v="0"/>
    <n v="0"/>
    <n v="0.76367662243638101"/>
    <n v="0"/>
    <n v="0"/>
    <n v="0"/>
    <n v="0"/>
    <n v="0"/>
    <n v="0"/>
    <n v="0"/>
    <n v="0"/>
    <n v="0"/>
    <n v="0"/>
    <n v="0"/>
    <n v="0"/>
    <n v="0"/>
    <n v="0"/>
    <x v="0"/>
    <x v="4"/>
    <n v="1"/>
    <n v="0"/>
  </r>
  <r>
    <n v="0"/>
    <s v="L6"/>
    <n v="0"/>
    <x v="5"/>
    <n v="13375930"/>
    <x v="5"/>
    <x v="5"/>
    <x v="4"/>
    <x v="5"/>
    <n v="1"/>
    <x v="5"/>
    <n v="0.799607584026373"/>
    <s v="TRUE"/>
    <x v="0"/>
    <n v="0"/>
    <n v="15501139.621003499"/>
    <n v="0"/>
    <n v="0"/>
    <n v="0.56364307289226001"/>
    <n v="0"/>
    <n v="0"/>
    <n v="0"/>
    <n v="0"/>
    <n v="0"/>
    <n v="0.19015882472018"/>
    <n v="0.21362645419864601"/>
    <n v="0"/>
    <n v="0"/>
    <n v="0"/>
    <n v="0"/>
    <n v="0"/>
    <n v="0"/>
    <n v="0"/>
    <n v="0"/>
    <n v="0"/>
    <n v="3.25716481889139E-2"/>
    <n v="0"/>
    <x v="0"/>
    <x v="5"/>
    <n v="0"/>
    <n v="1"/>
  </r>
  <r>
    <n v="0"/>
    <s v="L7"/>
    <n v="0"/>
    <x v="6"/>
    <n v="15085303"/>
    <x v="6"/>
    <x v="6"/>
    <x v="4"/>
    <x v="6"/>
    <n v="1"/>
    <x v="6"/>
    <n v="0.69645184365837798"/>
    <s v="TRUE"/>
    <x v="0"/>
    <n v="247675.87607964201"/>
    <n v="9867371.5379328001"/>
    <n v="0"/>
    <n v="0"/>
    <n v="0.506562955155763"/>
    <n v="0"/>
    <n v="0"/>
    <n v="0.10053335752780999"/>
    <n v="0"/>
    <n v="0"/>
    <n v="0"/>
    <n v="0.392903687316427"/>
    <n v="0"/>
    <n v="0"/>
    <n v="0"/>
    <n v="0"/>
    <n v="0"/>
    <n v="0"/>
    <n v="0"/>
    <n v="0"/>
    <n v="0"/>
    <n v="0"/>
    <n v="0"/>
    <x v="0"/>
    <x v="6"/>
    <n v="0"/>
    <n v="1"/>
  </r>
  <r>
    <n v="0"/>
    <s v="L8"/>
    <n v="0"/>
    <x v="7"/>
    <n v="19000786"/>
    <x v="7"/>
    <x v="7"/>
    <x v="5"/>
    <x v="7"/>
    <n v="1"/>
    <x v="7"/>
    <n v="0.926555346201557"/>
    <s v="TRUE"/>
    <x v="2"/>
    <n v="0"/>
    <n v="16146618.749601301"/>
    <n v="3.63277673100704"/>
    <n v="0"/>
    <n v="0.894108769958746"/>
    <n v="0"/>
    <n v="0"/>
    <n v="0"/>
    <n v="0.105891230041084"/>
    <n v="0"/>
    <n v="0"/>
    <n v="0"/>
    <n v="0"/>
    <n v="0"/>
    <n v="0"/>
    <n v="0"/>
    <n v="0"/>
    <n v="0"/>
    <n v="0"/>
    <n v="0"/>
    <n v="0"/>
    <n v="0"/>
    <n v="0"/>
    <x v="0"/>
    <x v="7"/>
    <n v="0"/>
    <n v="1"/>
  </r>
  <r>
    <n v="0"/>
    <s v="L9"/>
    <n v="0"/>
    <x v="8"/>
    <n v="9976837"/>
    <x v="8"/>
    <x v="8"/>
    <x v="3"/>
    <x v="8"/>
    <n v="1"/>
    <x v="4"/>
    <n v="1.00000000000005"/>
    <s v="TRUE"/>
    <x v="0"/>
    <n v="999015.96440528997"/>
    <n v="11971910.514926201"/>
    <n v="0"/>
    <n v="0"/>
    <n v="0.208654385611349"/>
    <n v="0"/>
    <n v="0.60577906625539302"/>
    <n v="0"/>
    <n v="0.18556654812819701"/>
    <n v="0"/>
    <n v="0"/>
    <n v="0"/>
    <n v="0"/>
    <n v="0"/>
    <n v="0"/>
    <n v="0"/>
    <n v="0"/>
    <n v="0"/>
    <n v="0"/>
    <n v="0"/>
    <n v="0"/>
    <n v="0"/>
    <n v="0"/>
    <x v="1"/>
    <x v="0"/>
    <n v="1"/>
    <n v="0"/>
  </r>
  <r>
    <n v="19"/>
    <s v="L10"/>
    <n v="8.4864646064059333"/>
    <x v="9"/>
    <n v="16794365"/>
    <x v="9"/>
    <x v="9"/>
    <x v="3"/>
    <x v="9"/>
    <n v="1"/>
    <x v="4"/>
    <n v="0.999999999999997"/>
    <s v="FALSE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1"/>
    <n v="1"/>
    <n v="0"/>
  </r>
  <r>
    <n v="0"/>
    <s v="L11"/>
    <n v="0"/>
    <x v="10"/>
    <n v="12406785"/>
    <x v="10"/>
    <x v="10"/>
    <x v="0"/>
    <x v="10"/>
    <n v="1"/>
    <x v="8"/>
    <n v="0.79765251360679501"/>
    <s v="TRUE"/>
    <x v="0"/>
    <n v="0"/>
    <n v="5856820.9372370699"/>
    <n v="0"/>
    <n v="0"/>
    <n v="0.55263115568298804"/>
    <n v="0"/>
    <n v="0"/>
    <n v="0"/>
    <n v="0"/>
    <n v="0"/>
    <n v="7.5363903282831695E-4"/>
    <n v="9.7966963262427306E-2"/>
    <n v="0"/>
    <n v="0"/>
    <n v="0"/>
    <n v="0"/>
    <n v="0"/>
    <n v="0"/>
    <n v="0"/>
    <n v="0"/>
    <n v="0"/>
    <n v="0.34864824202175698"/>
    <n v="0"/>
    <x v="1"/>
    <x v="2"/>
    <n v="0"/>
    <n v="1"/>
  </r>
  <r>
    <n v="0"/>
    <s v="L12"/>
    <n v="0"/>
    <x v="11"/>
    <n v="14345339"/>
    <x v="11"/>
    <x v="11"/>
    <x v="2"/>
    <x v="11"/>
    <n v="1"/>
    <x v="9"/>
    <n v="0.66273312528183803"/>
    <s v="TRUE"/>
    <x v="0"/>
    <n v="0"/>
    <n v="713348.72654809104"/>
    <n v="6.2176117498453802E-2"/>
    <n v="0"/>
    <n v="0.49559161739371099"/>
    <n v="0"/>
    <n v="0"/>
    <n v="0"/>
    <n v="0"/>
    <n v="0"/>
    <n v="0"/>
    <n v="0"/>
    <n v="0"/>
    <n v="0"/>
    <n v="0"/>
    <n v="0"/>
    <n v="0"/>
    <n v="0"/>
    <n v="0"/>
    <n v="0.30330964727963899"/>
    <n v="0"/>
    <n v="0.20109873532665001"/>
    <n v="0"/>
    <x v="1"/>
    <x v="3"/>
    <n v="0"/>
    <n v="1"/>
  </r>
  <r>
    <n v="0"/>
    <s v="L13"/>
    <n v="0"/>
    <x v="12"/>
    <n v="14039653"/>
    <x v="12"/>
    <x v="12"/>
    <x v="4"/>
    <x v="12"/>
    <n v="1"/>
    <x v="10"/>
    <n v="0.66626833635216098"/>
    <s v="TRUE"/>
    <x v="0"/>
    <n v="0"/>
    <n v="1683428.6497545701"/>
    <n v="0"/>
    <n v="0"/>
    <n v="0.362870042298717"/>
    <n v="0"/>
    <n v="8.9108087059143304E-2"/>
    <n v="0.215485197938518"/>
    <n v="0"/>
    <n v="0"/>
    <n v="0.33253667270362203"/>
    <n v="0"/>
    <n v="0"/>
    <n v="0"/>
    <n v="0"/>
    <n v="0"/>
    <n v="0"/>
    <n v="0"/>
    <n v="0"/>
    <n v="0"/>
    <n v="0"/>
    <n v="0"/>
    <n v="0"/>
    <x v="1"/>
    <x v="4"/>
    <n v="0"/>
    <n v="1"/>
  </r>
  <r>
    <n v="0"/>
    <s v="L14"/>
    <n v="0"/>
    <x v="13"/>
    <n v="15064181"/>
    <x v="13"/>
    <x v="13"/>
    <x v="6"/>
    <x v="13"/>
    <n v="1"/>
    <x v="11"/>
    <n v="0.53828418519328303"/>
    <s v="TRUE"/>
    <x v="0"/>
    <n v="0"/>
    <n v="1821102.2896676201"/>
    <n v="0"/>
    <n v="0"/>
    <n v="0.37551720972180602"/>
    <n v="0"/>
    <n v="0"/>
    <n v="0"/>
    <n v="0"/>
    <n v="0"/>
    <n v="0"/>
    <n v="0.101112532650182"/>
    <n v="0"/>
    <n v="0"/>
    <n v="0"/>
    <n v="0"/>
    <n v="0"/>
    <n v="0"/>
    <n v="0"/>
    <n v="0.41994798967713698"/>
    <n v="0"/>
    <n v="0.103422267950875"/>
    <n v="0"/>
    <x v="1"/>
    <x v="5"/>
    <n v="0"/>
    <n v="1"/>
  </r>
  <r>
    <n v="0"/>
    <s v="L15"/>
    <n v="0"/>
    <x v="14"/>
    <n v="15866545"/>
    <x v="14"/>
    <x v="14"/>
    <x v="1"/>
    <x v="14"/>
    <n v="1"/>
    <x v="12"/>
    <n v="0.637338197541792"/>
    <s v="TRUE"/>
    <x v="0"/>
    <n v="0"/>
    <n v="997751.048154474"/>
    <n v="0"/>
    <n v="0"/>
    <n v="0.52457516756711897"/>
    <n v="0"/>
    <n v="0"/>
    <n v="0"/>
    <n v="0"/>
    <n v="0"/>
    <n v="0.250790558600131"/>
    <n v="0"/>
    <n v="0"/>
    <n v="0"/>
    <n v="0"/>
    <n v="0"/>
    <n v="0"/>
    <n v="0"/>
    <n v="0"/>
    <n v="0"/>
    <n v="0.171645402242874"/>
    <n v="5.29888715898763E-2"/>
    <n v="0"/>
    <x v="1"/>
    <x v="6"/>
    <n v="0"/>
    <n v="1"/>
  </r>
  <r>
    <n v="0"/>
    <s v="L16"/>
    <n v="0"/>
    <x v="15"/>
    <n v="18658823"/>
    <x v="15"/>
    <x v="15"/>
    <x v="1"/>
    <x v="15"/>
    <n v="1"/>
    <x v="13"/>
    <n v="0.567639773038488"/>
    <s v="FALSE"/>
    <x v="0"/>
    <n v="0"/>
    <n v="0"/>
    <n v="0"/>
    <n v="0"/>
    <n v="0.52813885720487697"/>
    <n v="0"/>
    <n v="5.0871626203610402E-2"/>
    <n v="0"/>
    <n v="0"/>
    <n v="0"/>
    <n v="0.13905971407092699"/>
    <n v="0"/>
    <n v="0"/>
    <n v="0"/>
    <n v="0.249580276622761"/>
    <n v="0"/>
    <n v="0"/>
    <n v="0"/>
    <n v="0"/>
    <n v="0"/>
    <n v="3.2349525897097602E-2"/>
    <n v="0"/>
    <n v="0"/>
    <x v="1"/>
    <x v="7"/>
    <n v="0"/>
    <n v="1"/>
  </r>
  <r>
    <n v="20"/>
    <s v="L17"/>
    <n v="1.6001792300638353"/>
    <x v="16"/>
    <n v="9273403"/>
    <x v="16"/>
    <x v="16"/>
    <x v="4"/>
    <x v="16"/>
    <n v="1"/>
    <x v="4"/>
    <n v="0.99999999999995004"/>
    <s v="FALSE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0"/>
    <n v="1"/>
    <n v="0"/>
  </r>
  <r>
    <n v="0"/>
    <s v="L18"/>
    <n v="0"/>
    <x v="17"/>
    <n v="6916141"/>
    <x v="17"/>
    <x v="17"/>
    <x v="5"/>
    <x v="17"/>
    <n v="1"/>
    <x v="14"/>
    <n v="0.74466223911290597"/>
    <s v="TRUE"/>
    <x v="0"/>
    <n v="0"/>
    <n v="790376.11618843197"/>
    <n v="0"/>
    <n v="0"/>
    <n v="0.203322850022293"/>
    <n v="0"/>
    <n v="0"/>
    <n v="0"/>
    <n v="0"/>
    <n v="0"/>
    <n v="0.17010479656823299"/>
    <n v="0"/>
    <n v="0"/>
    <n v="0"/>
    <n v="0"/>
    <n v="0"/>
    <n v="0"/>
    <n v="0"/>
    <n v="0"/>
    <n v="0"/>
    <n v="0.30155693036536801"/>
    <n v="0.32501542304410702"/>
    <n v="0"/>
    <x v="2"/>
    <x v="1"/>
    <n v="0"/>
    <n v="1"/>
  </r>
  <r>
    <n v="21"/>
    <s v="L19"/>
    <n v="2.380720916025068"/>
    <x v="18"/>
    <n v="7670454"/>
    <x v="18"/>
    <x v="18"/>
    <x v="3"/>
    <x v="18"/>
    <n v="1"/>
    <x v="4"/>
    <n v="0.99999999999997002"/>
    <s v="FALSE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x v="2"/>
    <n v="1"/>
    <n v="0"/>
  </r>
  <r>
    <n v="22"/>
    <s v="L20"/>
    <n v="1.316018555466328"/>
    <x v="19"/>
    <n v="7641258"/>
    <x v="19"/>
    <x v="19"/>
    <x v="3"/>
    <x v="19"/>
    <n v="1"/>
    <x v="4"/>
    <n v="0.99999999999998301"/>
    <s v="FALSE"/>
    <x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2"/>
    <x v="3"/>
    <n v="1"/>
    <n v="0"/>
  </r>
  <r>
    <n v="0"/>
    <s v="L21"/>
    <n v="0"/>
    <x v="20"/>
    <n v="9593046"/>
    <x v="20"/>
    <x v="20"/>
    <x v="7"/>
    <x v="20"/>
    <n v="1"/>
    <x v="15"/>
    <n v="0.79841503110734102"/>
    <s v="TRUE"/>
    <x v="0"/>
    <n v="0"/>
    <n v="228160.824010048"/>
    <n v="1.8626608241968401"/>
    <n v="0"/>
    <n v="0.111656096867639"/>
    <n v="0"/>
    <n v="0"/>
    <n v="0"/>
    <n v="0.54691127067401901"/>
    <n v="0"/>
    <n v="0"/>
    <n v="0"/>
    <n v="0"/>
    <n v="0"/>
    <n v="0"/>
    <n v="0"/>
    <n v="0"/>
    <n v="0"/>
    <n v="0"/>
    <n v="0"/>
    <n v="0"/>
    <n v="0"/>
    <n v="0.34143263245834199"/>
    <x v="2"/>
    <x v="4"/>
    <n v="0"/>
    <n v="1"/>
  </r>
  <r>
    <n v="23"/>
    <s v="L22"/>
    <n v="2.878163065440952"/>
    <x v="21"/>
    <n v="9840236"/>
    <x v="21"/>
    <x v="21"/>
    <x v="3"/>
    <x v="21"/>
    <n v="1"/>
    <x v="4"/>
    <n v="0.99999999999993705"/>
    <s v="FALSE"/>
    <x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2"/>
    <x v="5"/>
    <n v="1"/>
    <n v="0"/>
  </r>
  <r>
    <n v="24"/>
    <s v="L23"/>
    <n v="1"/>
    <x v="22"/>
    <n v="10185063"/>
    <x v="22"/>
    <x v="22"/>
    <x v="3"/>
    <x v="22"/>
    <n v="1"/>
    <x v="4"/>
    <n v="0.999999999999996"/>
    <s v="FALSE"/>
    <x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x v="6"/>
    <n v="1"/>
    <n v="0"/>
  </r>
  <r>
    <n v="0"/>
    <s v="L24"/>
    <n v="0"/>
    <x v="23"/>
    <n v="9080871"/>
    <x v="23"/>
    <x v="23"/>
    <x v="3"/>
    <x v="23"/>
    <n v="1"/>
    <x v="4"/>
    <n v="1.0000000000000799"/>
    <s v="TRUE"/>
    <x v="0"/>
    <n v="312597.36283231498"/>
    <n v="1610538.18665375"/>
    <n v="0"/>
    <n v="0"/>
    <n v="8.8920469331886506E-2"/>
    <n v="0"/>
    <n v="0.63496213650692102"/>
    <n v="0"/>
    <n v="0.27611739416127101"/>
    <n v="0"/>
    <n v="0"/>
    <n v="0"/>
    <n v="0"/>
    <n v="0"/>
    <n v="0"/>
    <n v="0"/>
    <n v="0"/>
    <n v="0"/>
    <n v="0"/>
    <n v="0"/>
    <n v="0"/>
    <n v="0"/>
    <n v="0"/>
    <x v="2"/>
    <x v="7"/>
    <n v="1"/>
    <n v="0"/>
  </r>
  <r>
    <n v="0"/>
    <s v="L25"/>
    <n v="0"/>
    <x v="24"/>
    <n v="1637058"/>
    <x v="24"/>
    <x v="24"/>
    <x v="7"/>
    <x v="24"/>
    <n v="1"/>
    <x v="16"/>
    <n v="0.65112700792022704"/>
    <s v="TRUE"/>
    <x v="0"/>
    <n v="447685.643519793"/>
    <n v="200250.16449554099"/>
    <n v="0"/>
    <n v="91064.412552351103"/>
    <n v="0"/>
    <n v="0"/>
    <n v="0"/>
    <n v="0"/>
    <n v="0"/>
    <n v="0"/>
    <n v="9.7745984160180294E-2"/>
    <n v="0"/>
    <n v="0"/>
    <n v="0"/>
    <n v="0"/>
    <n v="0"/>
    <n v="0"/>
    <n v="0"/>
    <n v="0"/>
    <n v="0"/>
    <n v="0"/>
    <n v="0.90225401583982001"/>
    <n v="0"/>
    <x v="3"/>
    <x v="0"/>
    <n v="0"/>
    <n v="1"/>
  </r>
  <r>
    <n v="0"/>
    <s v="L26"/>
    <n v="0"/>
    <x v="25"/>
    <n v="2591787"/>
    <x v="25"/>
    <x v="25"/>
    <x v="0"/>
    <x v="25"/>
    <n v="1"/>
    <x v="17"/>
    <n v="0.87813905391985803"/>
    <s v="TRUE"/>
    <x v="0"/>
    <n v="0"/>
    <n v="0"/>
    <n v="0"/>
    <n v="192087.63777928901"/>
    <n v="0"/>
    <n v="0"/>
    <n v="0"/>
    <n v="0"/>
    <n v="0"/>
    <n v="0"/>
    <n v="0.60457952144395499"/>
    <n v="0"/>
    <n v="0"/>
    <n v="8.8306771565817496E-2"/>
    <n v="0"/>
    <n v="0"/>
    <n v="0"/>
    <n v="0"/>
    <n v="0"/>
    <n v="0"/>
    <n v="4.9906465601177299E-2"/>
    <n v="0.25720724138904999"/>
    <n v="0"/>
    <x v="3"/>
    <x v="1"/>
    <n v="0"/>
    <n v="1"/>
  </r>
  <r>
    <n v="25"/>
    <s v="L27"/>
    <n v="6.5847699054344302"/>
    <x v="26"/>
    <n v="2796464"/>
    <x v="26"/>
    <x v="26"/>
    <x v="4"/>
    <x v="26"/>
    <n v="1"/>
    <x v="4"/>
    <n v="1"/>
    <s v="FALSE"/>
    <x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3"/>
    <x v="2"/>
    <n v="1"/>
    <n v="0"/>
  </r>
  <r>
    <n v="26"/>
    <s v="L28"/>
    <n v="4.7388449837005613"/>
    <x v="27"/>
    <n v="3132021"/>
    <x v="27"/>
    <x v="27"/>
    <x v="4"/>
    <x v="27"/>
    <n v="1"/>
    <x v="4"/>
    <n v="1"/>
    <s v="FALSE"/>
    <x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3"/>
    <x v="3"/>
    <n v="1"/>
    <n v="0"/>
  </r>
  <r>
    <n v="0"/>
    <s v="L29"/>
    <n v="0"/>
    <x v="28"/>
    <n v="3660142"/>
    <x v="28"/>
    <x v="28"/>
    <x v="8"/>
    <x v="28"/>
    <n v="1"/>
    <x v="18"/>
    <n v="0.67334821027763703"/>
    <s v="TRUE"/>
    <x v="0"/>
    <n v="547488.75841939403"/>
    <n v="0"/>
    <n v="0"/>
    <n v="0"/>
    <n v="0"/>
    <n v="0"/>
    <n v="0"/>
    <n v="0"/>
    <n v="0"/>
    <n v="0"/>
    <n v="0.34412540002826703"/>
    <n v="0"/>
    <n v="0"/>
    <n v="0"/>
    <n v="9.1271941125464801E-2"/>
    <n v="0"/>
    <n v="0"/>
    <n v="0"/>
    <n v="0"/>
    <n v="0.28646216428542698"/>
    <n v="0"/>
    <n v="0.278140494560842"/>
    <n v="0"/>
    <x v="3"/>
    <x v="4"/>
    <n v="0"/>
    <n v="1"/>
  </r>
  <r>
    <n v="0"/>
    <s v="L30"/>
    <n v="0"/>
    <x v="29"/>
    <n v="3549609"/>
    <x v="29"/>
    <x v="29"/>
    <x v="5"/>
    <x v="29"/>
    <n v="1"/>
    <x v="19"/>
    <n v="0.94251654349867797"/>
    <s v="TRUE"/>
    <x v="0"/>
    <n v="755560.19841191894"/>
    <n v="0"/>
    <n v="0"/>
    <n v="0"/>
    <n v="1.0495304772627599E-2"/>
    <n v="0"/>
    <n v="0"/>
    <n v="0"/>
    <n v="0"/>
    <n v="0"/>
    <n v="0"/>
    <n v="0.63087461102558196"/>
    <n v="0"/>
    <n v="0"/>
    <n v="6.3074092012883998E-2"/>
    <n v="0"/>
    <n v="0"/>
    <n v="0"/>
    <n v="0"/>
    <n v="0.29555599228119001"/>
    <n v="0"/>
    <n v="0"/>
    <n v="0"/>
    <x v="3"/>
    <x v="5"/>
    <n v="0"/>
    <n v="1"/>
  </r>
  <r>
    <n v="0"/>
    <s v="L31"/>
    <n v="0"/>
    <x v="30"/>
    <n v="3260311"/>
    <x v="30"/>
    <x v="30"/>
    <x v="9"/>
    <x v="30"/>
    <n v="1"/>
    <x v="20"/>
    <n v="0.895204770267088"/>
    <s v="TRUE"/>
    <x v="0"/>
    <n v="741600.90754387598"/>
    <n v="0"/>
    <n v="0"/>
    <n v="0"/>
    <n v="0"/>
    <n v="0"/>
    <n v="0"/>
    <n v="0"/>
    <n v="0"/>
    <n v="0"/>
    <n v="0.14183615315171"/>
    <n v="0"/>
    <n v="0"/>
    <n v="0"/>
    <n v="0.47329033824368799"/>
    <n v="0"/>
    <n v="0"/>
    <n v="0"/>
    <n v="0"/>
    <n v="0.24339268508419901"/>
    <n v="0"/>
    <n v="0.14148082352032401"/>
    <n v="0"/>
    <x v="3"/>
    <x v="6"/>
    <n v="0"/>
    <n v="1"/>
  </r>
  <r>
    <n v="0"/>
    <s v="L32"/>
    <n v="0"/>
    <x v="31"/>
    <n v="3450911"/>
    <x v="31"/>
    <x v="31"/>
    <x v="2"/>
    <x v="31"/>
    <n v="1"/>
    <x v="21"/>
    <n v="0.91184987708644705"/>
    <s v="TRUE"/>
    <x v="0"/>
    <n v="788012.52485546202"/>
    <n v="0"/>
    <n v="0"/>
    <n v="0"/>
    <n v="0"/>
    <n v="0"/>
    <n v="0"/>
    <n v="0"/>
    <n v="0"/>
    <n v="0"/>
    <n v="0"/>
    <n v="0"/>
    <n v="0"/>
    <n v="0"/>
    <n v="0.42842344878611999"/>
    <n v="0"/>
    <n v="0"/>
    <n v="0"/>
    <n v="2.8848585158847001E-2"/>
    <n v="0.466062471510865"/>
    <n v="0"/>
    <n v="7.6665494544168003E-2"/>
    <n v="0"/>
    <x v="3"/>
    <x v="7"/>
    <n v="0"/>
    <n v="1"/>
  </r>
  <r>
    <n v="0"/>
    <s v="L33"/>
    <n v="0"/>
    <x v="32"/>
    <n v="1418111"/>
    <x v="32"/>
    <x v="32"/>
    <x v="8"/>
    <x v="32"/>
    <n v="1"/>
    <x v="22"/>
    <n v="0.73528142242930705"/>
    <s v="TRUE"/>
    <x v="0"/>
    <n v="181411.386201966"/>
    <n v="0"/>
    <n v="0"/>
    <n v="308143.441722852"/>
    <n v="0"/>
    <n v="0"/>
    <n v="0"/>
    <n v="0"/>
    <n v="0"/>
    <n v="0"/>
    <n v="2.7263345701067102E-2"/>
    <n v="0"/>
    <n v="0"/>
    <n v="8.20501565446905E-2"/>
    <n v="0"/>
    <n v="0"/>
    <n v="0"/>
    <n v="0"/>
    <n v="0"/>
    <n v="0"/>
    <n v="0"/>
    <n v="0.89068649775424202"/>
    <n v="0"/>
    <x v="4"/>
    <x v="0"/>
    <n v="0"/>
    <n v="1"/>
  </r>
  <r>
    <n v="0"/>
    <s v="L34"/>
    <n v="0"/>
    <x v="33"/>
    <n v="2065456"/>
    <x v="33"/>
    <x v="33"/>
    <x v="10"/>
    <x v="33"/>
    <n v="1"/>
    <x v="23"/>
    <n v="0.87328501901644096"/>
    <s v="TRUE"/>
    <x v="3"/>
    <n v="0"/>
    <n v="0"/>
    <n v="0"/>
    <n v="0"/>
    <n v="0"/>
    <n v="2.76351551542263E-2"/>
    <n v="0"/>
    <n v="0"/>
    <n v="0"/>
    <n v="0"/>
    <n v="0"/>
    <n v="0"/>
    <n v="0"/>
    <n v="0"/>
    <n v="0.215743822501932"/>
    <n v="1.6306599841641799E-2"/>
    <n v="0"/>
    <n v="0"/>
    <n v="0"/>
    <n v="0"/>
    <n v="0"/>
    <n v="0.74031442250220003"/>
    <n v="0"/>
    <x v="4"/>
    <x v="1"/>
    <n v="0"/>
    <n v="1"/>
  </r>
  <r>
    <n v="27"/>
    <s v="L35"/>
    <n v="2.0276128828021918"/>
    <x v="34"/>
    <n v="2210803"/>
    <x v="34"/>
    <x v="34"/>
    <x v="5"/>
    <x v="34"/>
    <n v="1"/>
    <x v="4"/>
    <n v="1"/>
    <s v="FALSE"/>
    <x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4"/>
    <x v="2"/>
    <n v="1"/>
    <n v="0"/>
  </r>
  <r>
    <n v="28"/>
    <s v="L36"/>
    <n v="1.611957654930904"/>
    <x v="35"/>
    <n v="2243039"/>
    <x v="35"/>
    <x v="35"/>
    <x v="0"/>
    <x v="35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4"/>
    <x v="3"/>
    <n v="1"/>
    <n v="0"/>
  </r>
  <r>
    <n v="0"/>
    <s v="L37"/>
    <n v="0"/>
    <x v="36"/>
    <n v="3417238"/>
    <x v="36"/>
    <x v="36"/>
    <x v="9"/>
    <x v="36"/>
    <n v="1"/>
    <x v="24"/>
    <n v="0.96201725834580998"/>
    <s v="TRUE"/>
    <x v="4"/>
    <n v="0"/>
    <n v="0"/>
    <n v="0"/>
    <n v="0"/>
    <n v="0"/>
    <n v="0"/>
    <n v="0"/>
    <n v="0"/>
    <n v="0"/>
    <n v="0"/>
    <n v="0"/>
    <n v="0"/>
    <n v="0.21181176525791101"/>
    <n v="0"/>
    <n v="0.57027832913440302"/>
    <n v="0.19364543454469599"/>
    <n v="0"/>
    <n v="0"/>
    <n v="2.4264471062988999E-2"/>
    <n v="0"/>
    <n v="0"/>
    <n v="0"/>
    <n v="0"/>
    <x v="4"/>
    <x v="4"/>
    <n v="0"/>
    <n v="1"/>
  </r>
  <r>
    <n v="29"/>
    <s v="L38"/>
    <n v="6.1754802826140169"/>
    <x v="37"/>
    <n v="3358160"/>
    <x v="37"/>
    <x v="37"/>
    <x v="1"/>
    <x v="37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4"/>
    <x v="5"/>
    <n v="1"/>
    <n v="0"/>
  </r>
  <r>
    <n v="30"/>
    <s v="L39"/>
    <n v="1.2099520343863377"/>
    <x v="38"/>
    <n v="2915631"/>
    <x v="38"/>
    <x v="38"/>
    <x v="11"/>
    <x v="38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4"/>
    <x v="6"/>
    <n v="1"/>
    <n v="0"/>
  </r>
  <r>
    <n v="0"/>
    <s v="L40"/>
    <n v="0"/>
    <x v="39"/>
    <n v="3167281"/>
    <x v="39"/>
    <x v="39"/>
    <x v="12"/>
    <x v="39"/>
    <n v="1"/>
    <x v="25"/>
    <n v="0.93489358596539995"/>
    <s v="TRUE"/>
    <x v="0"/>
    <n v="0"/>
    <n v="0"/>
    <n v="6.0972694071907796"/>
    <n v="0"/>
    <n v="0.106510151806863"/>
    <n v="0"/>
    <n v="0"/>
    <n v="0"/>
    <n v="0"/>
    <n v="0"/>
    <n v="0"/>
    <n v="0"/>
    <n v="0"/>
    <n v="0"/>
    <n v="0.116491357005827"/>
    <n v="0"/>
    <n v="0"/>
    <n v="0"/>
    <n v="0"/>
    <n v="4.0343387305393198E-2"/>
    <n v="0"/>
    <n v="0.73665510388191602"/>
    <n v="0"/>
    <x v="4"/>
    <x v="7"/>
    <n v="0"/>
    <n v="1"/>
  </r>
  <r>
    <n v="31"/>
    <s v="L41"/>
    <n v="1.0107179422680039"/>
    <x v="40"/>
    <n v="2038444"/>
    <x v="40"/>
    <x v="40"/>
    <x v="13"/>
    <x v="40"/>
    <n v="1"/>
    <x v="4"/>
    <n v="0.999999999999995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5"/>
    <x v="2"/>
    <n v="1"/>
    <n v="0"/>
  </r>
  <r>
    <n v="32"/>
    <s v="L42"/>
    <n v="1.0703650981137778"/>
    <x v="41"/>
    <n v="1903991"/>
    <x v="41"/>
    <x v="41"/>
    <x v="14"/>
    <x v="41"/>
    <n v="1"/>
    <x v="4"/>
    <n v="0.999999999999994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5"/>
    <x v="3"/>
    <n v="1"/>
    <n v="0"/>
  </r>
  <r>
    <n v="33"/>
    <s v="L43"/>
    <n v="1.3443628693913561"/>
    <x v="42"/>
    <n v="3216806"/>
    <x v="42"/>
    <x v="42"/>
    <x v="15"/>
    <x v="42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5"/>
    <x v="6"/>
    <n v="1"/>
    <n v="0"/>
  </r>
  <r>
    <n v="0"/>
    <s v="L44"/>
    <n v="0"/>
    <x v="43"/>
    <n v="3718420"/>
    <x v="43"/>
    <x v="43"/>
    <x v="6"/>
    <x v="43"/>
    <n v="1"/>
    <x v="26"/>
    <n v="0.62712914639864903"/>
    <s v="TRUE"/>
    <x v="5"/>
    <n v="0"/>
    <n v="0"/>
    <n v="0"/>
    <n v="24927.631265300799"/>
    <n v="0"/>
    <n v="0"/>
    <n v="0"/>
    <n v="0"/>
    <n v="0"/>
    <n v="0"/>
    <n v="0"/>
    <n v="0"/>
    <n v="0.40261518537667601"/>
    <n v="0"/>
    <n v="0"/>
    <n v="0"/>
    <n v="0"/>
    <n v="7.0365098113777794E-2"/>
    <n v="0"/>
    <n v="0"/>
    <n v="0"/>
    <n v="0.52701971650954604"/>
    <n v="0"/>
    <x v="5"/>
    <x v="7"/>
    <n v="0"/>
    <n v="1"/>
  </r>
  <r>
    <n v="0"/>
    <s v="L45"/>
    <n v="0"/>
    <x v="44"/>
    <n v="3889815"/>
    <x v="44"/>
    <x v="44"/>
    <x v="5"/>
    <x v="44"/>
    <n v="1"/>
    <x v="27"/>
    <n v="0.69963228258800503"/>
    <s v="TRUE"/>
    <x v="0"/>
    <n v="0"/>
    <n v="0"/>
    <n v="0"/>
    <n v="173868.861616296"/>
    <n v="0"/>
    <n v="0"/>
    <n v="0"/>
    <n v="0"/>
    <n v="0"/>
    <n v="0"/>
    <n v="3.90863414097452E-2"/>
    <n v="0"/>
    <n v="0"/>
    <n v="0.44160072682039597"/>
    <n v="0"/>
    <n v="0"/>
    <n v="0"/>
    <n v="0"/>
    <n v="0"/>
    <n v="0"/>
    <n v="0.49540117488751301"/>
    <n v="2.3911756882346299E-2"/>
    <n v="0"/>
    <x v="6"/>
    <x v="0"/>
    <n v="0"/>
    <n v="1"/>
  </r>
  <r>
    <n v="0"/>
    <s v="L46"/>
    <n v="0"/>
    <x v="45"/>
    <n v="3332472"/>
    <x v="45"/>
    <x v="45"/>
    <x v="6"/>
    <x v="45"/>
    <n v="1"/>
    <x v="28"/>
    <n v="0.49870690799011302"/>
    <s v="FALSE"/>
    <x v="0"/>
    <n v="0"/>
    <n v="0"/>
    <n v="0"/>
    <n v="0"/>
    <n v="4.2951309690646101E-3"/>
    <n v="0"/>
    <n v="0"/>
    <n v="0"/>
    <n v="0"/>
    <n v="0"/>
    <n v="0.31652353828747398"/>
    <n v="0"/>
    <n v="0"/>
    <n v="0"/>
    <n v="1.02618721817451E-2"/>
    <n v="0"/>
    <n v="0"/>
    <n v="0"/>
    <n v="0"/>
    <n v="3.3802988467623599E-2"/>
    <n v="0"/>
    <n v="0.635116470093541"/>
    <n v="0"/>
    <x v="6"/>
    <x v="1"/>
    <n v="0"/>
    <n v="1"/>
  </r>
  <r>
    <n v="0"/>
    <s v="L47"/>
    <n v="0"/>
    <x v="46"/>
    <n v="3608222"/>
    <x v="46"/>
    <x v="46"/>
    <x v="11"/>
    <x v="46"/>
    <n v="1"/>
    <x v="29"/>
    <n v="0.57776788763350995"/>
    <s v="TRUE"/>
    <x v="0"/>
    <n v="80384.950900701995"/>
    <n v="0"/>
    <n v="0"/>
    <n v="0"/>
    <n v="0"/>
    <n v="0"/>
    <n v="0"/>
    <n v="0"/>
    <n v="0"/>
    <n v="0"/>
    <n v="0"/>
    <n v="0"/>
    <n v="0"/>
    <n v="0"/>
    <n v="0.118229212332253"/>
    <n v="0"/>
    <n v="0"/>
    <n v="0"/>
    <n v="5.6745936226863199E-2"/>
    <n v="0.31948439876587598"/>
    <n v="0"/>
    <n v="0.50554045267497105"/>
    <n v="0"/>
    <x v="6"/>
    <x v="2"/>
    <n v="0"/>
    <n v="1"/>
  </r>
  <r>
    <n v="0"/>
    <s v="L48"/>
    <n v="0"/>
    <x v="47"/>
    <n v="3223214"/>
    <x v="47"/>
    <x v="47"/>
    <x v="13"/>
    <x v="47"/>
    <n v="1"/>
    <x v="30"/>
    <n v="0.45411159747470797"/>
    <s v="TRUE"/>
    <x v="0"/>
    <n v="504943.22678703797"/>
    <n v="0"/>
    <n v="0"/>
    <n v="0"/>
    <n v="0"/>
    <n v="0"/>
    <n v="0"/>
    <n v="0"/>
    <n v="0"/>
    <n v="0"/>
    <n v="8.4859596713071098E-2"/>
    <n v="0"/>
    <n v="0"/>
    <n v="0"/>
    <n v="5.6554452122091099E-2"/>
    <n v="0"/>
    <n v="0"/>
    <n v="0"/>
    <n v="0"/>
    <n v="0.115547438543047"/>
    <n v="0"/>
    <n v="0.74303851262177301"/>
    <n v="0"/>
    <x v="6"/>
    <x v="3"/>
    <n v="0"/>
    <n v="1"/>
  </r>
  <r>
    <n v="0"/>
    <s v="L49"/>
    <n v="0"/>
    <x v="48"/>
    <n v="2676485"/>
    <x v="48"/>
    <x v="48"/>
    <x v="15"/>
    <x v="48"/>
    <n v="1"/>
    <x v="31"/>
    <n v="0.60372298113225498"/>
    <s v="TRUE"/>
    <x v="0"/>
    <n v="438404.66591111303"/>
    <n v="0"/>
    <n v="0"/>
    <n v="0"/>
    <n v="0"/>
    <n v="0"/>
    <n v="0"/>
    <n v="0"/>
    <n v="0"/>
    <n v="0"/>
    <n v="1.4725592918676301E-2"/>
    <n v="0"/>
    <n v="0"/>
    <n v="0"/>
    <n v="0.10457945680363299"/>
    <n v="0"/>
    <n v="0"/>
    <n v="0"/>
    <n v="0"/>
    <n v="0.18415539134832601"/>
    <n v="0"/>
    <n v="0.69653955892933594"/>
    <n v="0"/>
    <x v="6"/>
    <x v="4"/>
    <n v="0"/>
    <n v="1"/>
  </r>
  <r>
    <n v="0"/>
    <s v="L50"/>
    <n v="0"/>
    <x v="49"/>
    <n v="2845902"/>
    <x v="49"/>
    <x v="49"/>
    <x v="10"/>
    <x v="49"/>
    <n v="1"/>
    <x v="32"/>
    <n v="0.93983476551038903"/>
    <s v="TRUE"/>
    <x v="0"/>
    <n v="91644.099097831204"/>
    <n v="0"/>
    <n v="0"/>
    <n v="0"/>
    <n v="0"/>
    <n v="0"/>
    <n v="0"/>
    <n v="0"/>
    <n v="0"/>
    <n v="0"/>
    <n v="0.40503241705925203"/>
    <n v="0"/>
    <n v="0"/>
    <n v="0"/>
    <n v="8.0964252876460207E-3"/>
    <n v="0"/>
    <n v="0"/>
    <n v="0"/>
    <n v="0"/>
    <n v="0.409097786255044"/>
    <n v="0"/>
    <n v="0.17777337139799301"/>
    <n v="0"/>
    <x v="6"/>
    <x v="5"/>
    <n v="0"/>
    <n v="1"/>
  </r>
  <r>
    <n v="34"/>
    <s v="L51"/>
    <n v="6.5938213101744143"/>
    <x v="50"/>
    <n v="3321123"/>
    <x v="50"/>
    <x v="50"/>
    <x v="6"/>
    <x v="50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6"/>
    <x v="6"/>
    <n v="1"/>
    <n v="0"/>
  </r>
  <r>
    <n v="0"/>
    <s v="L52"/>
    <n v="0"/>
    <x v="51"/>
    <n v="3905526"/>
    <x v="51"/>
    <x v="51"/>
    <x v="7"/>
    <x v="51"/>
    <n v="1"/>
    <x v="33"/>
    <n v="0.50381969321755404"/>
    <s v="TRUE"/>
    <x v="0"/>
    <n v="0"/>
    <n v="1875981.7201529001"/>
    <n v="0"/>
    <n v="0"/>
    <n v="1.54115334458923E-2"/>
    <n v="0"/>
    <n v="0"/>
    <n v="0"/>
    <n v="0"/>
    <n v="0"/>
    <n v="0.249810135510838"/>
    <n v="0"/>
    <n v="0"/>
    <n v="0"/>
    <n v="0"/>
    <n v="0"/>
    <n v="0"/>
    <n v="0"/>
    <n v="0"/>
    <n v="0"/>
    <n v="0.15507079740900401"/>
    <n v="0.57970753364405103"/>
    <n v="0"/>
    <x v="6"/>
    <x v="7"/>
    <n v="0"/>
    <n v="1"/>
  </r>
  <r>
    <n v="0"/>
    <s v="L53"/>
    <n v="0"/>
    <x v="52"/>
    <n v="3523410"/>
    <x v="52"/>
    <x v="52"/>
    <x v="1"/>
    <x v="52"/>
    <n v="1"/>
    <x v="34"/>
    <n v="0.98209119060147199"/>
    <s v="TRUE"/>
    <x v="0"/>
    <n v="0"/>
    <n v="1022892.43449155"/>
    <n v="0"/>
    <n v="0"/>
    <n v="2.1930149233917399E-2"/>
    <n v="0"/>
    <n v="0"/>
    <n v="0"/>
    <n v="0"/>
    <n v="0"/>
    <n v="7.2233960281875106E-2"/>
    <n v="0"/>
    <n v="0"/>
    <n v="0"/>
    <n v="0"/>
    <n v="0"/>
    <n v="0"/>
    <n v="0"/>
    <n v="0"/>
    <n v="0"/>
    <n v="0.890243932845456"/>
    <n v="1.55919576387518E-2"/>
    <n v="0"/>
    <x v="7"/>
    <x v="0"/>
    <n v="0"/>
    <n v="1"/>
  </r>
  <r>
    <n v="0"/>
    <s v="L54"/>
    <n v="0"/>
    <x v="53"/>
    <n v="4290990"/>
    <x v="53"/>
    <x v="53"/>
    <x v="9"/>
    <x v="53"/>
    <n v="1"/>
    <x v="35"/>
    <n v="0.95190090897525004"/>
    <s v="FALSE"/>
    <x v="0"/>
    <n v="0"/>
    <n v="0"/>
    <n v="0"/>
    <n v="0"/>
    <n v="5.1253912182930399E-2"/>
    <n v="0.20677464237228901"/>
    <n v="0"/>
    <n v="0"/>
    <n v="0"/>
    <n v="0"/>
    <n v="0"/>
    <n v="0"/>
    <n v="0"/>
    <n v="0"/>
    <n v="0.24981943509121801"/>
    <n v="0"/>
    <n v="0"/>
    <n v="0"/>
    <n v="0"/>
    <n v="0"/>
    <n v="0"/>
    <n v="0.375254246010499"/>
    <n v="0.116897764386184"/>
    <x v="7"/>
    <x v="1"/>
    <n v="0"/>
    <n v="1"/>
  </r>
  <r>
    <n v="35"/>
    <s v="L55"/>
    <n v="3.5064027039769461"/>
    <x v="54"/>
    <n v="3230924"/>
    <x v="54"/>
    <x v="54"/>
    <x v="1"/>
    <x v="54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7"/>
    <x v="2"/>
    <n v="1"/>
    <n v="0"/>
  </r>
  <r>
    <n v="0"/>
    <s v="L56"/>
    <n v="0"/>
    <x v="55"/>
    <n v="4322156"/>
    <x v="55"/>
    <x v="55"/>
    <x v="9"/>
    <x v="55"/>
    <n v="1"/>
    <x v="36"/>
    <n v="0.94862913278599903"/>
    <s v="FALSE"/>
    <x v="0"/>
    <n v="0"/>
    <n v="0"/>
    <n v="0"/>
    <n v="0"/>
    <n v="5.5090687378740899E-2"/>
    <n v="9.3910150189524103E-2"/>
    <n v="0"/>
    <n v="0"/>
    <n v="0"/>
    <n v="0"/>
    <n v="0"/>
    <n v="0"/>
    <n v="0"/>
    <n v="0"/>
    <n v="0.60215484442912104"/>
    <n v="0"/>
    <n v="0"/>
    <n v="0"/>
    <n v="0"/>
    <n v="0"/>
    <n v="0"/>
    <n v="3.7678868041256398E-2"/>
    <n v="0.211165449961358"/>
    <x v="7"/>
    <x v="3"/>
    <n v="0"/>
    <n v="1"/>
  </r>
  <r>
    <n v="0"/>
    <s v="L57"/>
    <n v="0"/>
    <x v="56"/>
    <n v="3958410"/>
    <x v="56"/>
    <x v="56"/>
    <x v="2"/>
    <x v="56"/>
    <n v="1"/>
    <x v="37"/>
    <n v="0.91213457632475403"/>
    <s v="FALSE"/>
    <x v="0"/>
    <n v="0"/>
    <n v="0"/>
    <n v="0"/>
    <n v="0"/>
    <n v="5.64420809653991E-2"/>
    <n v="0.120578678858723"/>
    <n v="0"/>
    <n v="0"/>
    <n v="0"/>
    <n v="0"/>
    <n v="0"/>
    <n v="0"/>
    <n v="0"/>
    <n v="0"/>
    <n v="0.29862898050953801"/>
    <n v="0"/>
    <n v="0"/>
    <n v="0"/>
    <n v="0"/>
    <n v="0"/>
    <n v="0"/>
    <n v="0.25400154714373602"/>
    <n v="0.27034871253116299"/>
    <x v="7"/>
    <x v="4"/>
    <n v="0"/>
    <n v="1"/>
  </r>
  <r>
    <n v="0"/>
    <s v="L58"/>
    <n v="0"/>
    <x v="57"/>
    <n v="3920533"/>
    <x v="57"/>
    <x v="57"/>
    <x v="2"/>
    <x v="57"/>
    <n v="1"/>
    <x v="38"/>
    <n v="0.930092482690003"/>
    <s v="FALSE"/>
    <x v="0"/>
    <n v="0"/>
    <n v="0"/>
    <n v="0"/>
    <n v="0"/>
    <n v="3.6125710212223397E-2"/>
    <n v="0.15128060348907299"/>
    <n v="0"/>
    <n v="0"/>
    <n v="0"/>
    <n v="0"/>
    <n v="0"/>
    <n v="0"/>
    <n v="0"/>
    <n v="0"/>
    <n v="0.33522695601138502"/>
    <n v="0"/>
    <n v="0"/>
    <n v="0"/>
    <n v="0"/>
    <n v="0"/>
    <n v="0"/>
    <n v="0.171277289816988"/>
    <n v="0.306089440495246"/>
    <x v="7"/>
    <x v="5"/>
    <n v="0"/>
    <n v="1"/>
  </r>
  <r>
    <n v="0"/>
    <s v="L59"/>
    <n v="0"/>
    <x v="58"/>
    <n v="4040745"/>
    <x v="58"/>
    <x v="58"/>
    <x v="5"/>
    <x v="58"/>
    <n v="1"/>
    <x v="39"/>
    <n v="0.99541247848917802"/>
    <s v="TRUE"/>
    <x v="0"/>
    <n v="171080.586331948"/>
    <n v="0"/>
    <n v="0"/>
    <n v="0"/>
    <n v="5.1527247240657E-2"/>
    <n v="0"/>
    <n v="0"/>
    <n v="0"/>
    <n v="0"/>
    <n v="0"/>
    <n v="0"/>
    <n v="8.0827714233792494E-2"/>
    <n v="0"/>
    <n v="0"/>
    <n v="0.59752696338016198"/>
    <n v="0"/>
    <n v="0"/>
    <n v="0"/>
    <n v="0"/>
    <n v="0.27011807514529501"/>
    <n v="0"/>
    <n v="0"/>
    <n v="0"/>
    <x v="7"/>
    <x v="6"/>
    <n v="0"/>
    <n v="1"/>
  </r>
  <r>
    <n v="0"/>
    <s v="L60"/>
    <n v="0"/>
    <x v="59"/>
    <n v="4073870"/>
    <x v="59"/>
    <x v="59"/>
    <x v="10"/>
    <x v="59"/>
    <n v="1"/>
    <x v="40"/>
    <n v="0.87918599164873001"/>
    <s v="FALSE"/>
    <x v="0"/>
    <n v="0"/>
    <n v="0"/>
    <n v="0"/>
    <n v="0"/>
    <n v="5.2435093113371301E-2"/>
    <n v="0"/>
    <n v="0"/>
    <n v="0"/>
    <n v="0"/>
    <n v="0"/>
    <n v="0.26824538151442501"/>
    <n v="0"/>
    <n v="0"/>
    <n v="0"/>
    <n v="0.17460272825121301"/>
    <n v="0"/>
    <n v="0"/>
    <n v="0"/>
    <n v="0"/>
    <n v="0.37713758019974603"/>
    <n v="0"/>
    <n v="0.12757921692124499"/>
    <n v="0"/>
    <x v="7"/>
    <x v="7"/>
    <n v="0"/>
    <n v="1"/>
  </r>
  <r>
    <n v="36"/>
    <s v="L61"/>
    <n v="18.218231959143587"/>
    <x v="60"/>
    <n v="878455"/>
    <x v="60"/>
    <x v="60"/>
    <x v="10"/>
    <x v="60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8"/>
    <x v="0"/>
    <n v="1"/>
    <n v="0"/>
  </r>
  <r>
    <n v="0"/>
    <s v="L62"/>
    <n v="0"/>
    <x v="61"/>
    <n v="1170520"/>
    <x v="61"/>
    <x v="61"/>
    <x v="12"/>
    <x v="61"/>
    <n v="1"/>
    <x v="41"/>
    <n v="0.92218846607026905"/>
    <s v="TRUE"/>
    <x v="0"/>
    <n v="0"/>
    <n v="0"/>
    <n v="4.59818489645561"/>
    <n v="0"/>
    <n v="0"/>
    <n v="0"/>
    <n v="0"/>
    <n v="0"/>
    <n v="0"/>
    <n v="0"/>
    <n v="0"/>
    <n v="0"/>
    <n v="0"/>
    <n v="0"/>
    <n v="5.8311273053936305E-4"/>
    <n v="0"/>
    <n v="0"/>
    <n v="0"/>
    <n v="5.62352598344628E-2"/>
    <n v="2.7855328551221199E-2"/>
    <n v="0"/>
    <n v="0.91532629888377703"/>
    <n v="0"/>
    <x v="8"/>
    <x v="1"/>
    <n v="0"/>
    <n v="1"/>
  </r>
  <r>
    <n v="37"/>
    <s v="L63"/>
    <n v="2.2459339998322929"/>
    <x v="62"/>
    <n v="1178279"/>
    <x v="62"/>
    <x v="62"/>
    <x v="16"/>
    <x v="62"/>
    <n v="1"/>
    <x v="4"/>
    <n v="1"/>
    <s v="FALSE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8"/>
    <x v="2"/>
    <n v="1"/>
    <n v="0"/>
  </r>
  <r>
    <n v="0"/>
    <s v="L64"/>
    <n v="0"/>
    <x v="63"/>
    <n v="1469574"/>
    <x v="63"/>
    <x v="63"/>
    <x v="16"/>
    <x v="63"/>
    <n v="1"/>
    <x v="42"/>
    <n v="0.90240405345139296"/>
    <s v="TRUE"/>
    <x v="0"/>
    <n v="0"/>
    <n v="40399.7986663665"/>
    <n v="7.6652968859864101"/>
    <n v="0"/>
    <n v="0"/>
    <n v="0"/>
    <n v="0"/>
    <n v="0"/>
    <n v="0"/>
    <n v="0"/>
    <n v="0"/>
    <n v="0.11046246579286199"/>
    <n v="0"/>
    <n v="0"/>
    <n v="0"/>
    <n v="0"/>
    <n v="0"/>
    <n v="0"/>
    <n v="0"/>
    <n v="8.1370074549391602E-2"/>
    <n v="0"/>
    <n v="0.80816745965774595"/>
    <n v="0"/>
    <x v="8"/>
    <x v="3"/>
    <n v="0"/>
    <n v="1"/>
  </r>
  <r>
    <n v="0"/>
    <s v="L65"/>
    <n v="0"/>
    <x v="64"/>
    <n v="2122869"/>
    <x v="64"/>
    <x v="64"/>
    <x v="10"/>
    <x v="64"/>
    <n v="1"/>
    <x v="43"/>
    <n v="0.86393026762750103"/>
    <s v="TRUE"/>
    <x v="0"/>
    <n v="90869.480514800103"/>
    <n v="0"/>
    <n v="0"/>
    <n v="0"/>
    <n v="0"/>
    <n v="0"/>
    <n v="0"/>
    <n v="0"/>
    <n v="0"/>
    <n v="0"/>
    <n v="0"/>
    <n v="0"/>
    <n v="0.41318593216760502"/>
    <n v="0"/>
    <n v="0.106663907959039"/>
    <n v="0"/>
    <n v="0"/>
    <n v="0"/>
    <n v="6.0107873912611E-2"/>
    <n v="0"/>
    <n v="0"/>
    <n v="0.420042285960746"/>
    <n v="0"/>
    <x v="8"/>
    <x v="4"/>
    <n v="0"/>
    <n v="1"/>
  </r>
  <r>
    <n v="0"/>
    <s v="L66"/>
    <n v="0"/>
    <x v="65"/>
    <n v="1348723"/>
    <x v="65"/>
    <x v="65"/>
    <x v="16"/>
    <x v="65"/>
    <n v="1"/>
    <x v="44"/>
    <n v="0.84997485157375896"/>
    <s v="TRUE"/>
    <x v="0"/>
    <n v="13464.3205745429"/>
    <n v="0"/>
    <n v="5.9675440236488004"/>
    <n v="0"/>
    <n v="0"/>
    <n v="0"/>
    <n v="0"/>
    <n v="0"/>
    <n v="0"/>
    <n v="0"/>
    <n v="0"/>
    <n v="0"/>
    <n v="0"/>
    <n v="0"/>
    <n v="0"/>
    <n v="0"/>
    <n v="1.07179422680039E-2"/>
    <n v="0"/>
    <n v="0.109262012676969"/>
    <n v="0"/>
    <n v="0"/>
    <n v="0.88002004505502696"/>
    <n v="0"/>
    <x v="8"/>
    <x v="5"/>
    <n v="0"/>
    <n v="1"/>
  </r>
  <r>
    <n v="0"/>
    <s v="L67"/>
    <n v="0"/>
    <x v="66"/>
    <n v="2825568"/>
    <x v="66"/>
    <x v="66"/>
    <x v="9"/>
    <x v="66"/>
    <n v="1"/>
    <x v="45"/>
    <n v="0.89177162976415203"/>
    <s v="FALSE"/>
    <x v="0"/>
    <n v="0"/>
    <n v="0"/>
    <n v="0"/>
    <n v="0"/>
    <n v="4.4961239569714102E-2"/>
    <n v="0"/>
    <n v="0"/>
    <n v="0"/>
    <n v="0"/>
    <n v="0"/>
    <n v="0.35502069607074499"/>
    <n v="0"/>
    <n v="0"/>
    <n v="0"/>
    <n v="6.61311910075537E-4"/>
    <n v="0"/>
    <n v="0"/>
    <n v="0"/>
    <n v="0"/>
    <n v="9.9536486000540797E-2"/>
    <n v="0"/>
    <n v="0.49982026644761102"/>
    <n v="0"/>
    <x v="8"/>
    <x v="7"/>
    <n v="0"/>
    <n v="1"/>
  </r>
  <r>
    <n v="0"/>
    <s v="L68"/>
    <n v="0"/>
    <x v="67"/>
    <n v="1875874"/>
    <x v="67"/>
    <x v="67"/>
    <x v="13"/>
    <x v="67"/>
    <n v="1"/>
    <x v="46"/>
    <n v="0.67202973182590697"/>
    <s v="TRUE"/>
    <x v="0"/>
    <n v="0"/>
    <n v="509801.89508867502"/>
    <n v="3.9043750192982598"/>
    <n v="0"/>
    <n v="0"/>
    <n v="0"/>
    <n v="0"/>
    <n v="0"/>
    <n v="0"/>
    <n v="0"/>
    <n v="0"/>
    <n v="0.16682700080450899"/>
    <n v="0"/>
    <n v="0"/>
    <n v="0"/>
    <n v="0"/>
    <n v="0"/>
    <n v="0"/>
    <n v="0"/>
    <n v="2.5514905274858402E-3"/>
    <n v="0"/>
    <n v="0.83062150866800499"/>
    <n v="0"/>
    <x v="9"/>
    <x v="0"/>
    <n v="0"/>
    <n v="1"/>
  </r>
  <r>
    <n v="0"/>
    <s v="L69"/>
    <n v="0"/>
    <x v="68"/>
    <n v="2219756"/>
    <x v="68"/>
    <x v="68"/>
    <x v="15"/>
    <x v="68"/>
    <n v="1"/>
    <x v="47"/>
    <n v="0.73753684276252396"/>
    <s v="TRUE"/>
    <x v="0"/>
    <n v="0"/>
    <n v="173931.76995278499"/>
    <n v="2.01133825679586"/>
    <n v="0"/>
    <n v="0"/>
    <n v="0"/>
    <n v="0"/>
    <n v="0"/>
    <n v="0"/>
    <n v="0"/>
    <n v="0"/>
    <n v="0.16147857239008601"/>
    <n v="0"/>
    <n v="0"/>
    <n v="0"/>
    <n v="0"/>
    <n v="0"/>
    <n v="0"/>
    <n v="0"/>
    <n v="0.161624179575723"/>
    <n v="0"/>
    <n v="0.67689724803419105"/>
    <n v="0"/>
    <x v="9"/>
    <x v="1"/>
    <n v="0"/>
    <n v="1"/>
  </r>
  <r>
    <n v="0"/>
    <s v="L70"/>
    <n v="0"/>
    <x v="69"/>
    <n v="2119524"/>
    <x v="69"/>
    <x v="69"/>
    <x v="12"/>
    <x v="69"/>
    <n v="1"/>
    <x v="48"/>
    <n v="0.92115335151963096"/>
    <s v="TRUE"/>
    <x v="0"/>
    <n v="50900.1840458355"/>
    <n v="0"/>
    <n v="5.9177298239494798"/>
    <n v="0"/>
    <n v="0"/>
    <n v="0"/>
    <n v="0"/>
    <n v="0"/>
    <n v="0"/>
    <n v="0"/>
    <n v="0"/>
    <n v="0.31084988326839702"/>
    <n v="0"/>
    <n v="0"/>
    <n v="0"/>
    <n v="0"/>
    <n v="0"/>
    <n v="0"/>
    <n v="0"/>
    <n v="0.15287829053653501"/>
    <n v="0"/>
    <n v="0.53627182619506797"/>
    <n v="0"/>
    <x v="9"/>
    <x v="2"/>
    <n v="0"/>
    <n v="1"/>
  </r>
  <r>
    <n v="0"/>
    <s v="L71"/>
    <n v="0"/>
    <x v="70"/>
    <n v="3250736"/>
    <x v="70"/>
    <x v="70"/>
    <x v="12"/>
    <x v="70"/>
    <n v="1"/>
    <x v="49"/>
    <n v="0.60092606371815804"/>
    <s v="TRUE"/>
    <x v="0"/>
    <n v="153844.97435343999"/>
    <n v="0"/>
    <n v="0.51871588159775295"/>
    <n v="0"/>
    <n v="0"/>
    <n v="0"/>
    <n v="0"/>
    <n v="0"/>
    <n v="0"/>
    <n v="0"/>
    <n v="0"/>
    <n v="0.168813087855129"/>
    <n v="0"/>
    <n v="0"/>
    <n v="0"/>
    <n v="0"/>
    <n v="0"/>
    <n v="0"/>
    <n v="0"/>
    <n v="0.28434709650319501"/>
    <n v="0"/>
    <n v="0.54683981564167605"/>
    <n v="0"/>
    <x v="9"/>
    <x v="3"/>
    <n v="0"/>
    <n v="1"/>
  </r>
  <r>
    <n v="0"/>
    <s v="L72"/>
    <n v="0"/>
    <x v="71"/>
    <n v="3943608"/>
    <x v="71"/>
    <x v="71"/>
    <x v="1"/>
    <x v="71"/>
    <n v="1"/>
    <x v="50"/>
    <n v="0.84853084181954397"/>
    <s v="TRUE"/>
    <x v="6"/>
    <n v="0"/>
    <n v="0"/>
    <n v="0"/>
    <n v="507344.51064750098"/>
    <n v="0"/>
    <n v="0"/>
    <n v="0"/>
    <n v="0"/>
    <n v="0"/>
    <n v="0"/>
    <n v="0.45440747454098601"/>
    <n v="0"/>
    <n v="0"/>
    <n v="0"/>
    <n v="0.13536405073100699"/>
    <n v="0"/>
    <n v="0"/>
    <n v="0"/>
    <n v="0"/>
    <n v="0"/>
    <n v="0.41022847472845603"/>
    <n v="0"/>
    <n v="0"/>
    <x v="9"/>
    <x v="4"/>
    <n v="0"/>
    <n v="1"/>
  </r>
  <r>
    <n v="0"/>
    <s v="L73"/>
    <n v="0"/>
    <x v="72"/>
    <n v="3006432"/>
    <x v="72"/>
    <x v="72"/>
    <x v="9"/>
    <x v="72"/>
    <n v="1"/>
    <x v="51"/>
    <n v="0.74994909701591705"/>
    <s v="FALSE"/>
    <x v="0"/>
    <n v="0"/>
    <n v="0"/>
    <n v="0"/>
    <n v="0"/>
    <n v="1.8312475878876001E-2"/>
    <n v="0"/>
    <n v="0"/>
    <n v="0"/>
    <n v="0"/>
    <n v="0"/>
    <n v="0.34512171299190197"/>
    <n v="0"/>
    <n v="0"/>
    <n v="0"/>
    <n v="0.168372967450271"/>
    <n v="0"/>
    <n v="0"/>
    <n v="0"/>
    <n v="0"/>
    <n v="2.1674680333462299E-3"/>
    <n v="0"/>
    <n v="0.46602537564447999"/>
    <n v="0"/>
    <x v="9"/>
    <x v="5"/>
    <n v="0"/>
    <n v="1"/>
  </r>
  <r>
    <n v="0"/>
    <s v="L74"/>
    <n v="0"/>
    <x v="73"/>
    <n v="2931526"/>
    <x v="73"/>
    <x v="73"/>
    <x v="13"/>
    <x v="73"/>
    <n v="1"/>
    <x v="52"/>
    <n v="0.81659877841577699"/>
    <s v="TRUE"/>
    <x v="0"/>
    <n v="113309.12314323901"/>
    <n v="0"/>
    <n v="2.7569721187618899"/>
    <n v="0"/>
    <n v="0"/>
    <n v="0"/>
    <n v="0"/>
    <n v="0"/>
    <n v="0"/>
    <n v="0"/>
    <n v="0"/>
    <n v="0"/>
    <n v="0"/>
    <n v="0"/>
    <n v="0"/>
    <n v="0"/>
    <n v="0"/>
    <n v="0"/>
    <n v="8.8987305186139908E-3"/>
    <n v="0.611878976220535"/>
    <n v="0"/>
    <n v="0.379222293260851"/>
    <n v="0"/>
    <x v="9"/>
    <x v="6"/>
    <n v="0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0.79569821361450099"/>
    <s v="0-0,89"/>
    <s v=""/>
    <s v=""/>
    <x v="0"/>
  </r>
  <r>
    <n v="0.62326916190610604"/>
    <s v="0-0,89"/>
    <s v=""/>
    <s v=""/>
    <x v="0"/>
  </r>
  <r>
    <n v="0.65773099673641799"/>
    <s v="0-0,89"/>
    <s v=""/>
    <s v=""/>
    <x v="0"/>
  </r>
  <r>
    <n v="0.95007313594033005"/>
    <s v=""/>
    <s v="0,9-0,99"/>
    <s v=""/>
    <x v="1"/>
  </r>
  <r>
    <n v="1"/>
    <s v=""/>
    <s v="0,9-0,99"/>
    <s v="1,0"/>
    <x v="2"/>
  </r>
  <r>
    <n v="0.799607584026373"/>
    <s v="0-0,89"/>
    <s v=""/>
    <s v=""/>
    <x v="0"/>
  </r>
  <r>
    <n v="0.69645184365837798"/>
    <s v="0-0,89"/>
    <s v=""/>
    <s v=""/>
    <x v="0"/>
  </r>
  <r>
    <n v="0.926555346201557"/>
    <s v=""/>
    <s v="0,9-0,99"/>
    <s v=""/>
    <x v="1"/>
  </r>
  <r>
    <n v="1"/>
    <s v=""/>
    <s v="0,9-0,99"/>
    <s v="1,0"/>
    <x v="2"/>
  </r>
  <r>
    <n v="1"/>
    <s v=""/>
    <s v="0,9-0,99"/>
    <s v="1,0"/>
    <x v="2"/>
  </r>
  <r>
    <n v="0.79765251360679501"/>
    <s v="0-0,89"/>
    <s v=""/>
    <s v=""/>
    <x v="0"/>
  </r>
  <r>
    <n v="0.66273312528183803"/>
    <s v="0-0,89"/>
    <s v=""/>
    <s v=""/>
    <x v="0"/>
  </r>
  <r>
    <n v="0.66626833635216098"/>
    <s v="0-0,89"/>
    <s v=""/>
    <s v=""/>
    <x v="0"/>
  </r>
  <r>
    <n v="0.53828418519328303"/>
    <s v="0-0,89"/>
    <s v=""/>
    <s v=""/>
    <x v="0"/>
  </r>
  <r>
    <n v="0.637338197541792"/>
    <s v="0-0,89"/>
    <s v=""/>
    <s v=""/>
    <x v="0"/>
  </r>
  <r>
    <n v="0.567639773038488"/>
    <s v="0-0,89"/>
    <s v=""/>
    <s v=""/>
    <x v="0"/>
  </r>
  <r>
    <n v="1"/>
    <s v=""/>
    <s v="0,9-0,99"/>
    <s v="1,0"/>
    <x v="2"/>
  </r>
  <r>
    <n v="0.74466223911290597"/>
    <s v="0-0,89"/>
    <s v=""/>
    <s v=""/>
    <x v="0"/>
  </r>
  <r>
    <n v="1"/>
    <s v=""/>
    <s v="0,9-0,99"/>
    <s v="1,0"/>
    <x v="2"/>
  </r>
  <r>
    <n v="1"/>
    <s v=""/>
    <s v="0,9-0,99"/>
    <s v="1,0"/>
    <x v="2"/>
  </r>
  <r>
    <n v="0.79841503110734102"/>
    <s v="0-0,89"/>
    <s v=""/>
    <s v=""/>
    <x v="0"/>
  </r>
  <r>
    <n v="1"/>
    <s v=""/>
    <s v="0,9-0,99"/>
    <s v="1,0"/>
    <x v="2"/>
  </r>
  <r>
    <n v="1"/>
    <s v=""/>
    <s v="0,9-0,99"/>
    <s v="1,0"/>
    <x v="2"/>
  </r>
  <r>
    <n v="1"/>
    <s v=""/>
    <s v="0,9-0,99"/>
    <s v="1,0"/>
    <x v="2"/>
  </r>
  <r>
    <n v="0.65112700792022704"/>
    <s v="0-0,89"/>
    <s v=""/>
    <s v=""/>
    <x v="0"/>
  </r>
  <r>
    <n v="0.87813905391985803"/>
    <s v="0-0,89"/>
    <s v=""/>
    <s v=""/>
    <x v="0"/>
  </r>
  <r>
    <n v="1"/>
    <s v=""/>
    <s v="0,9-0,99"/>
    <s v="1,0"/>
    <x v="2"/>
  </r>
  <r>
    <n v="1"/>
    <s v=""/>
    <s v="0,9-0,99"/>
    <s v="1,0"/>
    <x v="2"/>
  </r>
  <r>
    <n v="0.67334821027763703"/>
    <s v="0-0,89"/>
    <s v=""/>
    <s v=""/>
    <x v="0"/>
  </r>
  <r>
    <n v="0.94251654349867797"/>
    <s v=""/>
    <s v="0,9-0,99"/>
    <s v=""/>
    <x v="1"/>
  </r>
  <r>
    <n v="0.895204770267088"/>
    <s v="0-0,89"/>
    <s v=""/>
    <s v=""/>
    <x v="0"/>
  </r>
  <r>
    <n v="0.91184987708644705"/>
    <s v=""/>
    <s v="0,9-0,99"/>
    <s v=""/>
    <x v="1"/>
  </r>
  <r>
    <n v="0.73528142242930705"/>
    <s v="0-0,89"/>
    <s v=""/>
    <s v=""/>
    <x v="0"/>
  </r>
  <r>
    <n v="0.87328501901644096"/>
    <s v="0-0,89"/>
    <s v=""/>
    <s v=""/>
    <x v="0"/>
  </r>
  <r>
    <n v="1"/>
    <s v=""/>
    <s v="0,9-0,99"/>
    <s v="1,0"/>
    <x v="2"/>
  </r>
  <r>
    <n v="1"/>
    <s v=""/>
    <s v="0,9-0,99"/>
    <s v="1,0"/>
    <x v="2"/>
  </r>
  <r>
    <n v="0.96201725834580998"/>
    <s v=""/>
    <s v="0,9-0,99"/>
    <s v=""/>
    <x v="1"/>
  </r>
  <r>
    <n v="1"/>
    <s v=""/>
    <s v="0,9-0,99"/>
    <s v="1,0"/>
    <x v="2"/>
  </r>
  <r>
    <n v="1"/>
    <s v=""/>
    <s v="0,9-0,99"/>
    <s v="1,0"/>
    <x v="2"/>
  </r>
  <r>
    <n v="0.93489358596539995"/>
    <s v=""/>
    <s v="0,9-0,99"/>
    <s v=""/>
    <x v="1"/>
  </r>
  <r>
    <n v="1"/>
    <s v=""/>
    <s v="0,9-0,99"/>
    <s v="1,0"/>
    <x v="2"/>
  </r>
  <r>
    <n v="1"/>
    <s v=""/>
    <s v="0,9-0,99"/>
    <s v="1,0"/>
    <x v="2"/>
  </r>
  <r>
    <n v="1"/>
    <s v=""/>
    <s v="0,9-0,99"/>
    <s v="1,0"/>
    <x v="2"/>
  </r>
  <r>
    <n v="0.62712914639864903"/>
    <s v="0-0,89"/>
    <s v=""/>
    <s v=""/>
    <x v="0"/>
  </r>
  <r>
    <n v="0.69963228258800503"/>
    <s v="0-0,89"/>
    <s v=""/>
    <s v=""/>
    <x v="0"/>
  </r>
  <r>
    <n v="0.49870690799011302"/>
    <s v="0-0,89"/>
    <s v=""/>
    <s v=""/>
    <x v="0"/>
  </r>
  <r>
    <n v="0.57776788763350995"/>
    <s v="0-0,89"/>
    <s v=""/>
    <s v=""/>
    <x v="0"/>
  </r>
  <r>
    <n v="0.45411159747470797"/>
    <s v="0-0,89"/>
    <s v=""/>
    <s v=""/>
    <x v="0"/>
  </r>
  <r>
    <n v="0.60372298113225498"/>
    <s v="0-0,89"/>
    <s v=""/>
    <s v=""/>
    <x v="0"/>
  </r>
  <r>
    <n v="0.93983476551038903"/>
    <s v=""/>
    <s v="0,9-0,99"/>
    <s v=""/>
    <x v="1"/>
  </r>
  <r>
    <n v="1"/>
    <s v=""/>
    <s v="0,9-0,99"/>
    <s v="1,0"/>
    <x v="2"/>
  </r>
  <r>
    <n v="0.50381969321755404"/>
    <s v="0-0,89"/>
    <s v=""/>
    <s v=""/>
    <x v="0"/>
  </r>
  <r>
    <n v="0.98209119060147199"/>
    <s v=""/>
    <s v="0,9-0,99"/>
    <s v=""/>
    <x v="1"/>
  </r>
  <r>
    <n v="0.95190090897525004"/>
    <s v=""/>
    <s v="0,9-0,99"/>
    <s v=""/>
    <x v="1"/>
  </r>
  <r>
    <n v="1"/>
    <s v=""/>
    <s v="0,9-0,99"/>
    <s v="1,0"/>
    <x v="2"/>
  </r>
  <r>
    <n v="0.94862913278599903"/>
    <s v=""/>
    <s v="0,9-0,99"/>
    <s v=""/>
    <x v="1"/>
  </r>
  <r>
    <n v="0.91213457632475403"/>
    <s v=""/>
    <s v="0,9-0,99"/>
    <s v=""/>
    <x v="1"/>
  </r>
  <r>
    <n v="0.930092482690003"/>
    <s v=""/>
    <s v="0,9-0,99"/>
    <s v=""/>
    <x v="1"/>
  </r>
  <r>
    <n v="0.99541247848917802"/>
    <s v=""/>
    <s v="0,9-0,99"/>
    <s v=""/>
    <x v="1"/>
  </r>
  <r>
    <n v="0.87918599164873001"/>
    <s v="0-0,89"/>
    <s v=""/>
    <s v=""/>
    <x v="0"/>
  </r>
  <r>
    <n v="1"/>
    <s v=""/>
    <s v="0,9-0,99"/>
    <s v="1,0"/>
    <x v="2"/>
  </r>
  <r>
    <n v="0.92218846607026905"/>
    <s v=""/>
    <s v="0,9-0,99"/>
    <s v=""/>
    <x v="1"/>
  </r>
  <r>
    <n v="1"/>
    <s v=""/>
    <s v="0,9-0,99"/>
    <s v="1,0"/>
    <x v="2"/>
  </r>
  <r>
    <n v="0.90240405345139296"/>
    <s v=""/>
    <s v="0,9-0,99"/>
    <s v=""/>
    <x v="1"/>
  </r>
  <r>
    <n v="0.86393026762750103"/>
    <s v="0-0,89"/>
    <s v=""/>
    <s v=""/>
    <x v="0"/>
  </r>
  <r>
    <n v="0.84997485157375896"/>
    <s v="0-0,89"/>
    <s v=""/>
    <s v=""/>
    <x v="0"/>
  </r>
  <r>
    <n v="0.89177162976415203"/>
    <s v="0-0,89"/>
    <s v=""/>
    <s v=""/>
    <x v="0"/>
  </r>
  <r>
    <n v="0.67202973182590697"/>
    <s v="0-0,89"/>
    <s v=""/>
    <s v=""/>
    <x v="0"/>
  </r>
  <r>
    <n v="0.73753684276252396"/>
    <s v="0-0,89"/>
    <s v=""/>
    <s v=""/>
    <x v="0"/>
  </r>
  <r>
    <n v="0.92115335151963096"/>
    <s v=""/>
    <s v="0,9-0,99"/>
    <s v=""/>
    <x v="1"/>
  </r>
  <r>
    <n v="0.60092606371815804"/>
    <s v="0-0,89"/>
    <s v=""/>
    <s v=""/>
    <x v="0"/>
  </r>
  <r>
    <n v="0.84853084181954397"/>
    <s v="0-0,89"/>
    <s v=""/>
    <s v=""/>
    <x v="0"/>
  </r>
  <r>
    <n v="0.74994909701591705"/>
    <s v="0-0,89"/>
    <s v=""/>
    <s v=""/>
    <x v="0"/>
  </r>
  <r>
    <n v="0.81659877841577699"/>
    <s v="0-0,89"/>
    <s v=""/>
    <s v="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4">
  <r>
    <n v="0"/>
    <s v="L1"/>
    <n v="0"/>
    <s v="2011_BLANCO Y NEGRO S.A"/>
    <n v="11454340"/>
    <n v="2843843"/>
    <n v="46669645"/>
    <n v="4"/>
    <n v="14292544"/>
    <n v="1"/>
    <n v="0.79569821361450099"/>
    <n v="0.79569821361450099"/>
    <s v="TRUE"/>
    <n v="0"/>
    <n v="0"/>
    <n v="20857033.566402499"/>
    <n v="0"/>
    <n v="0"/>
    <n v="0.48337731338050999"/>
    <n v="0"/>
    <n v="0"/>
    <n v="0"/>
    <n v="0"/>
    <n v="0"/>
    <n v="0"/>
    <n v="0.20771068713968499"/>
    <n v="0"/>
    <n v="0"/>
    <n v="0"/>
    <n v="0"/>
    <n v="0"/>
    <n v="0"/>
    <n v="0"/>
    <n v="3.0402542609599702E-2"/>
    <n v="0"/>
    <n v="0.27850945687020501"/>
    <n v="0"/>
    <s v="BLANCO Y NEGRO S.A"/>
    <x v="0"/>
    <n v="0"/>
    <n v="1"/>
    <x v="0"/>
    <x v="0"/>
    <x v="0"/>
    <x v="0"/>
  </r>
  <r>
    <n v="0"/>
    <s v="L2"/>
    <n v="0"/>
    <s v="2012_BLANCO Y NEGRO S.A"/>
    <n v="8347650"/>
    <n v="2638132"/>
    <n v="43855168"/>
    <n v="3"/>
    <n v="8009829"/>
    <n v="1"/>
    <n v="0.62326916190610604"/>
    <n v="0.62326916190610604"/>
    <s v="TRUE"/>
    <n v="0"/>
    <n v="0"/>
    <n v="19188311.887323599"/>
    <n v="0"/>
    <n v="0"/>
    <n v="0.16959013429334199"/>
    <n v="0"/>
    <n v="0"/>
    <n v="0"/>
    <n v="0"/>
    <n v="0"/>
    <n v="0.68074844795434097"/>
    <n v="0.14178189375007599"/>
    <n v="0"/>
    <n v="0"/>
    <n v="0"/>
    <n v="0"/>
    <n v="0"/>
    <n v="0"/>
    <n v="0"/>
    <n v="0"/>
    <n v="0"/>
    <n v="7.8795240022408401E-3"/>
    <n v="0"/>
    <s v="BLANCO Y NEGRO S.A"/>
    <x v="1"/>
    <n v="0"/>
    <n v="1"/>
    <x v="1"/>
    <x v="1"/>
    <x v="1"/>
    <x v="1"/>
  </r>
  <r>
    <n v="0"/>
    <s v="L3"/>
    <n v="0"/>
    <s v="2013_BLANCO Y NEGRO S.A"/>
    <n v="8728553"/>
    <n v="3130102"/>
    <n v="42626040"/>
    <n v="8"/>
    <n v="9298914"/>
    <n v="1"/>
    <n v="0.65773099673641799"/>
    <n v="0.65773099673641799"/>
    <s v="TRUE"/>
    <n v="0"/>
    <n v="0"/>
    <n v="18057351.663979501"/>
    <n v="0"/>
    <n v="0"/>
    <n v="0.18831832627614301"/>
    <n v="0"/>
    <n v="0"/>
    <n v="0"/>
    <n v="0"/>
    <n v="0"/>
    <n v="0"/>
    <n v="0.42148151842463499"/>
    <n v="0"/>
    <n v="0"/>
    <n v="0"/>
    <n v="0"/>
    <n v="0"/>
    <n v="0"/>
    <n v="0"/>
    <n v="0.37479138091803299"/>
    <n v="0"/>
    <n v="1.54087743811901E-2"/>
    <n v="0"/>
    <s v="BLANCO Y NEGRO S.A"/>
    <x v="2"/>
    <n v="0"/>
    <n v="1"/>
    <x v="2"/>
    <x v="2"/>
    <x v="2"/>
    <x v="2"/>
  </r>
  <r>
    <n v="0"/>
    <s v="L4"/>
    <n v="0"/>
    <s v="2014_BLANCO Y NEGRO S.A"/>
    <n v="10024755"/>
    <n v="3703078"/>
    <n v="47707378"/>
    <n v="3"/>
    <n v="15138158"/>
    <n v="1"/>
    <n v="0.95007313594033005"/>
    <n v="0.95007313594033005"/>
    <s v="TRUE"/>
    <n v="0"/>
    <n v="599210.44881133398"/>
    <n v="27965591.9700693"/>
    <n v="1.3180914962325001"/>
    <n v="0"/>
    <n v="0.467872088411874"/>
    <n v="0"/>
    <n v="0"/>
    <n v="0"/>
    <n v="0"/>
    <n v="0"/>
    <n v="0"/>
    <n v="0.532127911588126"/>
    <n v="0"/>
    <n v="0"/>
    <n v="0"/>
    <n v="0"/>
    <n v="0"/>
    <n v="0"/>
    <n v="0"/>
    <n v="0"/>
    <n v="0"/>
    <n v="0"/>
    <n v="0"/>
    <s v="BLANCO Y NEGRO S.A"/>
    <x v="3"/>
    <n v="0"/>
    <n v="1"/>
    <x v="3"/>
    <x v="3"/>
    <x v="3"/>
    <x v="3"/>
  </r>
  <r>
    <n v="0"/>
    <s v="L5"/>
    <n v="0"/>
    <s v="2015_BLANCO Y NEGRO S.A"/>
    <n v="12861674"/>
    <n v="4521466"/>
    <n v="43421147"/>
    <n v="1"/>
    <n v="14916615"/>
    <n v="1"/>
    <n v="1"/>
    <n v="0.99999999999983202"/>
    <s v="TRUE"/>
    <n v="1378014.7467121801"/>
    <n v="2700844.7060325099"/>
    <n v="24959800.715389401"/>
    <n v="0"/>
    <n v="0"/>
    <n v="0.23632337756463401"/>
    <n v="0"/>
    <n v="0"/>
    <n v="0"/>
    <n v="0.76367662243638101"/>
    <n v="0"/>
    <n v="0"/>
    <n v="0"/>
    <n v="0"/>
    <n v="0"/>
    <n v="0"/>
    <n v="0"/>
    <n v="0"/>
    <n v="0"/>
    <n v="0"/>
    <n v="0"/>
    <n v="0"/>
    <n v="0"/>
    <n v="0"/>
    <s v="BLANCO Y NEGRO S.A"/>
    <x v="4"/>
    <n v="1"/>
    <n v="0"/>
    <x v="4"/>
    <x v="4"/>
    <x v="4"/>
    <x v="4"/>
  </r>
  <r>
    <n v="0"/>
    <s v="L6"/>
    <n v="0"/>
    <s v="2016_BLANCO Y NEGRO S.A"/>
    <n v="13375930"/>
    <n v="3395136"/>
    <n v="43190640"/>
    <n v="2"/>
    <n v="16715412"/>
    <n v="1"/>
    <n v="0.799607584026373"/>
    <n v="0.799607584026373"/>
    <s v="TRUE"/>
    <n v="0"/>
    <n v="0"/>
    <n v="15501139.621003499"/>
    <n v="0"/>
    <n v="0"/>
    <n v="0.56364307289226001"/>
    <n v="0"/>
    <n v="0"/>
    <n v="0"/>
    <n v="0"/>
    <n v="0"/>
    <n v="0.19015882472018"/>
    <n v="0.21362645419864601"/>
    <n v="0"/>
    <n v="0"/>
    <n v="0"/>
    <n v="0"/>
    <n v="0"/>
    <n v="0"/>
    <n v="0"/>
    <n v="0"/>
    <n v="0"/>
    <n v="3.25716481889139E-2"/>
    <n v="0"/>
    <s v="BLANCO Y NEGRO S.A"/>
    <x v="5"/>
    <n v="0"/>
    <n v="1"/>
    <x v="5"/>
    <x v="5"/>
    <x v="5"/>
    <x v="5"/>
  </r>
  <r>
    <n v="0"/>
    <s v="L7"/>
    <n v="0"/>
    <s v="2017_BLANCO Y NEGRO S.A"/>
    <n v="15085303"/>
    <n v="4477536"/>
    <n v="41494632"/>
    <n v="2"/>
    <n v="16326248"/>
    <n v="1"/>
    <n v="0.69645184365837798"/>
    <n v="0.69645184365837798"/>
    <s v="TRUE"/>
    <n v="0"/>
    <n v="247675.87607964201"/>
    <n v="9867371.5379328001"/>
    <n v="0"/>
    <n v="0"/>
    <n v="0.506562955155763"/>
    <n v="0"/>
    <n v="0"/>
    <n v="0.10053335752780999"/>
    <n v="0"/>
    <n v="0"/>
    <n v="0"/>
    <n v="0.392903687316427"/>
    <n v="0"/>
    <n v="0"/>
    <n v="0"/>
    <n v="0"/>
    <n v="0"/>
    <n v="0"/>
    <n v="0"/>
    <n v="0"/>
    <n v="0"/>
    <n v="0"/>
    <n v="0"/>
    <s v="BLANCO Y NEGRO S.A"/>
    <x v="6"/>
    <n v="0"/>
    <n v="1"/>
    <x v="6"/>
    <x v="6"/>
    <x v="6"/>
    <x v="6"/>
  </r>
  <r>
    <n v="0"/>
    <s v="L8"/>
    <n v="0"/>
    <s v="2018_BLANCO Y NEGRO S.A"/>
    <n v="19000786"/>
    <n v="3597153"/>
    <n v="48492515"/>
    <n v="5"/>
    <n v="24565194"/>
    <n v="1"/>
    <n v="0.926555346201557"/>
    <n v="0.926555346201557"/>
    <s v="TRUE"/>
    <n v="1547296.1240068499"/>
    <n v="0"/>
    <n v="16146618.749601301"/>
    <n v="3.63277673100704"/>
    <n v="0"/>
    <n v="0.894108769958746"/>
    <n v="0"/>
    <n v="0"/>
    <n v="0"/>
    <n v="0.105891230041084"/>
    <n v="0"/>
    <n v="0"/>
    <n v="0"/>
    <n v="0"/>
    <n v="0"/>
    <n v="0"/>
    <n v="0"/>
    <n v="0"/>
    <n v="0"/>
    <n v="0"/>
    <n v="0"/>
    <n v="0"/>
    <n v="0"/>
    <n v="0"/>
    <s v="BLANCO Y NEGRO S.A"/>
    <x v="7"/>
    <n v="0"/>
    <n v="1"/>
    <x v="7"/>
    <x v="7"/>
    <x v="7"/>
    <x v="7"/>
  </r>
  <r>
    <n v="0"/>
    <s v="L9"/>
    <n v="0"/>
    <s v="2011_AZUL AZUL S.A."/>
    <n v="9976837"/>
    <n v="2702374"/>
    <n v="28507802"/>
    <n v="1"/>
    <n v="13085550"/>
    <n v="1"/>
    <n v="1"/>
    <n v="1.00000000000005"/>
    <s v="TRUE"/>
    <n v="0"/>
    <n v="999015.96440528997"/>
    <n v="11971910.514926201"/>
    <n v="0"/>
    <n v="0"/>
    <n v="0.208654385611349"/>
    <n v="0"/>
    <n v="0.60577906625539302"/>
    <n v="0"/>
    <n v="0.18556654812819701"/>
    <n v="0"/>
    <n v="0"/>
    <n v="0"/>
    <n v="0"/>
    <n v="0"/>
    <n v="0"/>
    <n v="0"/>
    <n v="0"/>
    <n v="0"/>
    <n v="0"/>
    <n v="0"/>
    <n v="0"/>
    <n v="0"/>
    <n v="0"/>
    <s v="AZUL AZUL S.A."/>
    <x v="0"/>
    <n v="1"/>
    <n v="0"/>
    <x v="8"/>
    <x v="8"/>
    <x v="8"/>
    <x v="4"/>
  </r>
  <r>
    <n v="19"/>
    <s v="L10"/>
    <n v="8.4864646064059333"/>
    <s v="2012_AZUL AZUL S.A."/>
    <n v="16794365"/>
    <n v="3576420"/>
    <n v="30446197"/>
    <n v="1"/>
    <n v="26118436"/>
    <n v="1"/>
    <n v="1"/>
    <n v="0.999999999999997"/>
    <s v="FALSE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AZUL AZUL S.A."/>
    <x v="1"/>
    <n v="1"/>
    <n v="0"/>
    <x v="8"/>
    <x v="9"/>
    <x v="9"/>
    <x v="4"/>
  </r>
  <r>
    <n v="0"/>
    <s v="L11"/>
    <n v="0"/>
    <s v="2013_AZUL AZUL S.A."/>
    <n v="12406785"/>
    <n v="2790763"/>
    <n v="29474810"/>
    <n v="4"/>
    <n v="15427641"/>
    <n v="1"/>
    <n v="0.79765251360679501"/>
    <n v="0.79765251360679501"/>
    <s v="TRUE"/>
    <n v="0"/>
    <n v="0"/>
    <n v="5856820.9372370699"/>
    <n v="0"/>
    <n v="0"/>
    <n v="0.55263115568298804"/>
    <n v="0"/>
    <n v="0"/>
    <n v="0"/>
    <n v="0"/>
    <n v="0"/>
    <n v="7.5363903282831695E-4"/>
    <n v="9.7966963262427306E-2"/>
    <n v="0"/>
    <n v="0"/>
    <n v="0"/>
    <n v="0"/>
    <n v="0"/>
    <n v="0"/>
    <n v="0"/>
    <n v="0"/>
    <n v="0"/>
    <n v="0.34864824202175698"/>
    <n v="0"/>
    <s v="AZUL AZUL S.A."/>
    <x v="2"/>
    <n v="0"/>
    <n v="1"/>
    <x v="9"/>
    <x v="10"/>
    <x v="10"/>
    <x v="8"/>
  </r>
  <r>
    <n v="0"/>
    <s v="L12"/>
    <n v="0"/>
    <s v="2014_AZUL AZUL S.A."/>
    <n v="14345339"/>
    <n v="3177103"/>
    <n v="26221600"/>
    <n v="8"/>
    <n v="14863823"/>
    <n v="1"/>
    <n v="0.66273312528183803"/>
    <n v="0.66273312528183803"/>
    <s v="TRUE"/>
    <n v="0"/>
    <n v="0"/>
    <n v="713348.72654809104"/>
    <n v="6.2176117498453802E-2"/>
    <n v="0"/>
    <n v="0.49559161739371099"/>
    <n v="0"/>
    <n v="0"/>
    <n v="0"/>
    <n v="0"/>
    <n v="0"/>
    <n v="0"/>
    <n v="0"/>
    <n v="0"/>
    <n v="0"/>
    <n v="0"/>
    <n v="0"/>
    <n v="0"/>
    <n v="0"/>
    <n v="0"/>
    <n v="0.30330964727963899"/>
    <n v="0"/>
    <n v="0.20109873532665001"/>
    <n v="0"/>
    <s v="AZUL AZUL S.A."/>
    <x v="3"/>
    <n v="0"/>
    <n v="1"/>
    <x v="10"/>
    <x v="11"/>
    <x v="11"/>
    <x v="9"/>
  </r>
  <r>
    <n v="0"/>
    <s v="L13"/>
    <n v="0"/>
    <s v="2015_AZUL AZUL S.A."/>
    <n v="14039653"/>
    <n v="3072017"/>
    <n v="26536209"/>
    <n v="2"/>
    <n v="13669430"/>
    <n v="1"/>
    <n v="0.66626833635216098"/>
    <n v="0.66626833635216098"/>
    <s v="TRUE"/>
    <n v="0"/>
    <n v="0"/>
    <n v="1683428.6497545701"/>
    <n v="0"/>
    <n v="0"/>
    <n v="0.362870042298717"/>
    <n v="0"/>
    <n v="8.9108087059143304E-2"/>
    <n v="0.215485197938518"/>
    <n v="0"/>
    <n v="0"/>
    <n v="0.33253667270362203"/>
    <n v="0"/>
    <n v="0"/>
    <n v="0"/>
    <n v="0"/>
    <n v="0"/>
    <n v="0"/>
    <n v="0"/>
    <n v="0"/>
    <n v="0"/>
    <n v="0"/>
    <n v="0"/>
    <n v="0"/>
    <s v="AZUL AZUL S.A."/>
    <x v="4"/>
    <n v="0"/>
    <n v="1"/>
    <x v="11"/>
    <x v="12"/>
    <x v="12"/>
    <x v="10"/>
  </r>
  <r>
    <n v="0"/>
    <s v="L14"/>
    <n v="0"/>
    <s v="2016_AZUL AZUL S.A."/>
    <n v="15064181"/>
    <n v="3773375"/>
    <n v="29540105"/>
    <n v="11"/>
    <n v="12792767"/>
    <n v="1"/>
    <n v="0.53828418519328303"/>
    <n v="0.53828418519328303"/>
    <s v="TRUE"/>
    <n v="0"/>
    <n v="0"/>
    <n v="1821102.2896676201"/>
    <n v="0"/>
    <n v="0"/>
    <n v="0.37551720972180602"/>
    <n v="0"/>
    <n v="0"/>
    <n v="0"/>
    <n v="0"/>
    <n v="0"/>
    <n v="0"/>
    <n v="0.101112532650182"/>
    <n v="0"/>
    <n v="0"/>
    <n v="0"/>
    <n v="0"/>
    <n v="0"/>
    <n v="0"/>
    <n v="0"/>
    <n v="0.41994798967713698"/>
    <n v="0"/>
    <n v="0.103422267950875"/>
    <n v="0"/>
    <s v="AZUL AZUL S.A."/>
    <x v="5"/>
    <n v="0"/>
    <n v="1"/>
    <x v="12"/>
    <x v="13"/>
    <x v="13"/>
    <x v="11"/>
  </r>
  <r>
    <n v="0"/>
    <s v="L15"/>
    <n v="0"/>
    <s v="2017_AZUL AZUL S.A."/>
    <n v="15866545"/>
    <n v="3445718"/>
    <n v="28852707"/>
    <n v="3"/>
    <n v="15379286"/>
    <n v="1"/>
    <n v="0.637338197541792"/>
    <n v="0.637338197541792"/>
    <s v="TRUE"/>
    <n v="0"/>
    <n v="0"/>
    <n v="997751.048154474"/>
    <n v="0"/>
    <n v="0"/>
    <n v="0.52457516756711897"/>
    <n v="0"/>
    <n v="0"/>
    <n v="0"/>
    <n v="0"/>
    <n v="0"/>
    <n v="0.250790558600131"/>
    <n v="0"/>
    <n v="0"/>
    <n v="0"/>
    <n v="0"/>
    <n v="0"/>
    <n v="0"/>
    <n v="0"/>
    <n v="0"/>
    <n v="0"/>
    <n v="0.171645402242874"/>
    <n v="5.29888715898763E-2"/>
    <n v="0"/>
    <s v="AZUL AZUL S.A."/>
    <x v="6"/>
    <n v="0"/>
    <n v="1"/>
    <x v="13"/>
    <x v="14"/>
    <x v="14"/>
    <x v="12"/>
  </r>
  <r>
    <n v="0"/>
    <s v="L16"/>
    <n v="0"/>
    <s v="2018_AZUL AZUL S.A."/>
    <n v="18658823"/>
    <n v="3970291"/>
    <n v="30868487"/>
    <n v="3"/>
    <n v="15883300"/>
    <n v="1"/>
    <n v="0.567639773038488"/>
    <n v="0.567639773038488"/>
    <s v="FALSE"/>
    <n v="0"/>
    <n v="0"/>
    <n v="0"/>
    <n v="0"/>
    <n v="0"/>
    <n v="0.52813885720487697"/>
    <n v="0"/>
    <n v="5.0871626203610402E-2"/>
    <n v="0"/>
    <n v="0"/>
    <n v="0"/>
    <n v="0.13905971407092699"/>
    <n v="0"/>
    <n v="0"/>
    <n v="0"/>
    <n v="0.249580276622761"/>
    <n v="0"/>
    <n v="0"/>
    <n v="0"/>
    <n v="0"/>
    <n v="0"/>
    <n v="3.2349525897097602E-2"/>
    <n v="0"/>
    <n v="0"/>
    <s v="AZUL AZUL S.A."/>
    <x v="7"/>
    <n v="0"/>
    <n v="1"/>
    <x v="14"/>
    <x v="15"/>
    <x v="15"/>
    <x v="13"/>
  </r>
  <r>
    <n v="20"/>
    <s v="L17"/>
    <n v="1.6001792300638353"/>
    <s v="2011_CRUZADOS S.A.D.P"/>
    <n v="9273403"/>
    <n v="993215"/>
    <n v="12025891"/>
    <n v="2"/>
    <n v="9585424"/>
    <n v="1"/>
    <n v="1"/>
    <n v="0.99999999999995004"/>
    <s v="FALSE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s v="CRUZADOS S.A.D.P"/>
    <x v="0"/>
    <n v="1"/>
    <n v="0"/>
    <x v="8"/>
    <x v="9"/>
    <x v="9"/>
    <x v="4"/>
  </r>
  <r>
    <n v="0"/>
    <s v="L18"/>
    <n v="0"/>
    <s v="2012_CRUZADOS S.A.D.P"/>
    <n v="6916141"/>
    <n v="1372460"/>
    <n v="11804560"/>
    <n v="5"/>
    <n v="7450809"/>
    <n v="1"/>
    <n v="0.74466223911290597"/>
    <n v="0.74466223911290597"/>
    <s v="TRUE"/>
    <n v="0"/>
    <n v="0"/>
    <n v="790376.11618843197"/>
    <n v="0"/>
    <n v="0"/>
    <n v="0.203322850022293"/>
    <n v="0"/>
    <n v="0"/>
    <n v="0"/>
    <n v="0"/>
    <n v="0"/>
    <n v="0.17010479656823299"/>
    <n v="0"/>
    <n v="0"/>
    <n v="0"/>
    <n v="0"/>
    <n v="0"/>
    <n v="0"/>
    <n v="0"/>
    <n v="0"/>
    <n v="0"/>
    <n v="0.30155693036536801"/>
    <n v="0.32501542304410702"/>
    <n v="0"/>
    <s v="CRUZADOS S.A.D.P"/>
    <x v="1"/>
    <n v="0"/>
    <n v="1"/>
    <x v="15"/>
    <x v="16"/>
    <x v="16"/>
    <x v="14"/>
  </r>
  <r>
    <n v="21"/>
    <s v="L19"/>
    <n v="2.380720916025068"/>
    <s v="2013_CRUZADOS S.A.D.P"/>
    <n v="7670454"/>
    <n v="1188720"/>
    <n v="12290907"/>
    <n v="1"/>
    <n v="9097471"/>
    <n v="1"/>
    <n v="1"/>
    <n v="0.99999999999997002"/>
    <s v="FALSE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s v="CRUZADOS S.A.D.P"/>
    <x v="2"/>
    <n v="1"/>
    <n v="0"/>
    <x v="8"/>
    <x v="9"/>
    <x v="9"/>
    <x v="4"/>
  </r>
  <r>
    <n v="22"/>
    <s v="L20"/>
    <n v="1.316018555466328"/>
    <s v="2014_CRUZADOS S.A.D.P"/>
    <n v="7641258"/>
    <n v="1385292"/>
    <n v="13017956"/>
    <n v="1"/>
    <n v="9360273"/>
    <n v="1"/>
    <n v="1"/>
    <n v="0.99999999999998301"/>
    <s v="FALSE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s v="CRUZADOS S.A.D.P"/>
    <x v="3"/>
    <n v="1"/>
    <n v="0"/>
    <x v="8"/>
    <x v="9"/>
    <x v="9"/>
    <x v="4"/>
  </r>
  <r>
    <n v="0"/>
    <s v="L21"/>
    <n v="0"/>
    <s v="2015_CRUZADOS S.A.D.P"/>
    <n v="9593046"/>
    <n v="1387944"/>
    <n v="15120282"/>
    <n v="10"/>
    <n v="9666636"/>
    <n v="1"/>
    <n v="0.79841503110734102"/>
    <n v="0.79841503110734102"/>
    <s v="TRUE"/>
    <n v="0"/>
    <n v="0"/>
    <n v="228160.824010048"/>
    <n v="1.8626608241968401"/>
    <n v="0"/>
    <n v="0.111656096867639"/>
    <n v="0"/>
    <n v="0"/>
    <n v="0"/>
    <n v="0.54691127067401901"/>
    <n v="0"/>
    <n v="0"/>
    <n v="0"/>
    <n v="0"/>
    <n v="0"/>
    <n v="0"/>
    <n v="0"/>
    <n v="0"/>
    <n v="0"/>
    <n v="0"/>
    <n v="0"/>
    <n v="0"/>
    <n v="0"/>
    <n v="0.34143263245834199"/>
    <s v="CRUZADOS S.A.D.P"/>
    <x v="4"/>
    <n v="0"/>
    <n v="1"/>
    <x v="16"/>
    <x v="17"/>
    <x v="17"/>
    <x v="15"/>
  </r>
  <r>
    <n v="23"/>
    <s v="L22"/>
    <n v="2.878163065440952"/>
    <s v="2016_CRUZADOS S.A.D.P"/>
    <n v="9840236"/>
    <n v="1277281"/>
    <n v="14752577"/>
    <n v="1"/>
    <n v="11450158"/>
    <n v="1"/>
    <n v="1"/>
    <n v="0.99999999999993705"/>
    <s v="FALSE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s v="CRUZADOS S.A.D.P"/>
    <x v="5"/>
    <n v="1"/>
    <n v="0"/>
    <x v="8"/>
    <x v="9"/>
    <x v="9"/>
    <x v="4"/>
  </r>
  <r>
    <n v="24"/>
    <s v="L23"/>
    <n v="1"/>
    <s v="2017_CRUZADOS S.A.D.P"/>
    <n v="10185063"/>
    <n v="1541601"/>
    <n v="14140523"/>
    <n v="1"/>
    <n v="11136558"/>
    <n v="1"/>
    <n v="1"/>
    <n v="0.999999999999996"/>
    <s v="FALSE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s v="CRUZADOS S.A.D.P"/>
    <x v="6"/>
    <n v="1"/>
    <n v="0"/>
    <x v="8"/>
    <x v="9"/>
    <x v="9"/>
    <x v="4"/>
  </r>
  <r>
    <n v="0"/>
    <s v="L24"/>
    <n v="0"/>
    <s v="2018_CRUZADOS S.A.D.P"/>
    <n v="9080871"/>
    <n v="1738086"/>
    <n v="16195532"/>
    <n v="1"/>
    <n v="11260601"/>
    <n v="1"/>
    <n v="1"/>
    <n v="1.0000000000000799"/>
    <s v="TRUE"/>
    <n v="0"/>
    <n v="312597.36283231498"/>
    <n v="1610538.18665375"/>
    <n v="0"/>
    <n v="0"/>
    <n v="8.8920469331886506E-2"/>
    <n v="0"/>
    <n v="0.63496213650692102"/>
    <n v="0"/>
    <n v="0.27611739416127101"/>
    <n v="0"/>
    <n v="0"/>
    <n v="0"/>
    <n v="0"/>
    <n v="0"/>
    <n v="0"/>
    <n v="0"/>
    <n v="0"/>
    <n v="0"/>
    <n v="0"/>
    <n v="0"/>
    <n v="0"/>
    <n v="0"/>
    <n v="0"/>
    <s v="CRUZADOS S.A.D.P"/>
    <x v="7"/>
    <n v="1"/>
    <n v="0"/>
    <x v="8"/>
    <x v="18"/>
    <x v="18"/>
    <x v="4"/>
  </r>
  <r>
    <n v="0"/>
    <s v="L25"/>
    <n v="0"/>
    <s v="2011_O'HIGGINS S.A.D.P."/>
    <n v="1637058"/>
    <n v="920621"/>
    <n v="1784218"/>
    <n v="10"/>
    <n v="1483411"/>
    <n v="1"/>
    <n v="0.65112700792022704"/>
    <n v="0.65112700792022704"/>
    <s v="TRUE"/>
    <n v="0"/>
    <n v="447685.643519793"/>
    <n v="200250.16449554099"/>
    <n v="0"/>
    <n v="91064.412552351103"/>
    <n v="0"/>
    <n v="0"/>
    <n v="0"/>
    <n v="0"/>
    <n v="0"/>
    <n v="0"/>
    <n v="9.7745984160180294E-2"/>
    <n v="0"/>
    <n v="0"/>
    <n v="0"/>
    <n v="0"/>
    <n v="0"/>
    <n v="0"/>
    <n v="0"/>
    <n v="0"/>
    <n v="0"/>
    <n v="0"/>
    <n v="0.90225401583982001"/>
    <n v="0"/>
    <s v="O'HIGGINS S.A.D.P."/>
    <x v="0"/>
    <n v="0"/>
    <n v="1"/>
    <x v="17"/>
    <x v="19"/>
    <x v="19"/>
    <x v="16"/>
  </r>
  <r>
    <n v="0"/>
    <s v="L26"/>
    <n v="0"/>
    <s v="2012_O'HIGGINS S.A.D.P."/>
    <n v="2591787"/>
    <n v="815708"/>
    <n v="2648165"/>
    <n v="4"/>
    <n v="2974647"/>
    <n v="1"/>
    <n v="0.87813905391985803"/>
    <n v="0.87813905391985803"/>
    <s v="TRUE"/>
    <n v="0"/>
    <n v="0"/>
    <n v="0"/>
    <n v="0"/>
    <n v="192087.63777928901"/>
    <n v="0"/>
    <n v="0"/>
    <n v="0"/>
    <n v="0"/>
    <n v="0"/>
    <n v="0"/>
    <n v="0.60457952144395499"/>
    <n v="0"/>
    <n v="0"/>
    <n v="8.8306771565817496E-2"/>
    <n v="0"/>
    <n v="0"/>
    <n v="0"/>
    <n v="0"/>
    <n v="0"/>
    <n v="0"/>
    <n v="4.9906465601177299E-2"/>
    <n v="0.25720724138904999"/>
    <n v="0"/>
    <s v="O'HIGGINS S.A.D.P."/>
    <x v="1"/>
    <n v="0"/>
    <n v="1"/>
    <x v="18"/>
    <x v="20"/>
    <x v="20"/>
    <x v="17"/>
  </r>
  <r>
    <n v="25"/>
    <s v="L27"/>
    <n v="6.5847699054344302"/>
    <s v="2013_O'HIGGINS S.A.D.P."/>
    <n v="2796464"/>
    <n v="1036209"/>
    <n v="3152730"/>
    <n v="2"/>
    <n v="4102325"/>
    <n v="1"/>
    <n v="1"/>
    <n v="1"/>
    <s v="FALSE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s v="O'HIGGINS S.A.D.P."/>
    <x v="2"/>
    <n v="1"/>
    <n v="0"/>
    <x v="8"/>
    <x v="9"/>
    <x v="9"/>
    <x v="4"/>
  </r>
  <r>
    <n v="26"/>
    <s v="L28"/>
    <n v="4.7388449837005613"/>
    <s v="2014_O'HIGGINS S.A.D.P."/>
    <n v="3132021"/>
    <n v="2340936"/>
    <n v="5853819"/>
    <n v="2"/>
    <n v="5483777"/>
    <n v="1"/>
    <n v="1"/>
    <n v="1"/>
    <s v="FALSE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s v="O'HIGGINS S.A.D.P."/>
    <x v="3"/>
    <n v="1"/>
    <n v="0"/>
    <x v="8"/>
    <x v="9"/>
    <x v="9"/>
    <x v="4"/>
  </r>
  <r>
    <n v="0"/>
    <s v="L29"/>
    <n v="0"/>
    <s v="2015_O'HIGGINS S.A.D.P."/>
    <n v="3660142"/>
    <n v="1898437"/>
    <n v="4061415"/>
    <n v="9"/>
    <n v="3685682"/>
    <n v="1"/>
    <n v="0.67334821027763703"/>
    <n v="0.67334821027763703"/>
    <s v="TRUE"/>
    <n v="0"/>
    <n v="547488.75841939403"/>
    <n v="0"/>
    <n v="0"/>
    <n v="0"/>
    <n v="0"/>
    <n v="0"/>
    <n v="0"/>
    <n v="0"/>
    <n v="0"/>
    <n v="0"/>
    <n v="0.34412540002826703"/>
    <n v="0"/>
    <n v="0"/>
    <n v="0"/>
    <n v="9.1271941125464801E-2"/>
    <n v="0"/>
    <n v="0"/>
    <n v="0"/>
    <n v="0"/>
    <n v="0.28646216428542698"/>
    <n v="0"/>
    <n v="0.278140494560842"/>
    <n v="0"/>
    <s v="O'HIGGINS S.A.D.P."/>
    <x v="4"/>
    <n v="0"/>
    <n v="1"/>
    <x v="19"/>
    <x v="21"/>
    <x v="21"/>
    <x v="18"/>
  </r>
  <r>
    <n v="0"/>
    <s v="L30"/>
    <n v="0"/>
    <s v="2016_O'HIGGINS S.A.D.P."/>
    <n v="3549609"/>
    <n v="2781243"/>
    <n v="5807481"/>
    <n v="5"/>
    <n v="5588692"/>
    <n v="1"/>
    <n v="0.94251654349867797"/>
    <n v="0.94251654349867797"/>
    <s v="TRUE"/>
    <n v="0"/>
    <n v="755560.19841191894"/>
    <n v="0"/>
    <n v="0"/>
    <n v="0"/>
    <n v="1.0495304772627599E-2"/>
    <n v="0"/>
    <n v="0"/>
    <n v="0"/>
    <n v="0"/>
    <n v="0"/>
    <n v="0"/>
    <n v="0.63087461102558196"/>
    <n v="0"/>
    <n v="0"/>
    <n v="6.3074092012883998E-2"/>
    <n v="0"/>
    <n v="0"/>
    <n v="0"/>
    <n v="0"/>
    <n v="0.29555599228119001"/>
    <n v="0"/>
    <n v="0"/>
    <n v="0"/>
    <s v="O'HIGGINS S.A.D.P."/>
    <x v="5"/>
    <n v="0"/>
    <n v="1"/>
    <x v="20"/>
    <x v="22"/>
    <x v="22"/>
    <x v="19"/>
  </r>
  <r>
    <n v="0"/>
    <s v="L31"/>
    <n v="0"/>
    <s v="2017_O'HIGGINS S.A.D.P."/>
    <n v="3260311"/>
    <n v="1606676"/>
    <n v="2462177"/>
    <n v="6"/>
    <n v="3891331"/>
    <n v="1"/>
    <n v="0.895204770267088"/>
    <n v="0.895204770267088"/>
    <s v="TRUE"/>
    <n v="0"/>
    <n v="741600.90754387598"/>
    <n v="0"/>
    <n v="0"/>
    <n v="0"/>
    <n v="0"/>
    <n v="0"/>
    <n v="0"/>
    <n v="0"/>
    <n v="0"/>
    <n v="0"/>
    <n v="0.14183615315171"/>
    <n v="0"/>
    <n v="0"/>
    <n v="0"/>
    <n v="0.47329033824368799"/>
    <n v="0"/>
    <n v="0"/>
    <n v="0"/>
    <n v="0"/>
    <n v="0.24339268508419901"/>
    <n v="0"/>
    <n v="0.14148082352032401"/>
    <n v="0"/>
    <s v="O'HIGGINS S.A.D.P."/>
    <x v="6"/>
    <n v="0"/>
    <n v="1"/>
    <x v="21"/>
    <x v="23"/>
    <x v="23"/>
    <x v="20"/>
  </r>
  <r>
    <n v="0"/>
    <s v="L32"/>
    <n v="0"/>
    <s v="2018_O'HIGGINS S.A.D.P."/>
    <n v="3450911"/>
    <n v="1716646"/>
    <n v="2995859"/>
    <n v="8"/>
    <n v="4375074"/>
    <n v="1"/>
    <n v="0.91184987708644705"/>
    <n v="0.91184987708644705"/>
    <s v="TRUE"/>
    <n v="0"/>
    <n v="788012.52485546202"/>
    <n v="0"/>
    <n v="0"/>
    <n v="0"/>
    <n v="0"/>
    <n v="0"/>
    <n v="0"/>
    <n v="0"/>
    <n v="0"/>
    <n v="0"/>
    <n v="0"/>
    <n v="0"/>
    <n v="0"/>
    <n v="0"/>
    <n v="0.42842344878611999"/>
    <n v="0"/>
    <n v="0"/>
    <n v="0"/>
    <n v="2.8848585158847001E-2"/>
    <n v="0.466062471510865"/>
    <n v="0"/>
    <n v="7.6665494544168003E-2"/>
    <n v="0"/>
    <s v="O'HIGGINS S.A.D.P."/>
    <x v="7"/>
    <n v="0"/>
    <n v="1"/>
    <x v="22"/>
    <x v="24"/>
    <x v="24"/>
    <x v="21"/>
  </r>
  <r>
    <n v="0"/>
    <s v="L33"/>
    <n v="0"/>
    <s v="2011_CD PALESTINO SADP"/>
    <n v="1418111"/>
    <n v="427247"/>
    <n v="1071587"/>
    <n v="9"/>
    <n v="1132414"/>
    <n v="1"/>
    <n v="0.73528142242930705"/>
    <n v="0.73528142242930705"/>
    <s v="TRUE"/>
    <n v="0"/>
    <n v="181411.386201966"/>
    <n v="0"/>
    <n v="0"/>
    <n v="308143.441722852"/>
    <n v="0"/>
    <n v="0"/>
    <n v="0"/>
    <n v="0"/>
    <n v="0"/>
    <n v="0"/>
    <n v="2.7263345701067102E-2"/>
    <n v="0"/>
    <n v="0"/>
    <n v="8.20501565446905E-2"/>
    <n v="0"/>
    <n v="0"/>
    <n v="0"/>
    <n v="0"/>
    <n v="0"/>
    <n v="0"/>
    <n v="0"/>
    <n v="0.89068649775424202"/>
    <n v="0"/>
    <s v="CD PALESTINO SADP"/>
    <x v="0"/>
    <n v="0"/>
    <n v="1"/>
    <x v="23"/>
    <x v="25"/>
    <x v="25"/>
    <x v="22"/>
  </r>
  <r>
    <n v="0"/>
    <s v="L34"/>
    <n v="0"/>
    <s v="2012_CD PALESTINO SADP"/>
    <n v="2065456"/>
    <n v="234617"/>
    <n v="1273576"/>
    <n v="7"/>
    <n v="2094837"/>
    <n v="1"/>
    <n v="0.87328501901644096"/>
    <n v="0.87328501901644096"/>
    <s v="TRUE"/>
    <n v="125080.642529547"/>
    <n v="0"/>
    <n v="0"/>
    <n v="0"/>
    <n v="0"/>
    <n v="0"/>
    <n v="2.76351551542263E-2"/>
    <n v="0"/>
    <n v="0"/>
    <n v="0"/>
    <n v="0"/>
    <n v="0"/>
    <n v="0"/>
    <n v="0"/>
    <n v="0"/>
    <n v="0.215743822501932"/>
    <n v="1.6306599841641799E-2"/>
    <n v="0"/>
    <n v="0"/>
    <n v="0"/>
    <n v="0"/>
    <n v="0"/>
    <n v="0.74031442250220003"/>
    <n v="0"/>
    <s v="CD PALESTINO SADP"/>
    <x v="1"/>
    <n v="0"/>
    <n v="1"/>
    <x v="24"/>
    <x v="26"/>
    <x v="26"/>
    <x v="23"/>
  </r>
  <r>
    <n v="27"/>
    <s v="L35"/>
    <n v="2.0276128828021918"/>
    <s v="2013_CD PALESTINO SADP"/>
    <n v="2210803"/>
    <n v="321376"/>
    <n v="526624"/>
    <n v="5"/>
    <n v="1786548"/>
    <n v="1"/>
    <n v="1"/>
    <n v="1"/>
    <s v="FALSE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s v="CD PALESTINO SADP"/>
    <x v="2"/>
    <n v="1"/>
    <n v="0"/>
    <x v="8"/>
    <x v="9"/>
    <x v="9"/>
    <x v="4"/>
  </r>
  <r>
    <n v="28"/>
    <s v="L36"/>
    <n v="1.611957654930904"/>
    <s v="2014_CD PALESTINO SADP"/>
    <n v="2243039"/>
    <n v="666198"/>
    <n v="694753"/>
    <n v="4"/>
    <n v="2075190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s v="CD PALESTINO SADP"/>
    <x v="3"/>
    <n v="1"/>
    <n v="0"/>
    <x v="8"/>
    <x v="9"/>
    <x v="9"/>
    <x v="4"/>
  </r>
  <r>
    <n v="0"/>
    <s v="L37"/>
    <n v="0"/>
    <s v="2015_CD PALESTINO SADP"/>
    <n v="3417238"/>
    <n v="528697"/>
    <n v="925012"/>
    <n v="6"/>
    <n v="3208387"/>
    <n v="1"/>
    <n v="0.96201725834580998"/>
    <n v="0.96201725834580998"/>
    <s v="TRUE"/>
    <n v="261429.24397281499"/>
    <n v="0"/>
    <n v="0"/>
    <n v="0"/>
    <n v="0"/>
    <n v="0"/>
    <n v="0"/>
    <n v="0"/>
    <n v="0"/>
    <n v="0"/>
    <n v="0"/>
    <n v="0"/>
    <n v="0"/>
    <n v="0.21181176525791101"/>
    <n v="0"/>
    <n v="0.57027832913440302"/>
    <n v="0.19364543454469599"/>
    <n v="0"/>
    <n v="0"/>
    <n v="2.4264471062988999E-2"/>
    <n v="0"/>
    <n v="0"/>
    <n v="0"/>
    <n v="0"/>
    <s v="CD PALESTINO SADP"/>
    <x v="4"/>
    <n v="0"/>
    <n v="1"/>
    <x v="25"/>
    <x v="27"/>
    <x v="27"/>
    <x v="24"/>
  </r>
  <r>
    <n v="29"/>
    <s v="L38"/>
    <n v="6.1754802826140169"/>
    <s v="2016_CD PALESTINO SADP"/>
    <n v="3358160"/>
    <n v="599048"/>
    <n v="1071140"/>
    <n v="3"/>
    <n v="3792247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s v="CD PALESTINO SADP"/>
    <x v="5"/>
    <n v="1"/>
    <n v="0"/>
    <x v="8"/>
    <x v="9"/>
    <x v="9"/>
    <x v="4"/>
  </r>
  <r>
    <n v="30"/>
    <s v="L39"/>
    <n v="1.2099520343863377"/>
    <s v="2017_CD PALESTINO SADP"/>
    <n v="2915631"/>
    <n v="416227"/>
    <n v="778388"/>
    <n v="14"/>
    <n v="3000056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s v="CD PALESTINO SADP"/>
    <x v="6"/>
    <n v="1"/>
    <n v="0"/>
    <x v="8"/>
    <x v="9"/>
    <x v="9"/>
    <x v="4"/>
  </r>
  <r>
    <n v="0"/>
    <s v="L40"/>
    <n v="0"/>
    <s v="2018_CD PALESTINO SADP"/>
    <n v="3167281"/>
    <n v="571968"/>
    <n v="4376162"/>
    <n v="13"/>
    <n v="4402308"/>
    <n v="1"/>
    <n v="0.93489358596539995"/>
    <n v="0.93489358596539995"/>
    <s v="TRUE"/>
    <n v="0"/>
    <n v="0"/>
    <n v="0"/>
    <n v="6.0972694071907796"/>
    <n v="0"/>
    <n v="0.106510151806863"/>
    <n v="0"/>
    <n v="0"/>
    <n v="0"/>
    <n v="0"/>
    <n v="0"/>
    <n v="0"/>
    <n v="0"/>
    <n v="0"/>
    <n v="0"/>
    <n v="0.116491357005827"/>
    <n v="0"/>
    <n v="0"/>
    <n v="0"/>
    <n v="0"/>
    <n v="4.0343387305393198E-2"/>
    <n v="0"/>
    <n v="0.73665510388191602"/>
    <n v="0"/>
    <s v="CD PALESTINO SADP"/>
    <x v="7"/>
    <n v="0"/>
    <n v="1"/>
    <x v="26"/>
    <x v="28"/>
    <x v="28"/>
    <x v="25"/>
  </r>
  <r>
    <n v="31"/>
    <s v="L41"/>
    <n v="1.0107179422680039"/>
    <s v="2013_EVERTON DE VIÑA DEL MAR SADP"/>
    <n v="2038444"/>
    <n v="570795"/>
    <n v="322104"/>
    <n v="15"/>
    <n v="1747610"/>
    <n v="1"/>
    <n v="1"/>
    <n v="0.999999999999995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s v="EVERTON DE VIÑA DEL MAR SADP"/>
    <x v="2"/>
    <n v="1"/>
    <n v="0"/>
    <x v="8"/>
    <x v="9"/>
    <x v="9"/>
    <x v="4"/>
  </r>
  <r>
    <n v="32"/>
    <s v="L42"/>
    <n v="1.0703650981137778"/>
    <s v="2014_EVERTON DE VIÑA DEL MAR SADP"/>
    <n v="1903991"/>
    <n v="428174"/>
    <n v="344007"/>
    <n v="17"/>
    <n v="1593800"/>
    <n v="1"/>
    <n v="1"/>
    <n v="0.999999999999994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s v="EVERTON DE VIÑA DEL MAR SADP"/>
    <x v="3"/>
    <n v="1"/>
    <n v="0"/>
    <x v="8"/>
    <x v="9"/>
    <x v="9"/>
    <x v="4"/>
  </r>
  <r>
    <n v="33"/>
    <s v="L43"/>
    <n v="1.3443628693913561"/>
    <s v="2017_EVERTON DE VIÑA DEL MAR SADP"/>
    <n v="3216806"/>
    <n v="755008"/>
    <n v="690439"/>
    <n v="12"/>
    <n v="3560419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s v="EVERTON DE VIÑA DEL MAR SADP"/>
    <x v="6"/>
    <n v="1"/>
    <n v="0"/>
    <x v="8"/>
    <x v="9"/>
    <x v="9"/>
    <x v="4"/>
  </r>
  <r>
    <n v="0"/>
    <s v="L44"/>
    <n v="0"/>
    <s v="2018_EVERTON DE VIÑA DEL MAR SADP"/>
    <n v="3718420"/>
    <n v="301373"/>
    <n v="985213"/>
    <n v="11"/>
    <n v="1491964"/>
    <n v="1"/>
    <n v="0.62712914639864903"/>
    <n v="0.62712914639864903"/>
    <s v="TRUE"/>
    <n v="844889.08228565205"/>
    <n v="0"/>
    <n v="0"/>
    <n v="0"/>
    <n v="24927.631265300799"/>
    <n v="0"/>
    <n v="0"/>
    <n v="0"/>
    <n v="0"/>
    <n v="0"/>
    <n v="0"/>
    <n v="0"/>
    <n v="0"/>
    <n v="0.40261518537667601"/>
    <n v="0"/>
    <n v="0"/>
    <n v="0"/>
    <n v="0"/>
    <n v="7.0365098113777794E-2"/>
    <n v="0"/>
    <n v="0"/>
    <n v="0"/>
    <n v="0.52701971650954604"/>
    <n v="0"/>
    <s v="EVERTON DE VIÑA DEL MAR SADP"/>
    <x v="7"/>
    <n v="0"/>
    <n v="1"/>
    <x v="27"/>
    <x v="29"/>
    <x v="29"/>
    <x v="26"/>
  </r>
  <r>
    <n v="0"/>
    <s v="L45"/>
    <n v="0"/>
    <s v="2011_AUDAX ITALIANO LA FLORIDA SADP"/>
    <n v="3889815"/>
    <n v="716064"/>
    <n v="3076699"/>
    <n v="5"/>
    <n v="2609300"/>
    <n v="1"/>
    <n v="0.69963228258800503"/>
    <n v="0.69963228258800503"/>
    <s v="TRUE"/>
    <n v="0"/>
    <n v="0"/>
    <n v="0"/>
    <n v="0"/>
    <n v="173868.861616296"/>
    <n v="0"/>
    <n v="0"/>
    <n v="0"/>
    <n v="0"/>
    <n v="0"/>
    <n v="0"/>
    <n v="3.90863414097452E-2"/>
    <n v="0"/>
    <n v="0"/>
    <n v="0.44160072682039597"/>
    <n v="0"/>
    <n v="0"/>
    <n v="0"/>
    <n v="0"/>
    <n v="0"/>
    <n v="0"/>
    <n v="0.49540117488751301"/>
    <n v="2.3911756882346299E-2"/>
    <n v="0"/>
    <s v="AUDAX ITALIANO LA FLORIDA SADP"/>
    <x v="0"/>
    <n v="0"/>
    <n v="1"/>
    <x v="28"/>
    <x v="30"/>
    <x v="30"/>
    <x v="27"/>
  </r>
  <r>
    <n v="0"/>
    <s v="L46"/>
    <n v="0"/>
    <s v="2012_AUDAX ITALIANO LA FLORIDA SADP"/>
    <n v="3332472"/>
    <n v="843968"/>
    <n v="3527023"/>
    <n v="11"/>
    <n v="2460426"/>
    <n v="1"/>
    <n v="0.49870690799011302"/>
    <n v="0.49870690799011302"/>
    <s v="FALSE"/>
    <n v="0"/>
    <n v="0"/>
    <n v="0"/>
    <n v="0"/>
    <n v="0"/>
    <n v="4.2951309690646101E-3"/>
    <n v="0"/>
    <n v="0"/>
    <n v="0"/>
    <n v="0"/>
    <n v="0"/>
    <n v="0.31652353828747398"/>
    <n v="0"/>
    <n v="0"/>
    <n v="0"/>
    <n v="1.02618721817451E-2"/>
    <n v="0"/>
    <n v="0"/>
    <n v="0"/>
    <n v="0"/>
    <n v="3.3802988467623599E-2"/>
    <n v="0"/>
    <n v="0.635116470093541"/>
    <n v="0"/>
    <s v="AUDAX ITALIANO LA FLORIDA SADP"/>
    <x v="1"/>
    <n v="0"/>
    <n v="1"/>
    <x v="29"/>
    <x v="31"/>
    <x v="31"/>
    <x v="28"/>
  </r>
  <r>
    <n v="0"/>
    <s v="L47"/>
    <n v="0"/>
    <s v="2013_AUDAX ITALIANO LA FLORIDA SADP"/>
    <n v="3608222"/>
    <n v="971629"/>
    <n v="3527761"/>
    <n v="14"/>
    <n v="3054529"/>
    <n v="1"/>
    <n v="0.57776788763350995"/>
    <n v="0.57776788763350995"/>
    <s v="TRUE"/>
    <n v="0"/>
    <n v="80384.950900701995"/>
    <n v="0"/>
    <n v="0"/>
    <n v="0"/>
    <n v="0"/>
    <n v="0"/>
    <n v="0"/>
    <n v="0"/>
    <n v="0"/>
    <n v="0"/>
    <n v="0"/>
    <n v="0"/>
    <n v="0"/>
    <n v="0"/>
    <n v="0.118229212332253"/>
    <n v="0"/>
    <n v="0"/>
    <n v="0"/>
    <n v="5.6745936226863199E-2"/>
    <n v="0.31948439876587598"/>
    <n v="0"/>
    <n v="0.50554045267497105"/>
    <n v="0"/>
    <s v="AUDAX ITALIANO LA FLORIDA SADP"/>
    <x v="2"/>
    <n v="0"/>
    <n v="1"/>
    <x v="30"/>
    <x v="32"/>
    <x v="32"/>
    <x v="29"/>
  </r>
  <r>
    <n v="0"/>
    <s v="L48"/>
    <n v="0"/>
    <s v="2014_AUDAX ITALIANO LA FLORIDA SADP"/>
    <n v="3223214"/>
    <n v="1741730"/>
    <n v="3107072"/>
    <n v="15"/>
    <n v="2160698"/>
    <n v="1"/>
    <n v="0.45411159747470797"/>
    <n v="0.45411159747470797"/>
    <s v="TRUE"/>
    <n v="0"/>
    <n v="504943.22678703797"/>
    <n v="0"/>
    <n v="0"/>
    <n v="0"/>
    <n v="0"/>
    <n v="0"/>
    <n v="0"/>
    <n v="0"/>
    <n v="0"/>
    <n v="0"/>
    <n v="8.4859596713071098E-2"/>
    <n v="0"/>
    <n v="0"/>
    <n v="0"/>
    <n v="5.6554452122091099E-2"/>
    <n v="0"/>
    <n v="0"/>
    <n v="0"/>
    <n v="0"/>
    <n v="0.115547438543047"/>
    <n v="0"/>
    <n v="0.74303851262177301"/>
    <n v="0"/>
    <s v="AUDAX ITALIANO LA FLORIDA SADP"/>
    <x v="3"/>
    <n v="0"/>
    <n v="1"/>
    <x v="31"/>
    <x v="33"/>
    <x v="33"/>
    <x v="30"/>
  </r>
  <r>
    <n v="0"/>
    <s v="L49"/>
    <n v="0"/>
    <s v="2015_AUDAX ITALIANO LA FLORIDA SADP"/>
    <n v="2676485"/>
    <n v="1243458"/>
    <n v="2536088"/>
    <n v="12"/>
    <n v="2369710"/>
    <n v="1"/>
    <n v="0.60372298113225498"/>
    <n v="0.60372298113225498"/>
    <s v="TRUE"/>
    <n v="0"/>
    <n v="438404.66591111303"/>
    <n v="0"/>
    <n v="0"/>
    <n v="0"/>
    <n v="0"/>
    <n v="0"/>
    <n v="0"/>
    <n v="0"/>
    <n v="0"/>
    <n v="0"/>
    <n v="1.4725592918676301E-2"/>
    <n v="0"/>
    <n v="0"/>
    <n v="0"/>
    <n v="0.10457945680363299"/>
    <n v="0"/>
    <n v="0"/>
    <n v="0"/>
    <n v="0"/>
    <n v="0.18415539134832601"/>
    <n v="0"/>
    <n v="0.69653955892933594"/>
    <n v="0"/>
    <s v="AUDAX ITALIANO LA FLORIDA SADP"/>
    <x v="4"/>
    <n v="0"/>
    <n v="1"/>
    <x v="32"/>
    <x v="34"/>
    <x v="34"/>
    <x v="31"/>
  </r>
  <r>
    <n v="0"/>
    <s v="L50"/>
    <n v="0"/>
    <s v="2016_AUDAX ITALIANO LA FLORIDA SADP"/>
    <n v="2845902"/>
    <n v="1021754"/>
    <n v="3557237"/>
    <n v="7"/>
    <n v="4160029"/>
    <n v="1"/>
    <n v="0.93983476551038903"/>
    <n v="0.93983476551038903"/>
    <s v="TRUE"/>
    <n v="0"/>
    <n v="91644.099097831204"/>
    <n v="0"/>
    <n v="0"/>
    <n v="0"/>
    <n v="0"/>
    <n v="0"/>
    <n v="0"/>
    <n v="0"/>
    <n v="0"/>
    <n v="0"/>
    <n v="0.40503241705925203"/>
    <n v="0"/>
    <n v="0"/>
    <n v="0"/>
    <n v="8.0964252876460207E-3"/>
    <n v="0"/>
    <n v="0"/>
    <n v="0"/>
    <n v="0"/>
    <n v="0.409097786255044"/>
    <n v="0"/>
    <n v="0.17777337139799301"/>
    <n v="0"/>
    <s v="AUDAX ITALIANO LA FLORIDA SADP"/>
    <x v="5"/>
    <n v="0"/>
    <n v="1"/>
    <x v="33"/>
    <x v="35"/>
    <x v="35"/>
    <x v="32"/>
  </r>
  <r>
    <n v="34"/>
    <s v="L51"/>
    <n v="6.5938213101744143"/>
    <s v="2017_AUDAX ITALIANO LA FLORIDA SADP"/>
    <n v="3321123"/>
    <n v="1061221"/>
    <n v="4714903"/>
    <n v="11"/>
    <n v="5466994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s v="AUDAX ITALIANO LA FLORIDA SADP"/>
    <x v="6"/>
    <n v="1"/>
    <n v="0"/>
    <x v="8"/>
    <x v="9"/>
    <x v="9"/>
    <x v="4"/>
  </r>
  <r>
    <n v="0"/>
    <s v="L52"/>
    <n v="0"/>
    <s v="2018_AUDAX ITALIANO LA FLORIDA SADP"/>
    <n v="3905526"/>
    <n v="790032"/>
    <n v="8110698"/>
    <n v="10"/>
    <n v="2705716"/>
    <n v="1"/>
    <n v="0.50381969321755404"/>
    <n v="0.50381969321755404"/>
    <s v="TRUE"/>
    <n v="0"/>
    <n v="0"/>
    <n v="1875981.7201529001"/>
    <n v="0"/>
    <n v="0"/>
    <n v="1.54115334458923E-2"/>
    <n v="0"/>
    <n v="0"/>
    <n v="0"/>
    <n v="0"/>
    <n v="0"/>
    <n v="0.249810135510838"/>
    <n v="0"/>
    <n v="0"/>
    <n v="0"/>
    <n v="0"/>
    <n v="0"/>
    <n v="0"/>
    <n v="0"/>
    <n v="0"/>
    <n v="0"/>
    <n v="0.15507079740900401"/>
    <n v="0.57970753364405103"/>
    <n v="0"/>
    <s v="AUDAX ITALIANO LA FLORIDA SADP"/>
    <x v="7"/>
    <n v="0"/>
    <n v="1"/>
    <x v="34"/>
    <x v="36"/>
    <x v="36"/>
    <x v="33"/>
  </r>
  <r>
    <n v="0"/>
    <s v="L53"/>
    <n v="0"/>
    <s v="2011_UNION ESPANOLA SADP"/>
    <n v="3523410"/>
    <n v="458785"/>
    <n v="5084964"/>
    <n v="3"/>
    <n v="3899962"/>
    <n v="1"/>
    <n v="0.98209119060147199"/>
    <n v="0.98209119060147199"/>
    <s v="TRUE"/>
    <n v="0"/>
    <n v="0"/>
    <n v="1022892.43449155"/>
    <n v="0"/>
    <n v="0"/>
    <n v="2.1930149233917399E-2"/>
    <n v="0"/>
    <n v="0"/>
    <n v="0"/>
    <n v="0"/>
    <n v="0"/>
    <n v="7.2233960281875106E-2"/>
    <n v="0"/>
    <n v="0"/>
    <n v="0"/>
    <n v="0"/>
    <n v="0"/>
    <n v="0"/>
    <n v="0"/>
    <n v="0"/>
    <n v="0"/>
    <n v="0.890243932845456"/>
    <n v="1.55919576387518E-2"/>
    <n v="0"/>
    <s v="UNION ESPANOLA SADP"/>
    <x v="0"/>
    <n v="0"/>
    <n v="1"/>
    <x v="35"/>
    <x v="37"/>
    <x v="37"/>
    <x v="34"/>
  </r>
  <r>
    <n v="0"/>
    <s v="L54"/>
    <n v="0"/>
    <s v="2012_UNION ESPANOLA SADP"/>
    <n v="4290990"/>
    <n v="591277"/>
    <n v="4953532"/>
    <n v="6"/>
    <n v="4923259"/>
    <n v="1"/>
    <n v="0.95190090897525004"/>
    <n v="0.95190090897525004"/>
    <s v="FALSE"/>
    <n v="0"/>
    <n v="0"/>
    <n v="0"/>
    <n v="0"/>
    <n v="0"/>
    <n v="5.1253912182930399E-2"/>
    <n v="0.20677464237228901"/>
    <n v="0"/>
    <n v="0"/>
    <n v="0"/>
    <n v="0"/>
    <n v="0"/>
    <n v="0"/>
    <n v="0"/>
    <n v="0"/>
    <n v="0.24981943509121801"/>
    <n v="0"/>
    <n v="0"/>
    <n v="0"/>
    <n v="0"/>
    <n v="0"/>
    <n v="0"/>
    <n v="0.375254246010499"/>
    <n v="0.116897764386184"/>
    <s v="UNION ESPANOLA SADP"/>
    <x v="1"/>
    <n v="0"/>
    <n v="1"/>
    <x v="36"/>
    <x v="38"/>
    <x v="38"/>
    <x v="35"/>
  </r>
  <r>
    <n v="35"/>
    <s v="L55"/>
    <n v="3.5064027039769461"/>
    <s v="2013_UNION ESPANOLA SADP"/>
    <n v="3230924"/>
    <n v="332960"/>
    <n v="3442081"/>
    <n v="3"/>
    <n v="3381741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s v="UNION ESPANOLA SADP"/>
    <x v="2"/>
    <n v="1"/>
    <n v="0"/>
    <x v="8"/>
    <x v="9"/>
    <x v="9"/>
    <x v="4"/>
  </r>
  <r>
    <n v="0"/>
    <s v="L56"/>
    <n v="0"/>
    <s v="2014_UNION ESPANOLA SADP"/>
    <n v="4322156"/>
    <n v="695190"/>
    <n v="3912622"/>
    <n v="6"/>
    <n v="4973472"/>
    <n v="1"/>
    <n v="0.94862913278599903"/>
    <n v="0.94862913278599903"/>
    <s v="FALSE"/>
    <n v="0"/>
    <n v="0"/>
    <n v="0"/>
    <n v="0"/>
    <n v="0"/>
    <n v="5.5090687378740899E-2"/>
    <n v="9.3910150189524103E-2"/>
    <n v="0"/>
    <n v="0"/>
    <n v="0"/>
    <n v="0"/>
    <n v="0"/>
    <n v="0"/>
    <n v="0"/>
    <n v="0"/>
    <n v="0.60215484442912104"/>
    <n v="0"/>
    <n v="0"/>
    <n v="0"/>
    <n v="0"/>
    <n v="0"/>
    <n v="0"/>
    <n v="3.7678868041256398E-2"/>
    <n v="0.211165449961358"/>
    <s v="UNION ESPANOLA SADP"/>
    <x v="3"/>
    <n v="0"/>
    <n v="1"/>
    <x v="37"/>
    <x v="39"/>
    <x v="39"/>
    <x v="36"/>
  </r>
  <r>
    <n v="0"/>
    <s v="L57"/>
    <n v="0"/>
    <s v="2015_UNION ESPANOLA SADP"/>
    <n v="3958410"/>
    <n v="573218"/>
    <n v="4352676"/>
    <n v="8"/>
    <n v="4479318"/>
    <n v="1"/>
    <n v="0.91213457632475403"/>
    <n v="0.91213457632475403"/>
    <s v="FALSE"/>
    <n v="0"/>
    <n v="0"/>
    <n v="0"/>
    <n v="0"/>
    <n v="0"/>
    <n v="5.64420809653991E-2"/>
    <n v="0.120578678858723"/>
    <n v="0"/>
    <n v="0"/>
    <n v="0"/>
    <n v="0"/>
    <n v="0"/>
    <n v="0"/>
    <n v="0"/>
    <n v="0"/>
    <n v="0.29862898050953801"/>
    <n v="0"/>
    <n v="0"/>
    <n v="0"/>
    <n v="0"/>
    <n v="0"/>
    <n v="0"/>
    <n v="0.25400154714373602"/>
    <n v="0.27034871253116299"/>
    <s v="UNION ESPANOLA SADP"/>
    <x v="4"/>
    <n v="0"/>
    <n v="1"/>
    <x v="38"/>
    <x v="40"/>
    <x v="40"/>
    <x v="37"/>
  </r>
  <r>
    <n v="0"/>
    <s v="L58"/>
    <n v="0"/>
    <s v="2016_UNION ESPANOLA SADP"/>
    <n v="3920533"/>
    <n v="536567"/>
    <n v="4020646"/>
    <n v="8"/>
    <n v="4325270"/>
    <n v="1"/>
    <n v="0.930092482690003"/>
    <n v="0.930092482690003"/>
    <s v="FALSE"/>
    <n v="0"/>
    <n v="0"/>
    <n v="0"/>
    <n v="0"/>
    <n v="0"/>
    <n v="3.6125710212223397E-2"/>
    <n v="0.15128060348907299"/>
    <n v="0"/>
    <n v="0"/>
    <n v="0"/>
    <n v="0"/>
    <n v="0"/>
    <n v="0"/>
    <n v="0"/>
    <n v="0"/>
    <n v="0.33522695601138502"/>
    <n v="0"/>
    <n v="0"/>
    <n v="0"/>
    <n v="0"/>
    <n v="0"/>
    <n v="0"/>
    <n v="0.171277289816988"/>
    <n v="0.306089440495246"/>
    <s v="UNION ESPANOLA SADP"/>
    <x v="5"/>
    <n v="0"/>
    <n v="1"/>
    <x v="39"/>
    <x v="41"/>
    <x v="41"/>
    <x v="38"/>
  </r>
  <r>
    <n v="0"/>
    <s v="L59"/>
    <n v="0"/>
    <s v="2017_UNION ESPANOLA SADP"/>
    <n v="4040745"/>
    <n v="1194659"/>
    <n v="3973805"/>
    <n v="5"/>
    <n v="5531756"/>
    <n v="1"/>
    <n v="0.99541247848917802"/>
    <n v="0.99541247848917802"/>
    <s v="TRUE"/>
    <n v="0"/>
    <n v="171080.586331948"/>
    <n v="0"/>
    <n v="0"/>
    <n v="0"/>
    <n v="5.1527247240657E-2"/>
    <n v="0"/>
    <n v="0"/>
    <n v="0"/>
    <n v="0"/>
    <n v="0"/>
    <n v="0"/>
    <n v="8.0827714233792494E-2"/>
    <n v="0"/>
    <n v="0"/>
    <n v="0.59752696338016198"/>
    <n v="0"/>
    <n v="0"/>
    <n v="0"/>
    <n v="0"/>
    <n v="0.27011807514529501"/>
    <n v="0"/>
    <n v="0"/>
    <n v="0"/>
    <s v="UNION ESPANOLA SADP"/>
    <x v="6"/>
    <n v="0"/>
    <n v="1"/>
    <x v="40"/>
    <x v="42"/>
    <x v="42"/>
    <x v="39"/>
  </r>
  <r>
    <n v="0"/>
    <s v="L60"/>
    <n v="0"/>
    <s v="2018_UNION ESPANOLA SADP"/>
    <n v="4073870"/>
    <n v="1111763"/>
    <n v="5118061"/>
    <n v="7"/>
    <n v="5359830"/>
    <n v="1"/>
    <n v="0.87918599164873001"/>
    <n v="0.87918599164873001"/>
    <s v="FALSE"/>
    <n v="0"/>
    <n v="0"/>
    <n v="0"/>
    <n v="0"/>
    <n v="0"/>
    <n v="5.2435093113371301E-2"/>
    <n v="0"/>
    <n v="0"/>
    <n v="0"/>
    <n v="0"/>
    <n v="0"/>
    <n v="0.26824538151442501"/>
    <n v="0"/>
    <n v="0"/>
    <n v="0"/>
    <n v="0.17460272825121301"/>
    <n v="0"/>
    <n v="0"/>
    <n v="0"/>
    <n v="0"/>
    <n v="0.37713758019974603"/>
    <n v="0"/>
    <n v="0.12757921692124499"/>
    <n v="0"/>
    <s v="UNION ESPANOLA SADP"/>
    <x v="7"/>
    <n v="0"/>
    <n v="1"/>
    <x v="41"/>
    <x v="43"/>
    <x v="43"/>
    <x v="40"/>
  </r>
  <r>
    <n v="36"/>
    <s v="L61"/>
    <n v="18.218231959143587"/>
    <s v="2011_DEPORTES UNIÓN LA CALERA SAPD"/>
    <n v="878455"/>
    <n v="55938"/>
    <n v="724115"/>
    <n v="7"/>
    <n v="1300620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s v="DEPORTES UNIÓN LA CALERA SAPD"/>
    <x v="0"/>
    <n v="1"/>
    <n v="0"/>
    <x v="8"/>
    <x v="9"/>
    <x v="9"/>
    <x v="4"/>
  </r>
  <r>
    <n v="0"/>
    <s v="L62"/>
    <n v="0"/>
    <s v="2012_DEPORTES UNIÓN LA CALERA SAPD"/>
    <n v="1170520"/>
    <n v="133996"/>
    <n v="903924"/>
    <n v="13"/>
    <n v="1545209"/>
    <n v="1"/>
    <n v="0.92218846607026905"/>
    <n v="0.92218846607026905"/>
    <s v="TRUE"/>
    <n v="0"/>
    <n v="0"/>
    <n v="0"/>
    <n v="4.59818489645561"/>
    <n v="0"/>
    <n v="0"/>
    <n v="0"/>
    <n v="0"/>
    <n v="0"/>
    <n v="0"/>
    <n v="0"/>
    <n v="0"/>
    <n v="0"/>
    <n v="0"/>
    <n v="0"/>
    <n v="5.8311273053936305E-4"/>
    <n v="0"/>
    <n v="0"/>
    <n v="0"/>
    <n v="5.62352598344628E-2"/>
    <n v="2.7855328551221199E-2"/>
    <n v="0"/>
    <n v="0.91532629888377703"/>
    <n v="0"/>
    <s v="DEPORTES UNIÓN LA CALERA SAPD"/>
    <x v="1"/>
    <n v="0"/>
    <n v="1"/>
    <x v="42"/>
    <x v="44"/>
    <x v="44"/>
    <x v="41"/>
  </r>
  <r>
    <n v="37"/>
    <s v="L63"/>
    <n v="2.2459339998322929"/>
    <s v="2013_DEPORTES UNIÓN LA CALERA SAPD"/>
    <n v="1178279"/>
    <n v="30070"/>
    <n v="1101961"/>
    <n v="16"/>
    <n v="1429661"/>
    <n v="1"/>
    <n v="1"/>
    <n v="1"/>
    <s v="FAL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s v="DEPORTES UNIÓN LA CALERA SAPD"/>
    <x v="2"/>
    <n v="1"/>
    <n v="0"/>
    <x v="8"/>
    <x v="9"/>
    <x v="9"/>
    <x v="4"/>
  </r>
  <r>
    <n v="0"/>
    <s v="L64"/>
    <n v="0"/>
    <s v="2014_DEPORTES UNIÓN LA CALERA SAPD"/>
    <n v="1469574"/>
    <n v="432339"/>
    <n v="1834971"/>
    <n v="16"/>
    <n v="2101720"/>
    <n v="1"/>
    <n v="0.90240405345139296"/>
    <n v="0.90240405345139296"/>
    <s v="TRUE"/>
    <n v="0"/>
    <n v="0"/>
    <n v="40399.7986663665"/>
    <n v="7.6652968859864101"/>
    <n v="0"/>
    <n v="0"/>
    <n v="0"/>
    <n v="0"/>
    <n v="0"/>
    <n v="0"/>
    <n v="0"/>
    <n v="0"/>
    <n v="0.11046246579286199"/>
    <n v="0"/>
    <n v="0"/>
    <n v="0"/>
    <n v="0"/>
    <n v="0"/>
    <n v="0"/>
    <n v="0"/>
    <n v="8.1370074549391602E-2"/>
    <n v="0"/>
    <n v="0.80816745965774595"/>
    <n v="0"/>
    <s v="DEPORTES UNIÓN LA CALERA SAPD"/>
    <x v="3"/>
    <n v="0"/>
    <n v="1"/>
    <x v="43"/>
    <x v="45"/>
    <x v="45"/>
    <x v="42"/>
  </r>
  <r>
    <n v="0"/>
    <s v="L65"/>
    <n v="0"/>
    <s v="2015_DEPORTES UNIÓN LA CALERA SAPD"/>
    <n v="2122869"/>
    <n v="412571"/>
    <n v="784213"/>
    <n v="7"/>
    <n v="1902997"/>
    <n v="1"/>
    <n v="0.86393026762750103"/>
    <n v="0.86393026762750103"/>
    <s v="TRUE"/>
    <n v="0"/>
    <n v="90869.480514800103"/>
    <n v="0"/>
    <n v="0"/>
    <n v="0"/>
    <n v="0"/>
    <n v="0"/>
    <n v="0"/>
    <n v="0"/>
    <n v="0"/>
    <n v="0"/>
    <n v="0"/>
    <n v="0"/>
    <n v="0.41318593216760502"/>
    <n v="0"/>
    <n v="0.106663907959039"/>
    <n v="0"/>
    <n v="0"/>
    <n v="0"/>
    <n v="6.0107873912611E-2"/>
    <n v="0"/>
    <n v="0"/>
    <n v="0.420042285960746"/>
    <n v="0"/>
    <s v="DEPORTES UNIÓN LA CALERA SAPD"/>
    <x v="4"/>
    <n v="0"/>
    <n v="1"/>
    <x v="44"/>
    <x v="46"/>
    <x v="46"/>
    <x v="43"/>
  </r>
  <r>
    <n v="0"/>
    <s v="L66"/>
    <n v="0"/>
    <s v="2016_DEPORTES UNIÓN LA CALERA SAPD"/>
    <n v="1348723"/>
    <n v="178008"/>
    <n v="842527"/>
    <n v="16"/>
    <n v="1552321"/>
    <n v="1"/>
    <n v="0.84997485157375896"/>
    <n v="0.84997485157375896"/>
    <s v="TRUE"/>
    <n v="0"/>
    <n v="13464.3205745429"/>
    <n v="0"/>
    <n v="5.9675440236488004"/>
    <n v="0"/>
    <n v="0"/>
    <n v="0"/>
    <n v="0"/>
    <n v="0"/>
    <n v="0"/>
    <n v="0"/>
    <n v="0"/>
    <n v="0"/>
    <n v="0"/>
    <n v="0"/>
    <n v="0"/>
    <n v="0"/>
    <n v="1.07179422680039E-2"/>
    <n v="0"/>
    <n v="0.109262012676969"/>
    <n v="0"/>
    <n v="0"/>
    <n v="0.88002004505502696"/>
    <n v="0"/>
    <s v="DEPORTES UNIÓN LA CALERA SAPD"/>
    <x v="5"/>
    <n v="0"/>
    <n v="1"/>
    <x v="45"/>
    <x v="47"/>
    <x v="47"/>
    <x v="44"/>
  </r>
  <r>
    <n v="0"/>
    <s v="L67"/>
    <n v="0"/>
    <s v="2018_DEPORTES UNIÓN LA CALERA SAPD"/>
    <n v="2825568"/>
    <n v="743084"/>
    <n v="3723065"/>
    <n v="6"/>
    <n v="3827477"/>
    <n v="1"/>
    <n v="0.89177162976415203"/>
    <n v="0.89177162976415203"/>
    <s v="FALSE"/>
    <n v="0"/>
    <n v="0"/>
    <n v="0"/>
    <n v="0"/>
    <n v="0"/>
    <n v="4.4961239569714102E-2"/>
    <n v="0"/>
    <n v="0"/>
    <n v="0"/>
    <n v="0"/>
    <n v="0"/>
    <n v="0.35502069607074499"/>
    <n v="0"/>
    <n v="0"/>
    <n v="0"/>
    <n v="6.61311910075537E-4"/>
    <n v="0"/>
    <n v="0"/>
    <n v="0"/>
    <n v="0"/>
    <n v="9.9536486000540797E-2"/>
    <n v="0"/>
    <n v="0.49982026644761102"/>
    <n v="0"/>
    <s v="DEPORTES UNIÓN LA CALERA SAPD"/>
    <x v="7"/>
    <n v="0"/>
    <n v="1"/>
    <x v="46"/>
    <x v="48"/>
    <x v="48"/>
    <x v="45"/>
  </r>
  <r>
    <n v="0"/>
    <s v="L68"/>
    <n v="0"/>
    <s v="2011_CD SANTIAGO WANDERERS S.A.D.P"/>
    <n v="1875874"/>
    <n v="654290"/>
    <n v="3124672"/>
    <n v="15"/>
    <n v="2009114"/>
    <n v="1"/>
    <n v="0.67202973182590697"/>
    <n v="0.67202973182590697"/>
    <s v="TRUE"/>
    <n v="0"/>
    <n v="0"/>
    <n v="509801.89508867502"/>
    <n v="3.9043750192982598"/>
    <n v="0"/>
    <n v="0"/>
    <n v="0"/>
    <n v="0"/>
    <n v="0"/>
    <n v="0"/>
    <n v="0"/>
    <n v="0"/>
    <n v="0.16682700080450899"/>
    <n v="0"/>
    <n v="0"/>
    <n v="0"/>
    <n v="0"/>
    <n v="0"/>
    <n v="0"/>
    <n v="0"/>
    <n v="2.5514905274858402E-3"/>
    <n v="0"/>
    <n v="0.83062150866800499"/>
    <n v="0"/>
    <s v="CD SANTIAGO WANDERERS S.A.D.P"/>
    <x v="0"/>
    <n v="0"/>
    <n v="1"/>
    <x v="47"/>
    <x v="49"/>
    <x v="49"/>
    <x v="46"/>
  </r>
  <r>
    <n v="0"/>
    <s v="L69"/>
    <n v="0"/>
    <s v="2012_CD SANTIAGO WANDERERS S.A.D.P"/>
    <n v="2219756"/>
    <n v="796427"/>
    <n v="3215286"/>
    <n v="12"/>
    <n v="2649497"/>
    <n v="1"/>
    <n v="0.73753684276252396"/>
    <n v="0.73753684276252396"/>
    <s v="TRUE"/>
    <n v="0"/>
    <n v="0"/>
    <n v="173931.76995278499"/>
    <n v="2.01133825679586"/>
    <n v="0"/>
    <n v="0"/>
    <n v="0"/>
    <n v="0"/>
    <n v="0"/>
    <n v="0"/>
    <n v="0"/>
    <n v="0"/>
    <n v="0.16147857239008601"/>
    <n v="0"/>
    <n v="0"/>
    <n v="0"/>
    <n v="0"/>
    <n v="0"/>
    <n v="0"/>
    <n v="0"/>
    <n v="0.161624179575723"/>
    <n v="0"/>
    <n v="0.67689724803419105"/>
    <n v="0"/>
    <s v="CD SANTIAGO WANDERERS S.A.D.P"/>
    <x v="1"/>
    <n v="0"/>
    <n v="1"/>
    <x v="48"/>
    <x v="50"/>
    <x v="50"/>
    <x v="47"/>
  </r>
  <r>
    <n v="0"/>
    <s v="L70"/>
    <n v="0"/>
    <s v="2013_CD SANTIAGO WANDERERS S.A.D.P"/>
    <n v="2119524"/>
    <n v="1053913"/>
    <n v="3179479"/>
    <n v="13"/>
    <n v="3237902"/>
    <n v="1"/>
    <n v="0.92115335151963096"/>
    <n v="0.92115335151963096"/>
    <s v="TRUE"/>
    <n v="0"/>
    <n v="50900.1840458355"/>
    <n v="0"/>
    <n v="5.9177298239494798"/>
    <n v="0"/>
    <n v="0"/>
    <n v="0"/>
    <n v="0"/>
    <n v="0"/>
    <n v="0"/>
    <n v="0"/>
    <n v="0"/>
    <n v="0.31084988326839702"/>
    <n v="0"/>
    <n v="0"/>
    <n v="0"/>
    <n v="0"/>
    <n v="0"/>
    <n v="0"/>
    <n v="0"/>
    <n v="0.15287829053653501"/>
    <n v="0"/>
    <n v="0.53627182619506797"/>
    <n v="0"/>
    <s v="CD SANTIAGO WANDERERS S.A.D.P"/>
    <x v="2"/>
    <n v="0"/>
    <n v="1"/>
    <x v="49"/>
    <x v="51"/>
    <x v="51"/>
    <x v="48"/>
  </r>
  <r>
    <n v="0"/>
    <s v="L71"/>
    <n v="0"/>
    <s v="2014_CD SANTIAGO WANDERERS S.A.D.P"/>
    <n v="3250736"/>
    <n v="1466686"/>
    <n v="4534410"/>
    <n v="13"/>
    <n v="3191488"/>
    <n v="1"/>
    <n v="0.60092606371815804"/>
    <n v="0.60092606371815804"/>
    <s v="TRUE"/>
    <n v="0"/>
    <n v="153844.97435343999"/>
    <n v="0"/>
    <n v="0.51871588159775295"/>
    <n v="0"/>
    <n v="0"/>
    <n v="0"/>
    <n v="0"/>
    <n v="0"/>
    <n v="0"/>
    <n v="0"/>
    <n v="0"/>
    <n v="0.168813087855129"/>
    <n v="0"/>
    <n v="0"/>
    <n v="0"/>
    <n v="0"/>
    <n v="0"/>
    <n v="0"/>
    <n v="0"/>
    <n v="0.28434709650319501"/>
    <n v="0"/>
    <n v="0.54683981564167605"/>
    <n v="0"/>
    <s v="CD SANTIAGO WANDERERS S.A.D.P"/>
    <x v="3"/>
    <n v="0"/>
    <n v="1"/>
    <x v="50"/>
    <x v="52"/>
    <x v="52"/>
    <x v="49"/>
  </r>
  <r>
    <n v="0"/>
    <s v="L72"/>
    <n v="0"/>
    <s v="2015_CD SANTIAGO WANDERERS S.A.D.P"/>
    <n v="3943608"/>
    <n v="811450"/>
    <n v="3523334"/>
    <n v="3"/>
    <n v="3257403"/>
    <n v="1"/>
    <n v="0.84853084181954397"/>
    <n v="0.84853084181954397"/>
    <s v="TRUE"/>
    <n v="295547.707074076"/>
    <n v="0"/>
    <n v="0"/>
    <n v="0"/>
    <n v="507344.51064750098"/>
    <n v="0"/>
    <n v="0"/>
    <n v="0"/>
    <n v="0"/>
    <n v="0"/>
    <n v="0"/>
    <n v="0.45440747454098601"/>
    <n v="0"/>
    <n v="0"/>
    <n v="0"/>
    <n v="0.13536405073100699"/>
    <n v="0"/>
    <n v="0"/>
    <n v="0"/>
    <n v="0"/>
    <n v="0"/>
    <n v="0.41022847472845603"/>
    <n v="0"/>
    <n v="0"/>
    <s v="CD SANTIAGO WANDERERS S.A.D.P"/>
    <x v="4"/>
    <n v="0"/>
    <n v="1"/>
    <x v="51"/>
    <x v="53"/>
    <x v="53"/>
    <x v="50"/>
  </r>
  <r>
    <n v="0"/>
    <s v="L73"/>
    <n v="0"/>
    <s v="2016_CD SANTIAGO WANDERERS S.A.D.P"/>
    <n v="3006432"/>
    <n v="736508"/>
    <n v="2898393"/>
    <n v="6"/>
    <n v="3150578"/>
    <n v="1"/>
    <n v="0.74994909701591705"/>
    <n v="0.74994909701591705"/>
    <s v="FALSE"/>
    <n v="0"/>
    <n v="0"/>
    <n v="0"/>
    <n v="0"/>
    <n v="0"/>
    <n v="1.8312475878876001E-2"/>
    <n v="0"/>
    <n v="0"/>
    <n v="0"/>
    <n v="0"/>
    <n v="0"/>
    <n v="0.34512171299190197"/>
    <n v="0"/>
    <n v="0"/>
    <n v="0"/>
    <n v="0.168372967450271"/>
    <n v="0"/>
    <n v="0"/>
    <n v="0"/>
    <n v="0"/>
    <n v="2.1674680333462299E-3"/>
    <n v="0"/>
    <n v="0.46602537564447999"/>
    <n v="0"/>
    <s v="CD SANTIAGO WANDERERS S.A.D.P"/>
    <x v="5"/>
    <n v="0"/>
    <n v="1"/>
    <x v="52"/>
    <x v="54"/>
    <x v="54"/>
    <x v="51"/>
  </r>
  <r>
    <n v="0"/>
    <s v="L74"/>
    <n v="0"/>
    <s v="2017_CD SANTIAGO WANDERERS S.A.D.P"/>
    <n v="2931526"/>
    <n v="968137"/>
    <n v="3876683"/>
    <n v="15"/>
    <n v="3870046"/>
    <n v="1"/>
    <n v="0.81659877841577699"/>
    <n v="0.81659877841577699"/>
    <s v="TRUE"/>
    <n v="0"/>
    <n v="113309.12314323901"/>
    <n v="0"/>
    <n v="2.7569721187618899"/>
    <n v="0"/>
    <n v="0"/>
    <n v="0"/>
    <n v="0"/>
    <n v="0"/>
    <n v="0"/>
    <n v="0"/>
    <n v="0"/>
    <n v="0"/>
    <n v="0"/>
    <n v="0"/>
    <n v="0"/>
    <n v="0"/>
    <n v="0"/>
    <n v="0"/>
    <n v="8.8987305186139908E-3"/>
    <n v="0.611878976220535"/>
    <n v="0"/>
    <n v="0.379222293260851"/>
    <n v="0"/>
    <s v="CD SANTIAGO WANDERERS S.A.D.P"/>
    <x v="6"/>
    <n v="0"/>
    <n v="1"/>
    <x v="53"/>
    <x v="55"/>
    <x v="55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8316C-BB94-1F4C-A283-3B25684EF3FF}" name="TablaDinámica12" cacheId="3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90:E98" firstHeaderRow="0" firstDataRow="1" firstDataCol="1"/>
  <pivotFields count="4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54">
        <item x="8"/>
        <item x="40"/>
        <item x="35"/>
        <item x="36"/>
        <item x="3"/>
        <item x="37"/>
        <item x="20"/>
        <item x="33"/>
        <item x="26"/>
        <item x="39"/>
        <item x="42"/>
        <item x="49"/>
        <item x="38"/>
        <item x="22"/>
        <item x="43"/>
        <item x="21"/>
        <item x="4"/>
        <item x="46"/>
        <item x="25"/>
        <item x="41"/>
        <item x="18"/>
        <item x="44"/>
        <item x="45"/>
        <item x="7"/>
        <item x="53"/>
        <item x="24"/>
        <item x="5"/>
        <item x="16"/>
        <item x="9"/>
        <item x="0"/>
        <item x="51"/>
        <item x="52"/>
        <item x="15"/>
        <item x="48"/>
        <item x="23"/>
        <item x="28"/>
        <item x="6"/>
        <item x="19"/>
        <item x="47"/>
        <item x="11"/>
        <item x="10"/>
        <item x="2"/>
        <item x="17"/>
        <item x="13"/>
        <item x="1"/>
        <item x="32"/>
        <item x="50"/>
        <item x="30"/>
        <item x="14"/>
        <item x="12"/>
        <item x="34"/>
        <item x="29"/>
        <item x="31"/>
        <item x="2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56">
        <item x="9"/>
        <item x="37"/>
        <item x="27"/>
        <item x="38"/>
        <item x="39"/>
        <item x="28"/>
        <item x="41"/>
        <item x="7"/>
        <item x="44"/>
        <item x="40"/>
        <item x="45"/>
        <item x="48"/>
        <item x="43"/>
        <item x="20"/>
        <item x="26"/>
        <item x="51"/>
        <item x="42"/>
        <item x="35"/>
        <item x="53"/>
        <item x="18"/>
        <item x="5"/>
        <item x="17"/>
        <item x="10"/>
        <item x="0"/>
        <item x="3"/>
        <item x="47"/>
        <item x="54"/>
        <item x="16"/>
        <item x="50"/>
        <item x="30"/>
        <item x="55"/>
        <item x="49"/>
        <item x="22"/>
        <item x="12"/>
        <item x="11"/>
        <item x="2"/>
        <item x="46"/>
        <item x="6"/>
        <item x="14"/>
        <item x="8"/>
        <item x="29"/>
        <item x="1"/>
        <item x="15"/>
        <item x="13"/>
        <item x="36"/>
        <item x="31"/>
        <item x="52"/>
        <item x="32"/>
        <item x="24"/>
        <item x="23"/>
        <item x="4"/>
        <item x="21"/>
        <item x="25"/>
        <item x="34"/>
        <item x="19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56">
        <item x="9"/>
        <item x="42"/>
        <item x="27"/>
        <item x="38"/>
        <item x="39"/>
        <item x="22"/>
        <item x="35"/>
        <item x="28"/>
        <item x="41"/>
        <item x="44"/>
        <item x="51"/>
        <item x="40"/>
        <item x="24"/>
        <item x="18"/>
        <item x="23"/>
        <item x="48"/>
        <item x="45"/>
        <item x="43"/>
        <item x="20"/>
        <item x="26"/>
        <item x="46"/>
        <item x="47"/>
        <item x="53"/>
        <item x="55"/>
        <item x="17"/>
        <item x="37"/>
        <item x="54"/>
        <item x="25"/>
        <item x="30"/>
        <item x="50"/>
        <item x="16"/>
        <item x="21"/>
        <item x="11"/>
        <item x="29"/>
        <item x="34"/>
        <item x="12"/>
        <item x="14"/>
        <item x="52"/>
        <item x="10"/>
        <item x="7"/>
        <item x="8"/>
        <item x="32"/>
        <item x="15"/>
        <item x="19"/>
        <item x="49"/>
        <item x="31"/>
        <item x="13"/>
        <item x="6"/>
        <item x="33"/>
        <item x="5"/>
        <item x="4"/>
        <item x="3"/>
        <item x="0"/>
        <item x="36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 defaultSubtotal="0">
      <items count="53">
        <item x="4"/>
        <item x="39"/>
        <item x="34"/>
        <item x="24"/>
        <item x="35"/>
        <item x="36"/>
        <item x="19"/>
        <item x="32"/>
        <item x="38"/>
        <item x="37"/>
        <item x="21"/>
        <item x="20"/>
        <item x="45"/>
        <item x="40"/>
        <item x="17"/>
        <item x="23"/>
        <item x="43"/>
        <item x="50"/>
        <item x="5"/>
        <item x="8"/>
        <item x="0"/>
        <item x="51"/>
        <item x="14"/>
        <item x="22"/>
        <item x="27"/>
        <item x="6"/>
        <item x="18"/>
        <item x="10"/>
        <item x="2"/>
        <item x="9"/>
        <item x="16"/>
        <item x="12"/>
        <item x="52"/>
        <item x="26"/>
        <item x="1"/>
        <item x="15"/>
        <item x="31"/>
        <item x="29"/>
        <item x="47"/>
        <item x="41"/>
        <item x="13"/>
        <item x="49"/>
        <item x="11"/>
        <item x="3"/>
        <item x="33"/>
        <item x="28"/>
        <item x="44"/>
        <item x="48"/>
        <item x="25"/>
        <item x="30"/>
        <item x="42"/>
        <item x="4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Reducción Costos " fld="41" subtotal="average" baseField="0" baseItem="0"/>
    <dataField name="Reducción Gastos " fld="42" subtotal="average" baseField="0" baseItem="0"/>
    <dataField name="Reducción Activos " fld="43" subtotal="average" baseField="0" baseItem="0"/>
    <dataField name="Reducción clasificación " fld="44" subtotal="average" baseField="0" baseItem="0"/>
  </dataFields>
  <formats count="1">
    <format dxfId="9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A3B26-BA7A-9E48-8023-49674919A79B}" name="TablaDinámica1" cacheId="2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 rowHeaderCaption="SADP">
  <location ref="A3:C14" firstHeaderRow="0" firstDataRow="1" firstDataCol="1"/>
  <pivotFields count="37">
    <pivotField showAll="0"/>
    <pivotField showAll="0"/>
    <pivotField numFmtId="42" showAll="0"/>
    <pivotField numFmtId="42" showAll="0"/>
    <pivotField numFmtId="42" showAll="0"/>
    <pivotField showAll="0"/>
    <pivotField numFmtId="6" showAll="0"/>
    <pivotField showAll="0"/>
    <pivotField dataField="1" showAll="0">
      <items count="54">
        <item x="30"/>
        <item x="28"/>
        <item x="33"/>
        <item x="11"/>
        <item x="13"/>
        <item x="29"/>
        <item x="49"/>
        <item x="31"/>
        <item x="1"/>
        <item x="26"/>
        <item x="12"/>
        <item x="16"/>
        <item x="2"/>
        <item x="9"/>
        <item x="10"/>
        <item x="46"/>
        <item x="18"/>
        <item x="6"/>
        <item x="27"/>
        <item x="22"/>
        <item x="47"/>
        <item x="14"/>
        <item x="51"/>
        <item x="0"/>
        <item x="8"/>
        <item x="15"/>
        <item x="5"/>
        <item x="52"/>
        <item x="50"/>
        <item x="44"/>
        <item x="43"/>
        <item x="23"/>
        <item x="17"/>
        <item x="40"/>
        <item x="45"/>
        <item x="20"/>
        <item x="42"/>
        <item x="21"/>
        <item x="37"/>
        <item x="48"/>
        <item x="41"/>
        <item x="7"/>
        <item x="38"/>
        <item x="25"/>
        <item x="32"/>
        <item x="19"/>
        <item x="36"/>
        <item x="3"/>
        <item x="35"/>
        <item x="24"/>
        <item x="34"/>
        <item x="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35"/>
  </rowFields>
  <rowItems count="11">
    <i>
      <x v="9"/>
    </i>
    <i>
      <x v="5"/>
    </i>
    <i>
      <x v="3"/>
    </i>
    <i>
      <x v="6"/>
    </i>
    <i>
      <x v="7"/>
    </i>
    <i>
      <x v="8"/>
    </i>
    <i>
      <x v="2"/>
    </i>
    <i>
      <x v="4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ficiencia" fld="8" subtotal="average" baseField="0" baseItem="0"/>
    <dataField name="Desviación estandar" fld="8" subtotal="stdDev" baseField="0" baseItem="0"/>
  </dataFields>
  <formats count="1">
    <format dxfId="42">
      <pivotArea outline="0" collapsedLevelsAreSubtotals="1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05303-FE7C-0E45-A53B-136D3598FAF2}" name="TablaDiná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F3:AG13" firstHeaderRow="1" firstDataRow="1" firstDataCol="1" rowPageCount="1" colPageCount="1"/>
  <pivotFields count="51">
    <pivotField showAll="0"/>
    <pivotField showAll="0"/>
    <pivotField numFmtId="164" showAll="0"/>
    <pivotField showAll="0"/>
    <pivotField numFmtId="42" showAll="0"/>
    <pivotField numFmtId="42" showAll="0"/>
    <pivotField numFmtId="42" showAll="0"/>
    <pivotField showAll="0"/>
    <pivotField dataField="1" numFmtId="6" showAll="0">
      <items count="75">
        <item x="32"/>
        <item x="60"/>
        <item x="62"/>
        <item x="24"/>
        <item x="43"/>
        <item x="61"/>
        <item x="65"/>
        <item x="41"/>
        <item x="40"/>
        <item x="34"/>
        <item x="64"/>
        <item x="67"/>
        <item x="35"/>
        <item x="33"/>
        <item x="63"/>
        <item x="47"/>
        <item x="48"/>
        <item x="45"/>
        <item x="44"/>
        <item x="68"/>
        <item x="51"/>
        <item x="25"/>
        <item x="38"/>
        <item x="46"/>
        <item x="72"/>
        <item x="70"/>
        <item x="36"/>
        <item x="69"/>
        <item x="71"/>
        <item x="54"/>
        <item x="42"/>
        <item x="28"/>
        <item x="37"/>
        <item x="66"/>
        <item x="73"/>
        <item x="30"/>
        <item x="52"/>
        <item x="26"/>
        <item x="49"/>
        <item x="57"/>
        <item x="31"/>
        <item x="39"/>
        <item x="56"/>
        <item x="53"/>
        <item x="55"/>
        <item x="59"/>
        <item x="50"/>
        <item x="27"/>
        <item x="58"/>
        <item x="29"/>
        <item x="17"/>
        <item x="1"/>
        <item x="18"/>
        <item x="2"/>
        <item x="19"/>
        <item x="16"/>
        <item x="20"/>
        <item x="22"/>
        <item x="23"/>
        <item x="21"/>
        <item x="13"/>
        <item x="8"/>
        <item x="12"/>
        <item x="0"/>
        <item x="11"/>
        <item x="4"/>
        <item x="3"/>
        <item x="14"/>
        <item x="10"/>
        <item x="15"/>
        <item x="6"/>
        <item x="5"/>
        <item x="7"/>
        <item x="9"/>
        <item t="default"/>
      </items>
    </pivotField>
    <pivotField showAll="0"/>
    <pivotField showAll="0"/>
    <pivotField showAll="0"/>
    <pivotField showAll="0"/>
    <pivotField numFmtId="6" showAll="0"/>
    <pivotField numFmtId="6"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9">
        <item h="1" x="0"/>
        <item x="1"/>
        <item h="1" x="2"/>
        <item h="1" x="3"/>
        <item h="1" x="4"/>
        <item h="1" x="5"/>
        <item h="1" x="6"/>
        <item h="1" x="7"/>
        <item t="default"/>
      </items>
    </pivotField>
    <pivotField showAll="0"/>
    <pivotField numFmtI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0">
    <i>
      <x v="1"/>
    </i>
    <i>
      <x v="2"/>
    </i>
    <i>
      <x v="5"/>
    </i>
    <i>
      <x v="9"/>
    </i>
    <i>
      <x v="8"/>
    </i>
    <i>
      <x v="4"/>
    </i>
    <i>
      <x/>
    </i>
    <i>
      <x v="3"/>
    </i>
    <i>
      <x v="6"/>
    </i>
    <i t="grand">
      <x/>
    </i>
  </rowItems>
  <colItems count="1">
    <i/>
  </colItems>
  <pageFields count="1">
    <pageField fld="38" hier="-1"/>
  </pageFields>
  <dataFields count="1">
    <dataField name="Suma de Ingresos_de_explotacion" fld="8" baseField="0" baseItem="0" numFmtId="6"/>
  </dataFields>
  <formats count="1">
    <format dxfId="43">
      <pivotArea outline="0" collapsedLevelsAreSubtotals="1" fieldPosition="0"/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7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7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7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7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7" count="1" selected="0">
            <x v="8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7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7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7" count="1" selected="0">
            <x v="3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06412D-30CD-7F43-84D1-F41D73BD54A3}" name="TablaDinámica5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MU">
  <location ref="A33:G53" firstHeaderRow="0" firstDataRow="1" firstDataCol="1"/>
  <pivotFields count="51">
    <pivotField showAll="0"/>
    <pivotField showAll="0"/>
    <pivotField dataField="1" numFmtId="164" showAll="0"/>
    <pivotField axis="axisRow" showAll="0" measureFilter="1" sortType="descending">
      <items count="75">
        <item x="44"/>
        <item x="8"/>
        <item x="0"/>
        <item x="32"/>
        <item x="67"/>
        <item x="16"/>
        <item x="60"/>
        <item x="24"/>
        <item x="52"/>
        <item x="45"/>
        <item x="9"/>
        <item x="1"/>
        <item x="33"/>
        <item x="68"/>
        <item x="17"/>
        <item x="61"/>
        <item x="25"/>
        <item x="53"/>
        <item x="46"/>
        <item x="10"/>
        <item x="2"/>
        <item x="34"/>
        <item x="69"/>
        <item x="18"/>
        <item x="62"/>
        <item x="40"/>
        <item x="26"/>
        <item x="54"/>
        <item x="47"/>
        <item x="11"/>
        <item x="3"/>
        <item x="35"/>
        <item x="70"/>
        <item x="19"/>
        <item x="63"/>
        <item x="41"/>
        <item x="27"/>
        <item x="55"/>
        <item x="48"/>
        <item x="12"/>
        <item x="4"/>
        <item x="36"/>
        <item x="71"/>
        <item x="20"/>
        <item x="64"/>
        <item x="28"/>
        <item x="56"/>
        <item x="49"/>
        <item x="13"/>
        <item x="5"/>
        <item x="37"/>
        <item x="72"/>
        <item x="21"/>
        <item x="65"/>
        <item x="29"/>
        <item x="57"/>
        <item x="50"/>
        <item x="14"/>
        <item x="6"/>
        <item x="38"/>
        <item x="73"/>
        <item x="22"/>
        <item x="42"/>
        <item x="30"/>
        <item x="58"/>
        <item x="51"/>
        <item x="15"/>
        <item x="7"/>
        <item x="39"/>
        <item x="23"/>
        <item x="66"/>
        <item x="43"/>
        <item x="31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2" showAll="0"/>
    <pivotField numFmtId="42" showAll="0"/>
    <pivotField numFmtId="42" showAll="0"/>
    <pivotField dataField="1" showAll="0"/>
    <pivotField dataField="1"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20">
    <i>
      <x v="6"/>
    </i>
    <i>
      <x v="10"/>
    </i>
    <i>
      <x v="56"/>
    </i>
    <i>
      <x v="26"/>
    </i>
    <i>
      <x v="50"/>
    </i>
    <i>
      <x v="36"/>
    </i>
    <i>
      <x v="27"/>
    </i>
    <i>
      <x v="52"/>
    </i>
    <i>
      <x v="23"/>
    </i>
    <i>
      <x v="24"/>
    </i>
    <i>
      <x v="21"/>
    </i>
    <i>
      <x v="31"/>
    </i>
    <i>
      <x v="5"/>
    </i>
    <i>
      <x v="62"/>
    </i>
    <i>
      <x v="33"/>
    </i>
    <i>
      <x v="59"/>
    </i>
    <i>
      <x v="35"/>
    </i>
    <i>
      <x v="25"/>
    </i>
    <i>
      <x v="6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Benchmarking " fld="2" baseField="0" baseItem="0"/>
    <dataField name="Clasificacion " fld="7" baseField="0" baseItem="0"/>
    <dataField name="Ingresos" fld="8" baseField="0" baseItem="0" numFmtId="6"/>
    <dataField name="Costos " fld="4" baseField="0" baseItem="0" numFmtId="6"/>
    <dataField name="Margen Bruto" fld="41" baseField="0" baseItem="0" numFmtId="6"/>
    <dataField name="Margen Bruto %" fld="42" baseField="0" baseItem="0" numFmtId="9"/>
  </dataFields>
  <formats count="5">
    <format dxfId="4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0"/>
          </reference>
          <reference field="3" count="19">
            <x v="5"/>
            <x v="6"/>
            <x v="10"/>
            <x v="21"/>
            <x v="23"/>
            <x v="24"/>
            <x v="25"/>
            <x v="26"/>
            <x v="27"/>
            <x v="31"/>
            <x v="33"/>
            <x v="35"/>
            <x v="36"/>
            <x v="50"/>
            <x v="52"/>
            <x v="56"/>
            <x v="59"/>
            <x v="61"/>
            <x v="62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Medium15" showRowHeaders="1" showColHeaders="1" showRowStripes="0" showColStripes="0" showLastColumn="1"/>
  <filters count="1">
    <filter fld="3" type="valueNotEqual" evalOrder="-1" id="2" iMeasureFld="0">
      <autoFilter ref="A1">
        <filterColumn colId="0">
          <customFilters>
            <customFilter operator="notEqual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68108-21F2-A042-B829-4A393D8FA050}" name="TablaDinámica11" cacheId="2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3:H7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g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574C7-E8C4-E14F-9058-D6851CEA301D}" name="TablaDinámica9" cacheId="2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 rowHeaderCaption="DMU">
  <location ref="L33:S35" firstHeaderRow="0" firstDataRow="1" firstDataCol="4"/>
  <pivotFields count="51"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>
      <items count="74">
        <item h="1" x="44"/>
        <item h="1" x="8"/>
        <item h="1" x="0"/>
        <item h="1" x="32"/>
        <item h="1" x="67"/>
        <item h="1" x="16"/>
        <item h="1" x="60"/>
        <item h="1" x="24"/>
        <item h="1" x="52"/>
        <item h="1" x="45"/>
        <item h="1" x="9"/>
        <item h="1" x="1"/>
        <item h="1" x="33"/>
        <item h="1" x="68"/>
        <item h="1" x="17"/>
        <item h="1" x="61"/>
        <item h="1" x="25"/>
        <item h="1" x="53"/>
        <item h="1" x="46"/>
        <item h="1" x="10"/>
        <item h="1" x="2"/>
        <item h="1" x="34"/>
        <item h="1" x="69"/>
        <item h="1" x="18"/>
        <item h="1" x="62"/>
        <item h="1" x="40"/>
        <item h="1" x="26"/>
        <item h="1" x="54"/>
        <item h="1" x="47"/>
        <item h="1" x="11"/>
        <item h="1" x="3"/>
        <item h="1" x="35"/>
        <item h="1" x="70"/>
        <item h="1" x="19"/>
        <item h="1" x="63"/>
        <item h="1" x="41"/>
        <item h="1" x="27"/>
        <item h="1" x="55"/>
        <item h="1" x="48"/>
        <item h="1" x="12"/>
        <item h="1" x="4"/>
        <item h="1" x="36"/>
        <item h="1" x="71"/>
        <item h="1" x="20"/>
        <item h="1" x="64"/>
        <item h="1" x="28"/>
        <item h="1" x="56"/>
        <item h="1" x="49"/>
        <item h="1" x="13"/>
        <item h="1" x="5"/>
        <item h="1" x="37"/>
        <item h="1" x="72"/>
        <item h="1" x="21"/>
        <item h="1" x="65"/>
        <item h="1" x="29"/>
        <item h="1" x="57"/>
        <item h="1" x="50"/>
        <item h="1" x="14"/>
        <item h="1" x="6"/>
        <item h="1" x="38"/>
        <item h="1" x="73"/>
        <item h="1" x="22"/>
        <item h="1" x="42"/>
        <item h="1" x="30"/>
        <item h="1" x="58"/>
        <item h="1" x="51"/>
        <item h="1" x="15"/>
        <item h="1" x="7"/>
        <item h="1" x="39"/>
        <item h="1" x="23"/>
        <item h="1" x="66"/>
        <item h="1" x="43"/>
        <item h="1" x="31"/>
        <item h="1" x="59"/>
      </items>
    </pivotField>
    <pivotField dataField="1" compact="0" numFmtId="42" outline="0" showAll="0" defaultSubtotal="0"/>
    <pivotField dataField="1" compact="0" numFmtId="42" outline="0" showAll="0" defaultSubtotal="0">
      <items count="74">
        <item x="62"/>
        <item x="60"/>
        <item x="61"/>
        <item x="65"/>
        <item x="33"/>
        <item x="43"/>
        <item x="34"/>
        <item x="54"/>
        <item x="64"/>
        <item x="38"/>
        <item x="32"/>
        <item x="41"/>
        <item x="63"/>
        <item x="52"/>
        <item x="36"/>
        <item x="57"/>
        <item x="40"/>
        <item x="39"/>
        <item x="56"/>
        <item x="53"/>
        <item x="37"/>
        <item x="67"/>
        <item x="35"/>
        <item x="55"/>
        <item x="44"/>
        <item x="72"/>
        <item x="66"/>
        <item x="42"/>
        <item x="51"/>
        <item x="68"/>
        <item x="71"/>
        <item x="25"/>
        <item x="45"/>
        <item x="24"/>
        <item x="73"/>
        <item x="46"/>
        <item x="16"/>
        <item x="49"/>
        <item x="26"/>
        <item x="69"/>
        <item x="50"/>
        <item x="59"/>
        <item x="18"/>
        <item x="58"/>
        <item x="48"/>
        <item x="21"/>
        <item x="17"/>
        <item x="19"/>
        <item x="20"/>
        <item x="70"/>
        <item x="22"/>
        <item x="30"/>
        <item x="31"/>
        <item x="23"/>
        <item x="47"/>
        <item x="28"/>
        <item x="27"/>
        <item x="1"/>
        <item x="8"/>
        <item x="29"/>
        <item x="10"/>
        <item x="0"/>
        <item x="12"/>
        <item x="2"/>
        <item x="11"/>
        <item x="5"/>
        <item x="14"/>
        <item x="9"/>
        <item x="7"/>
        <item x="3"/>
        <item x="13"/>
        <item x="15"/>
        <item x="6"/>
        <item x="4"/>
      </items>
    </pivotField>
    <pivotField dataField="1" compact="0" numFmtId="42" outline="0" showAll="0" defaultSubtotal="0"/>
    <pivotField dataField="1" compact="0" outline="0" showAll="0" defaultSubtotal="0"/>
    <pivotField name="Ingresos" axis="axisRow" compact="0" numFmtId="6" outline="0" showAll="0" defaultSubtotal="0">
      <items count="74">
        <item x="32"/>
        <item x="60"/>
        <item x="62"/>
        <item x="24"/>
        <item x="43"/>
        <item x="61"/>
        <item x="65"/>
        <item x="41"/>
        <item x="40"/>
        <item x="34"/>
        <item x="64"/>
        <item x="67"/>
        <item x="35"/>
        <item x="33"/>
        <item x="63"/>
        <item x="47"/>
        <item x="48"/>
        <item x="45"/>
        <item x="44"/>
        <item x="68"/>
        <item x="51"/>
        <item x="25"/>
        <item x="38"/>
        <item x="46"/>
        <item x="72"/>
        <item x="70"/>
        <item x="36"/>
        <item x="69"/>
        <item x="71"/>
        <item x="54"/>
        <item x="42"/>
        <item x="28"/>
        <item x="37"/>
        <item x="66"/>
        <item x="73"/>
        <item x="30"/>
        <item x="52"/>
        <item x="26"/>
        <item x="49"/>
        <item x="57"/>
        <item x="31"/>
        <item x="39"/>
        <item x="56"/>
        <item x="53"/>
        <item x="55"/>
        <item x="59"/>
        <item x="50"/>
        <item x="27"/>
        <item x="58"/>
        <item x="29"/>
        <item x="17"/>
        <item x="1"/>
        <item x="18"/>
        <item x="2"/>
        <item x="19"/>
        <item x="16"/>
        <item x="20"/>
        <item x="22"/>
        <item x="23"/>
        <item x="21"/>
        <item x="13"/>
        <item x="8"/>
        <item x="12"/>
        <item x="0"/>
        <item x="11"/>
        <item x="4"/>
        <item x="3"/>
        <item x="14"/>
        <item x="10"/>
        <item x="15"/>
        <item x="6"/>
        <item x="5"/>
        <item x="7"/>
        <item x="9"/>
      </items>
    </pivotField>
    <pivotField compact="0" outline="0" showAll="0" defaultSubtotal="0"/>
    <pivotField name="Eficiencia" axis="axisRow" compact="0" outline="0" showAll="0" measureFilter="1" defaultSubtotal="0">
      <items count="53">
        <item x="30"/>
        <item x="28"/>
        <item x="33"/>
        <item x="11"/>
        <item x="13"/>
        <item x="29"/>
        <item x="49"/>
        <item x="31"/>
        <item x="1"/>
        <item x="26"/>
        <item x="12"/>
        <item x="16"/>
        <item x="2"/>
        <item x="9"/>
        <item x="10"/>
        <item x="46"/>
        <item x="18"/>
        <item x="6"/>
        <item x="27"/>
        <item x="22"/>
        <item x="47"/>
        <item x="14"/>
        <item x="51"/>
        <item x="0"/>
        <item x="8"/>
        <item x="15"/>
        <item x="5"/>
        <item x="52"/>
        <item x="50"/>
        <item x="44"/>
        <item x="43"/>
        <item x="23"/>
        <item x="17"/>
        <item x="40"/>
        <item x="45"/>
        <item x="20"/>
        <item x="42"/>
        <item x="21"/>
        <item x="37"/>
        <item x="48"/>
        <item x="41"/>
        <item x="7"/>
        <item x="38"/>
        <item x="25"/>
        <item x="32"/>
        <item x="19"/>
        <item x="36"/>
        <item x="3"/>
        <item x="35"/>
        <item x="24"/>
        <item x="34"/>
        <item x="39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h="1" x="6"/>
        <item x="1"/>
        <item h="1" x="0"/>
        <item h="1" x="4"/>
        <item h="1" x="9"/>
        <item h="1" x="2"/>
        <item h="1" x="8"/>
        <item h="1" x="5"/>
        <item h="1" x="3"/>
        <item h="1" x="7"/>
      </items>
    </pivotField>
    <pivotField name="Año" axis="axisRow" compact="0" outline="0" showAll="0" defaultSubtotal="0">
      <items count="8">
        <item h="1" x="0"/>
        <item x="1"/>
        <item x="2"/>
        <item h="1" x="3"/>
        <item h="1" x="4"/>
        <item h="1" x="5"/>
        <item h="1" x="6"/>
        <item h="1" x="7"/>
      </items>
    </pivotField>
    <pivotField compact="0" outline="0" showAll="0" defaultSubtotal="0"/>
    <pivotField compact="0" numFmtId="1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4">
    <field x="37"/>
    <field x="38"/>
    <field x="10"/>
    <field x="8"/>
  </rowFields>
  <rowItems count="2">
    <i>
      <x v="1"/>
      <x v="1"/>
      <x v="52"/>
      <x v="73"/>
    </i>
    <i r="1">
      <x v="2"/>
      <x v="24"/>
      <x v="68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stos" fld="4" baseField="0" baseItem="0" numFmtId="6"/>
    <dataField name="Activos" fld="6" baseField="0" baseItem="0" numFmtId="6"/>
    <dataField name="Clasificacion " fld="7" baseField="0" baseItem="0"/>
    <dataField name="Gastos" fld="5" baseField="0" baseItem="0" numFmtId="6"/>
  </dataFields>
  <formats count="5"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3">
      <pivotArea outline="0" fieldPosition="0">
        <references count="1">
          <reference field="4294967294" count="1" selected="0">
            <x v="1"/>
          </reference>
        </references>
      </pivotArea>
    </format>
    <format dxfId="22">
      <pivotArea outline="0" fieldPosition="0">
        <references count="1">
          <reference field="4294967294" count="1" selected="0">
            <x v="3"/>
          </reference>
        </references>
      </pivotArea>
    </format>
    <format dxfId="21">
      <pivotArea dataOnly="0" labelOnly="1" outline="0" fieldPosition="0">
        <references count="3">
          <reference field="10" count="1">
            <x v="52"/>
          </reference>
          <reference field="37" count="0" selected="0"/>
          <reference field="38" count="1" selected="0">
            <x v="1"/>
          </reference>
        </references>
      </pivotArea>
    </format>
    <format dxfId="20">
      <pivotArea dataOnly="0" labelOnly="1" outline="0" fieldPosition="0">
        <references count="3">
          <reference field="10" count="1">
            <x v="24"/>
          </reference>
          <reference field="37" count="0" selected="0"/>
          <reference field="38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valueLessThan" evalOrder="-1" id="18" iMeasureFld="2">
      <autoFilter ref="A1">
        <filterColumn colId="0">
          <customFilters>
            <customFilter operator="lessThan" val="1.7976931348623157E+3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1D938E-64F4-364A-A4DA-E180123D6435}" name="TablaDinámica13" cacheId="2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rowHeaderCaption="SADP">
  <location ref="A75:I84" firstHeaderRow="0" firstDataRow="1" firstDataCol="1" rowPageCount="1" colPageCount="1"/>
  <pivotFields count="51">
    <pivotField showAll="0"/>
    <pivotField showAll="0"/>
    <pivotField numFmtId="164" showAll="0"/>
    <pivotField showAll="0"/>
    <pivotField dataField="1" numFmtId="42" showAll="0"/>
    <pivotField dataField="1" numFmtId="42" showAll="0">
      <items count="75">
        <item x="62"/>
        <item x="60"/>
        <item x="61"/>
        <item x="65"/>
        <item x="33"/>
        <item x="43"/>
        <item x="34"/>
        <item x="54"/>
        <item x="64"/>
        <item x="38"/>
        <item x="32"/>
        <item x="41"/>
        <item x="63"/>
        <item x="52"/>
        <item x="36"/>
        <item x="57"/>
        <item x="40"/>
        <item x="39"/>
        <item x="56"/>
        <item x="53"/>
        <item x="37"/>
        <item x="67"/>
        <item x="35"/>
        <item x="55"/>
        <item x="44"/>
        <item x="72"/>
        <item x="66"/>
        <item x="42"/>
        <item x="51"/>
        <item x="68"/>
        <item x="71"/>
        <item x="25"/>
        <item x="45"/>
        <item x="24"/>
        <item x="73"/>
        <item x="46"/>
        <item x="16"/>
        <item x="49"/>
        <item x="26"/>
        <item x="69"/>
        <item x="50"/>
        <item x="59"/>
        <item x="18"/>
        <item x="58"/>
        <item x="48"/>
        <item x="21"/>
        <item x="17"/>
        <item x="19"/>
        <item x="20"/>
        <item x="70"/>
        <item x="22"/>
        <item x="30"/>
        <item x="31"/>
        <item x="23"/>
        <item x="47"/>
        <item x="28"/>
        <item x="27"/>
        <item x="1"/>
        <item x="8"/>
        <item x="29"/>
        <item x="10"/>
        <item x="0"/>
        <item x="12"/>
        <item x="2"/>
        <item x="11"/>
        <item x="5"/>
        <item x="14"/>
        <item x="9"/>
        <item x="7"/>
        <item x="3"/>
        <item x="13"/>
        <item x="15"/>
        <item x="6"/>
        <item x="4"/>
        <item t="default"/>
      </items>
    </pivotField>
    <pivotField dataField="1" numFmtId="42" showAll="0">
      <items count="75">
        <item x="40"/>
        <item x="41"/>
        <item x="34"/>
        <item x="42"/>
        <item x="35"/>
        <item x="60"/>
        <item x="38"/>
        <item x="64"/>
        <item x="65"/>
        <item x="61"/>
        <item x="36"/>
        <item x="43"/>
        <item x="37"/>
        <item x="32"/>
        <item x="62"/>
        <item x="33"/>
        <item x="24"/>
        <item x="63"/>
        <item x="30"/>
        <item x="48"/>
        <item x="25"/>
        <item x="72"/>
        <item x="31"/>
        <item x="44"/>
        <item x="47"/>
        <item x="67"/>
        <item x="26"/>
        <item x="69"/>
        <item x="68"/>
        <item x="54"/>
        <item x="71"/>
        <item x="45"/>
        <item x="46"/>
        <item x="49"/>
        <item x="66"/>
        <item x="73"/>
        <item x="55"/>
        <item x="58"/>
        <item x="57"/>
        <item x="28"/>
        <item x="56"/>
        <item x="39"/>
        <item x="70"/>
        <item x="50"/>
        <item x="53"/>
        <item x="52"/>
        <item x="59"/>
        <item x="29"/>
        <item x="27"/>
        <item x="51"/>
        <item x="17"/>
        <item x="16"/>
        <item x="18"/>
        <item x="19"/>
        <item x="22"/>
        <item x="21"/>
        <item x="20"/>
        <item x="23"/>
        <item x="11"/>
        <item x="12"/>
        <item x="8"/>
        <item x="14"/>
        <item x="10"/>
        <item x="13"/>
        <item x="9"/>
        <item x="15"/>
        <item x="6"/>
        <item x="2"/>
        <item x="5"/>
        <item x="4"/>
        <item x="1"/>
        <item x="0"/>
        <item x="3"/>
        <item x="7"/>
        <item t="default"/>
      </items>
    </pivotField>
    <pivotField dataField="1" showAll="0">
      <items count="18">
        <item x="3"/>
        <item x="4"/>
        <item x="1"/>
        <item x="0"/>
        <item x="5"/>
        <item x="9"/>
        <item x="10"/>
        <item x="2"/>
        <item x="8"/>
        <item x="7"/>
        <item x="6"/>
        <item x="15"/>
        <item x="12"/>
        <item x="11"/>
        <item x="13"/>
        <item x="16"/>
        <item x="14"/>
        <item t="default"/>
      </items>
    </pivotField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</pivotField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showAll="0"/>
    <pivotField numFmtI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3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8" hier="-1"/>
  </pageFields>
  <dataFields count="8">
    <dataField name="Costos" fld="4" baseField="0" baseItem="0" numFmtId="6"/>
    <dataField name="Meta costos " fld="47" baseField="0" baseItem="0" numFmtId="42"/>
    <dataField name="Gastos" fld="5" baseField="0" baseItem="0"/>
    <dataField name="Meta Gastos " fld="48" baseField="0" baseItem="0" numFmtId="42"/>
    <dataField name="Activos" fld="6" baseField="0" baseItem="0"/>
    <dataField name="Meta Activos " fld="49" baseField="0" baseItem="0" numFmtId="42"/>
    <dataField name="Clasificación" fld="7" baseField="0" baseItem="0"/>
    <dataField name="Meta Clasificación " fld="50" baseField="0" baseItem="0" numFmtId="1"/>
  </dataFields>
  <formats count="3">
    <format dxfId="27">
      <pivotArea outline="0" collapsedLevelsAreSubtotals="1" fieldPosition="0"/>
    </format>
    <format dxfId="2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5DF9B-E726-0B47-9923-260D3FDE0BDF}" name="TablaDinámica10" cacheId="2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 rowHeaderCaption="DMU">
  <location ref="U33:AD107" firstHeaderRow="0" firstDataRow="1" firstDataCol="3"/>
  <pivotFields count="51">
    <pivotField compact="0" outline="0" showAll="0" defaultSubtotal="0"/>
    <pivotField compact="0" outline="0" showAll="0" defaultSubtotal="0"/>
    <pivotField compact="0" numFmtId="164" outline="0" showAll="0" defaultSubtotal="0"/>
    <pivotField compact="0" outline="0" showAll="0" defaultSubtotal="0">
      <items count="74">
        <item h="1" x="44"/>
        <item h="1" x="8"/>
        <item h="1" x="0"/>
        <item h="1" x="32"/>
        <item h="1" x="67"/>
        <item h="1" x="16"/>
        <item h="1" x="60"/>
        <item h="1" x="24"/>
        <item h="1" x="52"/>
        <item h="1" x="45"/>
        <item h="1" x="9"/>
        <item h="1" x="1"/>
        <item h="1" x="33"/>
        <item h="1" x="68"/>
        <item h="1" x="17"/>
        <item h="1" x="61"/>
        <item h="1" x="25"/>
        <item h="1" x="53"/>
        <item h="1" x="46"/>
        <item h="1" x="10"/>
        <item h="1" x="2"/>
        <item h="1" x="34"/>
        <item h="1" x="69"/>
        <item h="1" x="18"/>
        <item h="1" x="62"/>
        <item h="1" x="40"/>
        <item h="1" x="26"/>
        <item h="1" x="54"/>
        <item h="1" x="47"/>
        <item h="1" x="11"/>
        <item h="1" x="3"/>
        <item h="1" x="35"/>
        <item h="1" x="70"/>
        <item h="1" x="19"/>
        <item h="1" x="63"/>
        <item h="1" x="41"/>
        <item h="1" x="27"/>
        <item h="1" x="55"/>
        <item h="1" x="48"/>
        <item h="1" x="12"/>
        <item h="1" x="4"/>
        <item h="1" x="36"/>
        <item h="1" x="71"/>
        <item h="1" x="20"/>
        <item h="1" x="64"/>
        <item h="1" x="28"/>
        <item h="1" x="56"/>
        <item h="1" x="49"/>
        <item h="1" x="13"/>
        <item h="1" x="5"/>
        <item h="1" x="37"/>
        <item h="1" x="72"/>
        <item h="1" x="21"/>
        <item h="1" x="65"/>
        <item h="1" x="29"/>
        <item h="1" x="57"/>
        <item h="1" x="50"/>
        <item h="1" x="14"/>
        <item h="1" x="6"/>
        <item h="1" x="38"/>
        <item h="1" x="73"/>
        <item h="1" x="22"/>
        <item h="1" x="42"/>
        <item h="1" x="30"/>
        <item h="1" x="58"/>
        <item h="1" x="51"/>
        <item h="1" x="15"/>
        <item h="1" x="7"/>
        <item h="1" x="39"/>
        <item h="1" x="23"/>
        <item h="1" x="66"/>
        <item h="1" x="43"/>
        <item h="1" x="31"/>
        <item h="1" x="59"/>
      </items>
    </pivotField>
    <pivotField dataField="1" compact="0" numFmtId="42" outline="0" showAll="0" defaultSubtotal="0"/>
    <pivotField dataField="1" compact="0" numFmtId="42" outline="0" showAll="0" defaultSubtotal="0">
      <items count="74">
        <item x="62"/>
        <item x="60"/>
        <item x="61"/>
        <item x="65"/>
        <item x="33"/>
        <item x="43"/>
        <item x="34"/>
        <item x="54"/>
        <item x="64"/>
        <item x="38"/>
        <item x="32"/>
        <item x="41"/>
        <item x="63"/>
        <item x="52"/>
        <item x="36"/>
        <item x="57"/>
        <item x="40"/>
        <item x="39"/>
        <item x="56"/>
        <item x="53"/>
        <item x="37"/>
        <item x="67"/>
        <item x="35"/>
        <item x="55"/>
        <item x="44"/>
        <item x="72"/>
        <item x="66"/>
        <item x="42"/>
        <item x="51"/>
        <item x="68"/>
        <item x="71"/>
        <item x="25"/>
        <item x="45"/>
        <item x="24"/>
        <item x="73"/>
        <item x="46"/>
        <item x="16"/>
        <item x="49"/>
        <item x="26"/>
        <item x="69"/>
        <item x="50"/>
        <item x="59"/>
        <item x="18"/>
        <item x="58"/>
        <item x="48"/>
        <item x="21"/>
        <item x="17"/>
        <item x="19"/>
        <item x="20"/>
        <item x="70"/>
        <item x="22"/>
        <item x="30"/>
        <item x="31"/>
        <item x="23"/>
        <item x="47"/>
        <item x="28"/>
        <item x="27"/>
        <item x="1"/>
        <item x="8"/>
        <item x="29"/>
        <item x="10"/>
        <item x="0"/>
        <item x="12"/>
        <item x="2"/>
        <item x="11"/>
        <item x="5"/>
        <item x="14"/>
        <item x="9"/>
        <item x="7"/>
        <item x="3"/>
        <item x="13"/>
        <item x="15"/>
        <item x="6"/>
        <item x="4"/>
      </items>
    </pivotField>
    <pivotField dataField="1" compact="0" numFmtId="42" outline="0" showAll="0" defaultSubtotal="0"/>
    <pivotField dataField="1" compact="0" outline="0" showAll="0" defaultSubtotal="0"/>
    <pivotField name="Ingresos" compact="0" numFmtId="6" outline="0" showAll="0" defaultSubtotal="0">
      <items count="74">
        <item x="32"/>
        <item x="60"/>
        <item x="62"/>
        <item x="24"/>
        <item x="43"/>
        <item x="61"/>
        <item x="65"/>
        <item x="41"/>
        <item x="40"/>
        <item x="34"/>
        <item x="64"/>
        <item x="67"/>
        <item x="35"/>
        <item x="33"/>
        <item x="63"/>
        <item x="47"/>
        <item x="48"/>
        <item x="45"/>
        <item x="44"/>
        <item x="68"/>
        <item x="51"/>
        <item x="25"/>
        <item x="38"/>
        <item x="46"/>
        <item x="72"/>
        <item x="70"/>
        <item x="36"/>
        <item x="69"/>
        <item x="71"/>
        <item x="54"/>
        <item x="42"/>
        <item x="28"/>
        <item x="37"/>
        <item x="66"/>
        <item x="73"/>
        <item x="30"/>
        <item x="52"/>
        <item x="26"/>
        <item x="49"/>
        <item x="57"/>
        <item x="31"/>
        <item x="39"/>
        <item x="56"/>
        <item x="53"/>
        <item x="55"/>
        <item x="59"/>
        <item x="50"/>
        <item x="27"/>
        <item x="58"/>
        <item x="29"/>
        <item x="17"/>
        <item x="1"/>
        <item x="18"/>
        <item x="2"/>
        <item x="19"/>
        <item x="16"/>
        <item x="20"/>
        <item x="22"/>
        <item x="23"/>
        <item x="21"/>
        <item x="13"/>
        <item x="8"/>
        <item x="12"/>
        <item x="0"/>
        <item x="11"/>
        <item x="4"/>
        <item x="3"/>
        <item x="14"/>
        <item x="10"/>
        <item x="15"/>
        <item x="6"/>
        <item x="5"/>
        <item x="7"/>
        <item x="9"/>
      </items>
    </pivotField>
    <pivotField compact="0" outline="0" showAll="0" defaultSubtotal="0"/>
    <pivotField name="Eficiencia" axis="axisRow" compact="0" outline="0" showAll="0" measureFilter="1" defaultSubtotal="0">
      <items count="53">
        <item x="30"/>
        <item x="28"/>
        <item x="33"/>
        <item x="11"/>
        <item x="13"/>
        <item x="29"/>
        <item x="49"/>
        <item x="31"/>
        <item x="1"/>
        <item x="26"/>
        <item x="12"/>
        <item x="16"/>
        <item x="2"/>
        <item x="9"/>
        <item x="10"/>
        <item x="46"/>
        <item x="18"/>
        <item x="6"/>
        <item x="27"/>
        <item x="22"/>
        <item x="47"/>
        <item x="14"/>
        <item x="51"/>
        <item x="0"/>
        <item x="8"/>
        <item x="15"/>
        <item x="5"/>
        <item x="52"/>
        <item x="50"/>
        <item x="44"/>
        <item x="43"/>
        <item x="23"/>
        <item x="17"/>
        <item x="40"/>
        <item x="45"/>
        <item x="20"/>
        <item x="42"/>
        <item x="21"/>
        <item x="37"/>
        <item x="48"/>
        <item x="41"/>
        <item x="7"/>
        <item x="38"/>
        <item x="25"/>
        <item x="32"/>
        <item x="19"/>
        <item x="36"/>
        <item x="3"/>
        <item x="35"/>
        <item x="24"/>
        <item x="34"/>
        <item x="39"/>
        <item x="4"/>
      </items>
    </pivotField>
    <pivotField compact="0" outline="0" showAll="0" defaultSubtotal="0"/>
    <pivotField compact="0" outline="0" showAll="0" defaultSubtotal="0"/>
    <pivotField compact="0" outline="0" showAll="0" defaultSubtotal="0">
      <items count="7">
        <item x="0"/>
        <item x="3"/>
        <item x="4"/>
        <item x="6"/>
        <item x="5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6"/>
        <item x="1"/>
        <item x="0"/>
        <item x="4"/>
        <item x="9"/>
        <item x="2"/>
        <item x="8"/>
        <item x="5"/>
        <item x="3"/>
        <item x="7"/>
      </items>
    </pivotField>
    <pivotField name="Año"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compact="0" outline="0" showAll="0" defaultSubtotal="0"/>
    <pivotField compact="0" numFmtId="1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3">
    <field x="38"/>
    <field x="37"/>
    <field x="10"/>
  </rowFields>
  <rowItems count="74">
    <i>
      <x/>
      <x/>
      <x v="18"/>
    </i>
    <i r="1">
      <x v="1"/>
      <x v="52"/>
    </i>
    <i r="1">
      <x v="2"/>
      <x v="23"/>
    </i>
    <i r="1">
      <x v="3"/>
      <x v="19"/>
    </i>
    <i r="1">
      <x v="4"/>
      <x v="15"/>
    </i>
    <i r="1">
      <x v="5"/>
      <x v="52"/>
    </i>
    <i r="1">
      <x v="6"/>
      <x v="52"/>
    </i>
    <i r="1">
      <x v="8"/>
      <x v="11"/>
    </i>
    <i r="1">
      <x v="9"/>
      <x v="50"/>
    </i>
    <i>
      <x v="1"/>
      <x/>
      <x v="1"/>
    </i>
    <i r="1">
      <x v="1"/>
      <x v="52"/>
    </i>
    <i r="1">
      <x v="2"/>
      <x v="8"/>
    </i>
    <i r="1">
      <x v="3"/>
      <x v="31"/>
    </i>
    <i r="1">
      <x v="4"/>
      <x v="20"/>
    </i>
    <i r="1">
      <x v="5"/>
      <x v="21"/>
    </i>
    <i r="1">
      <x v="6"/>
      <x v="40"/>
    </i>
    <i r="1">
      <x v="8"/>
      <x v="32"/>
    </i>
    <i r="1">
      <x v="9"/>
      <x v="48"/>
    </i>
    <i>
      <x v="2"/>
      <x/>
      <x v="5"/>
    </i>
    <i r="1">
      <x v="1"/>
      <x v="24"/>
    </i>
    <i r="1">
      <x v="2"/>
      <x v="12"/>
    </i>
    <i r="1">
      <x v="3"/>
      <x v="52"/>
    </i>
    <i r="1">
      <x v="4"/>
      <x v="39"/>
    </i>
    <i r="1">
      <x v="5"/>
      <x v="52"/>
    </i>
    <i r="1">
      <x v="6"/>
      <x v="52"/>
    </i>
    <i r="1">
      <x v="7"/>
      <x v="52"/>
    </i>
    <i r="1">
      <x v="8"/>
      <x v="52"/>
    </i>
    <i r="1">
      <x v="9"/>
      <x v="52"/>
    </i>
    <i>
      <x v="3"/>
      <x/>
      <x/>
    </i>
    <i r="1">
      <x v="1"/>
      <x v="13"/>
    </i>
    <i r="1">
      <x v="2"/>
      <x v="47"/>
    </i>
    <i r="1">
      <x v="3"/>
      <x v="52"/>
    </i>
    <i r="1">
      <x v="4"/>
      <x v="6"/>
    </i>
    <i r="1">
      <x v="5"/>
      <x v="52"/>
    </i>
    <i r="1">
      <x v="6"/>
      <x v="36"/>
    </i>
    <i r="1">
      <x v="7"/>
      <x v="52"/>
    </i>
    <i r="1">
      <x v="8"/>
      <x v="52"/>
    </i>
    <i r="1">
      <x v="9"/>
      <x v="46"/>
    </i>
    <i>
      <x v="4"/>
      <x/>
      <x v="7"/>
    </i>
    <i r="1">
      <x v="1"/>
      <x v="14"/>
    </i>
    <i r="1">
      <x v="2"/>
      <x v="52"/>
    </i>
    <i r="1">
      <x v="3"/>
      <x v="49"/>
    </i>
    <i r="1">
      <x v="4"/>
      <x v="28"/>
    </i>
    <i r="1">
      <x v="5"/>
      <x v="25"/>
    </i>
    <i r="1">
      <x v="6"/>
      <x v="30"/>
    </i>
    <i r="1">
      <x v="8"/>
      <x v="16"/>
    </i>
    <i r="1">
      <x v="9"/>
      <x v="38"/>
    </i>
    <i>
      <x v="5"/>
      <x/>
      <x v="44"/>
    </i>
    <i r="1">
      <x v="1"/>
      <x v="3"/>
    </i>
    <i r="1">
      <x v="2"/>
      <x v="26"/>
    </i>
    <i r="1">
      <x v="3"/>
      <x v="52"/>
    </i>
    <i r="1">
      <x v="4"/>
      <x v="22"/>
    </i>
    <i r="1">
      <x v="5"/>
      <x v="52"/>
    </i>
    <i r="1">
      <x v="6"/>
      <x v="29"/>
    </i>
    <i r="1">
      <x v="8"/>
      <x v="45"/>
    </i>
    <i r="1">
      <x v="9"/>
      <x v="42"/>
    </i>
    <i>
      <x v="6"/>
      <x/>
      <x v="52"/>
    </i>
    <i r="1">
      <x v="1"/>
      <x v="10"/>
    </i>
    <i r="1">
      <x v="2"/>
      <x v="17"/>
    </i>
    <i r="1">
      <x v="3"/>
      <x v="52"/>
    </i>
    <i r="1">
      <x v="4"/>
      <x v="27"/>
    </i>
    <i r="1">
      <x v="5"/>
      <x v="52"/>
    </i>
    <i r="1">
      <x v="7"/>
      <x v="52"/>
    </i>
    <i r="1">
      <x v="8"/>
      <x v="35"/>
    </i>
    <i r="1">
      <x v="9"/>
      <x v="51"/>
    </i>
    <i>
      <x v="7"/>
      <x/>
      <x v="2"/>
    </i>
    <i r="1">
      <x v="1"/>
      <x v="4"/>
    </i>
    <i r="1">
      <x v="2"/>
      <x v="41"/>
    </i>
    <i r="1">
      <x v="3"/>
      <x v="43"/>
    </i>
    <i r="1">
      <x v="5"/>
      <x v="52"/>
    </i>
    <i r="1">
      <x v="6"/>
      <x v="34"/>
    </i>
    <i r="1">
      <x v="7"/>
      <x v="9"/>
    </i>
    <i r="1">
      <x v="8"/>
      <x v="37"/>
    </i>
    <i r="1">
      <x v="9"/>
      <x v="3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stos" fld="4" baseField="0" baseItem="0" numFmtId="6"/>
    <dataField name="Activos" fld="6" baseField="0" baseItem="0" numFmtId="6"/>
    <dataField name="Clasificacion " fld="7" baseField="0" baseItem="0"/>
    <dataField name="Gastos" fld="5" baseField="0" baseItem="0" numFmtId="6"/>
    <dataField name="Suma de Meta Costos" fld="47" baseField="0" baseItem="0" numFmtId="42"/>
    <dataField name="Suma de Meta Gastos" fld="48" baseField="0" baseItem="0" numFmtId="42"/>
    <dataField name="Suma de Meta Activos" fld="49" baseField="0" baseItem="0" numFmtId="42"/>
  </dataFields>
  <formats count="5">
    <format dxfId="3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1">
      <pivotArea outline="0" fieldPosition="0">
        <references count="1">
          <reference field="4294967294" count="1" selected="0">
            <x v="1"/>
          </reference>
        </references>
      </pivotArea>
    </format>
    <format dxfId="30">
      <pivotArea outline="0" fieldPosition="0">
        <references count="1">
          <reference field="4294967294" count="1" selected="0">
            <x v="3"/>
          </reference>
        </references>
      </pivotArea>
    </format>
    <format dxfId="29">
      <pivotArea dataOnly="0" labelOnly="1" outline="0" fieldPosition="0">
        <references count="3">
          <reference field="10" count="1">
            <x v="52"/>
          </reference>
          <reference field="37" count="0" selected="0"/>
          <reference field="38" count="1" selected="0">
            <x v="1"/>
          </reference>
        </references>
      </pivotArea>
    </format>
    <format dxfId="28">
      <pivotArea dataOnly="0" labelOnly="1" outline="0" fieldPosition="0">
        <references count="3">
          <reference field="10" count="1">
            <x v="24"/>
          </reference>
          <reference field="37" count="0" selected="0"/>
          <reference field="38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0" type="valueLessThan" evalOrder="-1" id="18" iMeasureFld="2">
      <autoFilter ref="A1">
        <filterColumn colId="0">
          <customFilters>
            <customFilter operator="lessThan" val="1.7976931348623157E+308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ACE3A-299C-FF4D-80CF-219A3616DA91}" name="TablaDinámica3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F24:AH109" firstHeaderRow="0" firstDataRow="1" firstDataCol="1"/>
  <pivotFields count="51">
    <pivotField showAll="0"/>
    <pivotField showAll="0"/>
    <pivotField numFmtId="164" showAll="0"/>
    <pivotField showAll="0"/>
    <pivotField numFmtId="42" showAll="0"/>
    <pivotField numFmtId="42" showAll="0"/>
    <pivotField numFmtId="42" showAll="0"/>
    <pivotField showAll="0"/>
    <pivotField dataField="1" numFmtId="6" showAll="0">
      <items count="75">
        <item x="32"/>
        <item x="60"/>
        <item x="62"/>
        <item x="24"/>
        <item x="43"/>
        <item x="61"/>
        <item x="65"/>
        <item x="41"/>
        <item x="40"/>
        <item x="34"/>
        <item x="64"/>
        <item x="67"/>
        <item x="35"/>
        <item x="33"/>
        <item x="63"/>
        <item x="47"/>
        <item x="48"/>
        <item x="45"/>
        <item x="44"/>
        <item x="68"/>
        <item x="51"/>
        <item x="25"/>
        <item x="38"/>
        <item x="46"/>
        <item x="72"/>
        <item x="70"/>
        <item x="36"/>
        <item x="69"/>
        <item x="71"/>
        <item x="54"/>
        <item x="42"/>
        <item x="28"/>
        <item x="37"/>
        <item x="66"/>
        <item x="73"/>
        <item x="30"/>
        <item x="52"/>
        <item x="26"/>
        <item x="49"/>
        <item x="57"/>
        <item x="31"/>
        <item x="39"/>
        <item x="56"/>
        <item x="53"/>
        <item x="55"/>
        <item x="59"/>
        <item x="50"/>
        <item x="27"/>
        <item x="58"/>
        <item x="29"/>
        <item x="17"/>
        <item x="1"/>
        <item x="18"/>
        <item x="2"/>
        <item x="19"/>
        <item x="16"/>
        <item x="20"/>
        <item x="22"/>
        <item x="23"/>
        <item x="21"/>
        <item x="13"/>
        <item x="8"/>
        <item x="12"/>
        <item x="0"/>
        <item x="11"/>
        <item x="4"/>
        <item x="3"/>
        <item x="14"/>
        <item x="10"/>
        <item x="15"/>
        <item x="6"/>
        <item x="5"/>
        <item x="7"/>
        <item x="9"/>
        <item t="default"/>
      </items>
    </pivotField>
    <pivotField showAll="0"/>
    <pivotField dataField="1" showAll="0">
      <items count="54">
        <item x="30"/>
        <item x="28"/>
        <item x="33"/>
        <item x="11"/>
        <item x="13"/>
        <item x="29"/>
        <item x="49"/>
        <item x="31"/>
        <item x="1"/>
        <item x="26"/>
        <item x="12"/>
        <item x="16"/>
        <item x="2"/>
        <item x="9"/>
        <item x="10"/>
        <item x="46"/>
        <item x="18"/>
        <item x="6"/>
        <item x="27"/>
        <item x="22"/>
        <item x="47"/>
        <item x="14"/>
        <item x="51"/>
        <item x="0"/>
        <item x="8"/>
        <item x="15"/>
        <item x="5"/>
        <item x="52"/>
        <item x="50"/>
        <item x="44"/>
        <item x="43"/>
        <item x="23"/>
        <item x="17"/>
        <item x="40"/>
        <item x="45"/>
        <item x="20"/>
        <item x="42"/>
        <item x="21"/>
        <item x="37"/>
        <item x="48"/>
        <item x="41"/>
        <item x="7"/>
        <item x="38"/>
        <item x="25"/>
        <item x="32"/>
        <item x="19"/>
        <item x="36"/>
        <item x="3"/>
        <item x="35"/>
        <item x="24"/>
        <item x="34"/>
        <item x="39"/>
        <item x="4"/>
        <item t="default"/>
      </items>
    </pivotField>
    <pivotField showAll="0"/>
    <pivotField showAll="0"/>
    <pivotField numFmtId="6" showAll="0"/>
    <pivotField numFmtId="6"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7"/>
    <field x="38"/>
  </rowFields>
  <rowItems count="8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7"/>
    </i>
    <i r="1">
      <x v="2"/>
    </i>
    <i r="1">
      <x v="3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_de_explotacion" fld="8" baseField="0" baseItem="0"/>
    <dataField name="Suma de eff.bcc.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8242E-0862-7044-949D-E7F80E481D82}" name="TablaDinámica8" cacheId="2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 chartFormat="3" rowHeaderCaption="SADP">
  <location ref="F3:N14" firstHeaderRow="1" firstDataRow="2" firstDataCol="1"/>
  <pivotFields count="37">
    <pivotField showAll="0" defaultSubtotal="0"/>
    <pivotField showAll="0" defaultSubtotal="0"/>
    <pivotField numFmtId="42" showAll="0" defaultSubtotal="0"/>
    <pivotField numFmtId="42" showAll="0" defaultSubtotal="0"/>
    <pivotField numFmtId="42" showAll="0" defaultSubtotal="0"/>
    <pivotField showAll="0" defaultSubtotal="0"/>
    <pivotField numFmtId="6" showAll="0" defaultSubtotal="0"/>
    <pivotField showAll="0" defaultSubtotal="0"/>
    <pivotField showAll="0" defaultSubtotal="0">
      <items count="53">
        <item x="30"/>
        <item x="28"/>
        <item x="33"/>
        <item x="11"/>
        <item x="13"/>
        <item x="29"/>
        <item x="49"/>
        <item x="31"/>
        <item x="1"/>
        <item x="26"/>
        <item x="12"/>
        <item x="16"/>
        <item x="2"/>
        <item x="9"/>
        <item x="10"/>
        <item x="46"/>
        <item x="18"/>
        <item x="6"/>
        <item x="27"/>
        <item x="22"/>
        <item x="47"/>
        <item x="14"/>
        <item x="51"/>
        <item x="0"/>
        <item x="8"/>
        <item x="15"/>
        <item x="5"/>
        <item x="52"/>
        <item x="50"/>
        <item x="44"/>
        <item x="43"/>
        <item x="23"/>
        <item x="17"/>
        <item x="40"/>
        <item x="45"/>
        <item x="20"/>
        <item x="42"/>
        <item x="21"/>
        <item x="37"/>
        <item x="48"/>
        <item x="41"/>
        <item x="7"/>
        <item x="38"/>
        <item x="25"/>
        <item x="32"/>
        <item x="19"/>
        <item x="36"/>
        <item x="3"/>
        <item x="35"/>
        <item x="24"/>
        <item x="34"/>
        <item x="39"/>
        <item x="4"/>
      </items>
    </pivotField>
    <pivotField dataField="1" showAll="0" defaultSubtotal="0">
      <items count="64">
        <item x="41"/>
        <item x="39"/>
        <item x="44"/>
        <item x="13"/>
        <item x="15"/>
        <item x="40"/>
        <item x="60"/>
        <item x="42"/>
        <item x="1"/>
        <item x="37"/>
        <item x="14"/>
        <item x="24"/>
        <item x="2"/>
        <item x="11"/>
        <item x="12"/>
        <item x="57"/>
        <item x="27"/>
        <item x="6"/>
        <item x="38"/>
        <item x="31"/>
        <item x="58"/>
        <item x="17"/>
        <item x="62"/>
        <item x="0"/>
        <item x="10"/>
        <item x="20"/>
        <item x="5"/>
        <item x="63"/>
        <item x="61"/>
        <item x="55"/>
        <item x="54"/>
        <item x="32"/>
        <item x="25"/>
        <item x="51"/>
        <item x="56"/>
        <item x="29"/>
        <item x="53"/>
        <item x="30"/>
        <item x="48"/>
        <item x="59"/>
        <item x="52"/>
        <item x="7"/>
        <item x="49"/>
        <item x="34"/>
        <item x="43"/>
        <item x="28"/>
        <item x="47"/>
        <item x="3"/>
        <item x="46"/>
        <item x="33"/>
        <item x="45"/>
        <item x="50"/>
        <item x="4"/>
        <item x="21"/>
        <item x="16"/>
        <item x="18"/>
        <item x="19"/>
        <item x="36"/>
        <item x="35"/>
        <item x="22"/>
        <item x="9"/>
        <item x="26"/>
        <item x="8"/>
        <item x="2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6"/>
        <item x="1"/>
        <item x="0"/>
        <item x="4"/>
        <item x="9"/>
        <item x="2"/>
        <item x="8"/>
        <item x="5"/>
        <item x="3"/>
        <item x="7"/>
      </items>
    </pivotField>
    <pivotField axis="axisCol"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3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36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a de eff.sl." fld="9" baseField="0" baseItem="0"/>
  </dataFields>
  <formats count="1">
    <format dxfId="3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CAB27-2405-D341-B987-6BF4A1F9BE71}" name="TablaDinámica7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SADP">
  <location ref="A58:I69" firstHeaderRow="0" firstDataRow="1" firstDataCol="1" rowPageCount="1" colPageCount="1"/>
  <pivotFields count="51">
    <pivotField showAll="0"/>
    <pivotField showAll="0"/>
    <pivotField numFmtId="164" showAll="0"/>
    <pivotField showAll="0"/>
    <pivotField numFmtId="42" showAll="0"/>
    <pivotField numFmtId="42" showAll="0"/>
    <pivotField numFmtId="42" showAll="0"/>
    <pivotField showAll="0"/>
    <pivotField numFmtId="6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</pivotField>
    <pivotField axis="axisPage" multipleItemSelectionAllowed="1" showAll="0">
      <items count="9">
        <item h="1" x="0"/>
        <item h="1" x="1"/>
        <item x="2"/>
        <item h="1" x="3"/>
        <item h="1" x="4"/>
        <item h="1" x="5"/>
        <item h="1" x="6"/>
        <item h="1" x="7"/>
        <item t="default"/>
      </items>
    </pivotField>
    <pivotField showAll="0"/>
    <pivotField numFmtId="1" showAl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38" hier="-1"/>
  </pageFields>
  <dataFields count="8">
    <dataField name="Holgura Costo de Venta" fld="13" baseField="0" baseItem="0" numFmtId="6"/>
    <dataField name="% Holgura Costos" fld="43" baseField="0" baseItem="0" numFmtId="9"/>
    <dataField name="Holgura Gastos" fld="14" baseField="0" baseItem="0" numFmtId="6"/>
    <dataField name="% Holgura Gastos " fld="44" baseField="0" baseItem="0" numFmtId="9"/>
    <dataField name="Holgura Activo" fld="15" baseField="0" baseItem="0" numFmtId="6"/>
    <dataField name="% Holgura Activos " fld="45" baseField="0" baseItem="0" numFmtId="9"/>
    <dataField name="Holgura Ingresos" fld="17" baseField="0" baseItem="0" numFmtId="6"/>
    <dataField name="% Holgura Ingresos " fld="46" baseField="0" baseItem="0" numFmtId="9"/>
  </dataFields>
  <formats count="7">
    <format dxfId="40">
      <pivotArea outline="0" collapsedLevelsAreSubtotals="1" fieldPosition="0">
        <references count="1">
          <reference field="4294967294" count="3" selected="0">
            <x v="0"/>
            <x v="2"/>
            <x v="4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5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4">
      <pivotArea field="37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4FBFC-2DBD-4B48-B805-3E0F4DD5B5C0}" name="TablaDinámica11" cacheId="22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6" rowHeaderCaption="SADP">
  <location ref="Q3:Y6" firstHeaderRow="0" firstDataRow="1" firstDataCol="3" rowPageCount="1" colPageCount="1"/>
  <pivotFields count="3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2" outline="0" showAll="0" defaultSubtotal="0">
      <items count="74">
        <item x="60"/>
        <item x="61"/>
        <item x="62"/>
        <item x="65"/>
        <item x="32"/>
        <item x="63"/>
        <item x="24"/>
        <item x="67"/>
        <item x="41"/>
        <item x="40"/>
        <item x="33"/>
        <item x="69"/>
        <item x="64"/>
        <item x="34"/>
        <item x="68"/>
        <item x="35"/>
        <item x="25"/>
        <item x="48"/>
        <item x="26"/>
        <item x="66"/>
        <item x="49"/>
        <item x="38"/>
        <item x="73"/>
        <item x="72"/>
        <item x="27"/>
        <item x="39"/>
        <item x="42"/>
        <item x="47"/>
        <item x="54"/>
        <item x="70"/>
        <item x="30"/>
        <item x="50"/>
        <item x="45"/>
        <item x="37"/>
        <item x="36"/>
        <item x="31"/>
        <item x="52"/>
        <item x="29"/>
        <item x="46"/>
        <item x="28"/>
        <item x="43"/>
        <item x="44"/>
        <item x="51"/>
        <item x="57"/>
        <item x="71"/>
        <item x="56"/>
        <item x="58"/>
        <item x="59"/>
        <item x="53"/>
        <item x="55"/>
        <item x="17"/>
        <item x="19"/>
        <item x="18"/>
        <item x="1"/>
        <item x="2"/>
        <item x="23"/>
        <item x="16"/>
        <item x="20"/>
        <item x="21"/>
        <item x="8"/>
        <item x="3"/>
        <item x="22"/>
        <item x="0"/>
        <item x="10"/>
        <item x="4"/>
        <item x="5"/>
        <item x="12"/>
        <item x="11"/>
        <item x="13"/>
        <item x="6"/>
        <item x="14"/>
        <item x="9"/>
        <item x="1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2" outline="0" showAll="0" defaultSubtotal="0">
      <items count="74">
        <item x="62"/>
        <item x="60"/>
        <item x="61"/>
        <item x="65"/>
        <item x="33"/>
        <item x="43"/>
        <item x="34"/>
        <item x="54"/>
        <item x="64"/>
        <item x="38"/>
        <item x="32"/>
        <item x="41"/>
        <item x="63"/>
        <item x="52"/>
        <item x="36"/>
        <item x="57"/>
        <item x="40"/>
        <item x="39"/>
        <item x="56"/>
        <item x="53"/>
        <item x="37"/>
        <item x="67"/>
        <item x="35"/>
        <item x="55"/>
        <item x="44"/>
        <item x="72"/>
        <item x="66"/>
        <item x="42"/>
        <item x="51"/>
        <item x="68"/>
        <item x="71"/>
        <item x="25"/>
        <item x="45"/>
        <item x="24"/>
        <item x="73"/>
        <item x="46"/>
        <item x="16"/>
        <item x="49"/>
        <item x="26"/>
        <item x="69"/>
        <item x="50"/>
        <item x="59"/>
        <item x="18"/>
        <item x="58"/>
        <item x="48"/>
        <item x="21"/>
        <item x="17"/>
        <item x="19"/>
        <item x="20"/>
        <item x="70"/>
        <item x="22"/>
        <item x="30"/>
        <item x="31"/>
        <item x="23"/>
        <item x="47"/>
        <item x="28"/>
        <item x="27"/>
        <item x="1"/>
        <item x="8"/>
        <item x="29"/>
        <item x="10"/>
        <item x="0"/>
        <item x="12"/>
        <item x="2"/>
        <item x="11"/>
        <item x="5"/>
        <item x="14"/>
        <item x="9"/>
        <item x="7"/>
        <item x="3"/>
        <item x="13"/>
        <item x="1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2" outline="0" showAll="0" defaultSubtotal="0">
      <items count="74">
        <item x="40"/>
        <item x="41"/>
        <item x="34"/>
        <item x="42"/>
        <item x="35"/>
        <item x="60"/>
        <item x="38"/>
        <item x="64"/>
        <item x="65"/>
        <item x="61"/>
        <item x="36"/>
        <item x="43"/>
        <item x="37"/>
        <item x="32"/>
        <item x="62"/>
        <item x="33"/>
        <item x="24"/>
        <item x="63"/>
        <item x="30"/>
        <item x="48"/>
        <item x="25"/>
        <item x="72"/>
        <item x="31"/>
        <item x="44"/>
        <item x="47"/>
        <item x="67"/>
        <item x="26"/>
        <item x="69"/>
        <item x="68"/>
        <item x="54"/>
        <item x="71"/>
        <item x="45"/>
        <item x="46"/>
        <item x="49"/>
        <item x="66"/>
        <item x="73"/>
        <item x="55"/>
        <item x="58"/>
        <item x="57"/>
        <item x="28"/>
        <item x="56"/>
        <item x="39"/>
        <item x="70"/>
        <item x="50"/>
        <item x="53"/>
        <item x="52"/>
        <item x="59"/>
        <item x="29"/>
        <item x="27"/>
        <item x="51"/>
        <item x="17"/>
        <item x="16"/>
        <item x="18"/>
        <item x="19"/>
        <item x="22"/>
        <item x="21"/>
        <item x="20"/>
        <item x="23"/>
        <item x="11"/>
        <item x="12"/>
        <item x="8"/>
        <item x="14"/>
        <item x="10"/>
        <item x="13"/>
        <item x="9"/>
        <item x="15"/>
        <item x="6"/>
        <item x="2"/>
        <item x="5"/>
        <item x="4"/>
        <item x="1"/>
        <item x="0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3">
        <item h="1" x="30"/>
        <item h="1" x="28"/>
        <item h="1" x="33"/>
        <item h="1" x="11"/>
        <item h="1" x="13"/>
        <item h="1" x="29"/>
        <item h="1" x="49"/>
        <item h="1" x="31"/>
        <item h="1" x="1"/>
        <item h="1" x="26"/>
        <item h="1" x="12"/>
        <item h="1" x="16"/>
        <item h="1" x="2"/>
        <item h="1" x="9"/>
        <item h="1" x="10"/>
        <item h="1" x="46"/>
        <item h="1" x="18"/>
        <item h="1" x="6"/>
        <item h="1" x="27"/>
        <item h="1" x="22"/>
        <item h="1" x="47"/>
        <item h="1" x="14"/>
        <item h="1" x="51"/>
        <item h="1" x="0"/>
        <item h="1" x="8"/>
        <item h="1" x="15"/>
        <item h="1" x="5"/>
        <item h="1" x="52"/>
        <item h="1" x="50"/>
        <item h="1" x="44"/>
        <item h="1" x="43"/>
        <item h="1" x="23"/>
        <item h="1" x="17"/>
        <item h="1" x="40"/>
        <item h="1" x="45"/>
        <item h="1" x="20"/>
        <item h="1" x="42"/>
        <item h="1" x="21"/>
        <item h="1" x="37"/>
        <item h="1" x="48"/>
        <item h="1" x="41"/>
        <item h="1" x="7"/>
        <item h="1" x="38"/>
        <item h="1" x="25"/>
        <item h="1" x="32"/>
        <item h="1" x="19"/>
        <item h="1" x="36"/>
        <item h="1" x="3"/>
        <item h="1" x="35"/>
        <item h="1" x="24"/>
        <item h="1" x="34"/>
        <item h="1" x="39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">
        <item x="0"/>
        <item x="3"/>
        <item x="4"/>
        <item x="6"/>
        <item x="5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2">
        <item x="0"/>
        <item x="18"/>
        <item x="19"/>
        <item x="12"/>
        <item x="17"/>
        <item x="15"/>
        <item x="21"/>
        <item x="20"/>
        <item x="16"/>
        <item x="11"/>
        <item x="3"/>
        <item x="5"/>
        <item x="14"/>
        <item x="6"/>
        <item x="13"/>
        <item x="7"/>
        <item x="1"/>
        <item x="9"/>
        <item x="8"/>
        <item x="1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24">
        <item x="9"/>
        <item x="21"/>
        <item x="23"/>
        <item x="18"/>
        <item x="16"/>
        <item x="22"/>
        <item x="11"/>
        <item x="15"/>
        <item x="14"/>
        <item x="20"/>
        <item x="17"/>
        <item x="12"/>
        <item x="13"/>
        <item x="19"/>
        <item x="10"/>
        <item x="6"/>
        <item x="8"/>
        <item x="5"/>
        <item x="7"/>
        <item x="2"/>
        <item x="1"/>
        <item x="0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x="0"/>
        <item x="3"/>
        <item x="12"/>
        <item x="1"/>
        <item x="4"/>
        <item x="10"/>
        <item x="13"/>
        <item x="2"/>
        <item x="9"/>
        <item x="6"/>
        <item x="11"/>
        <item x="8"/>
        <item x="5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4"/>
        <item x="1"/>
        <item x="5"/>
        <item x="2"/>
        <item x="3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6"/>
        <item x="1"/>
        <item x="0"/>
        <item x="4"/>
        <item x="9"/>
        <item x="2"/>
        <item x="8"/>
        <item x="5"/>
        <item x="3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5"/>
    <field x="36"/>
    <field x="8"/>
  </rowFields>
  <rowItems count="3">
    <i>
      <x v="1"/>
      <x/>
      <x v="52"/>
    </i>
    <i>
      <x v="2"/>
      <x v="4"/>
      <x v="52"/>
    </i>
    <i>
      <x v="5"/>
      <x v="7"/>
      <x v="52"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hier="-1"/>
  </pageFields>
  <dataFields count="6">
    <dataField name="Suma de Costos_de_explotacion" fld="2" baseField="0" baseItem="0"/>
    <dataField name="Suma de sx1" fld="11" baseField="0" baseItem="0"/>
    <dataField name="Suma de Gastos_de_administracion" fld="3" baseField="0" baseItem="0"/>
    <dataField name="Suma de sx2" fld="12" baseField="0" baseItem="0"/>
    <dataField name="Suma de TOTAL_ACTIVOS" fld="4" baseField="0" baseItem="0"/>
    <dataField name="Suma de sx3" fld="13" baseField="0" baseItem="0"/>
  </dataFields>
  <formats count="1">
    <format dxfId="4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DBD69-F030-024E-A4CC-B7C38C80D13B}" name="TablaDinámica4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SADP">
  <location ref="A18:B29" firstHeaderRow="1" firstDataRow="1" firstDataCol="1"/>
  <pivotFields count="39">
    <pivotField showAll="0"/>
    <pivotField showAll="0"/>
    <pivotField numFmtId="42" showAll="0"/>
    <pivotField numFmtId="42" showAll="0"/>
    <pivotField numFmtId="42" showAll="0"/>
    <pivotField showAll="0"/>
    <pivotField numFmtId="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6"/>
        <item x="1"/>
        <item x="0"/>
        <item x="4"/>
        <item x="9"/>
        <item x="2"/>
        <item x="8"/>
        <item x="5"/>
        <item x="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3">
        <item x="0"/>
        <item x="1"/>
        <item t="default"/>
      </items>
    </pivotField>
    <pivotField numFmtId="1" showAll="0"/>
  </pivotFields>
  <rowFields count="1">
    <field x="35"/>
  </rowFields>
  <rowItems count="11">
    <i>
      <x v="5"/>
    </i>
    <i>
      <x v="3"/>
    </i>
    <i>
      <x v="7"/>
    </i>
    <i>
      <x v="1"/>
    </i>
    <i>
      <x v="6"/>
    </i>
    <i>
      <x v="8"/>
    </i>
    <i>
      <x v="2"/>
    </i>
    <i>
      <x v="9"/>
    </i>
    <i>
      <x/>
    </i>
    <i>
      <x v="4"/>
    </i>
    <i t="grand">
      <x/>
    </i>
  </rowItems>
  <colItems count="1">
    <i/>
  </colItems>
  <dataFields count="1">
    <dataField name="Cantidad de veces eficiente" fld="37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5"/>
  <sheetViews>
    <sheetView topLeftCell="AC1" zoomScaleNormal="150" workbookViewId="0">
      <pane ySplit="1" topLeftCell="A16" activePane="bottomLeft" state="frozen"/>
      <selection pane="bottomLeft" activeCell="AR34" sqref="AR34"/>
    </sheetView>
  </sheetViews>
  <sheetFormatPr baseColWidth="10" defaultRowHeight="15" x14ac:dyDescent="0.2"/>
  <cols>
    <col min="3" max="3" width="28" bestFit="1" customWidth="1"/>
    <col min="4" max="4" width="32.6640625" bestFit="1" customWidth="1"/>
    <col min="5" max="5" width="12.1640625" bestFit="1" customWidth="1"/>
    <col min="6" max="6" width="11.1640625" bestFit="1" customWidth="1"/>
    <col min="7" max="7" width="12.1640625" bestFit="1" customWidth="1"/>
    <col min="9" max="9" width="11.1640625" bestFit="1" customWidth="1"/>
    <col min="14" max="15" width="11" bestFit="1" customWidth="1"/>
    <col min="16" max="16" width="11.1640625" bestFit="1" customWidth="1"/>
    <col min="38" max="38" width="19.5" bestFit="1" customWidth="1"/>
    <col min="39" max="39" width="12.6640625" bestFit="1" customWidth="1"/>
    <col min="40" max="40" width="11.1640625" bestFit="1" customWidth="1"/>
    <col min="41" max="41" width="14.6640625" bestFit="1" customWidth="1"/>
    <col min="42" max="43" width="14.33203125" bestFit="1" customWidth="1"/>
    <col min="44" max="44" width="14.6640625" bestFit="1" customWidth="1"/>
    <col min="45" max="45" width="18.5" bestFit="1" customWidth="1"/>
  </cols>
  <sheetData>
    <row r="1" spans="1:45" x14ac:dyDescent="0.2">
      <c r="A1" t="s">
        <v>186</v>
      </c>
      <c r="B1" t="s">
        <v>110</v>
      </c>
      <c r="C1" t="s">
        <v>185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166</v>
      </c>
      <c r="AM1" t="s">
        <v>167</v>
      </c>
      <c r="AN1" t="s">
        <v>182</v>
      </c>
      <c r="AO1" t="s">
        <v>183</v>
      </c>
      <c r="AP1" t="s">
        <v>263</v>
      </c>
      <c r="AQ1" t="s">
        <v>264</v>
      </c>
      <c r="AR1" t="s">
        <v>265</v>
      </c>
      <c r="AS1" t="s">
        <v>266</v>
      </c>
    </row>
    <row r="2" spans="1:45" x14ac:dyDescent="0.2">
      <c r="A2">
        <f>IFERROR(MATCH(B2,$A$1:$AK$1,0),0)</f>
        <v>0</v>
      </c>
      <c r="B2" t="s">
        <v>111</v>
      </c>
      <c r="C2" s="11">
        <f ca="1">IFERROR(SUM(OFFSET(A$1,1,MATCH(B2,$B$1:$AK$1,0),75,1)),0)</f>
        <v>0</v>
      </c>
      <c r="D2" t="s">
        <v>34</v>
      </c>
      <c r="E2" s="1">
        <v>11454340</v>
      </c>
      <c r="F2" s="1">
        <v>2843843</v>
      </c>
      <c r="G2" s="1">
        <v>46669645</v>
      </c>
      <c r="H2">
        <v>4</v>
      </c>
      <c r="I2" s="2">
        <v>14292544</v>
      </c>
      <c r="J2">
        <v>1</v>
      </c>
      <c r="K2">
        <v>0.79569821361450099</v>
      </c>
      <c r="L2">
        <v>0.79569821361450099</v>
      </c>
      <c r="M2" t="s">
        <v>35</v>
      </c>
      <c r="N2" s="2">
        <v>0</v>
      </c>
      <c r="O2" s="2">
        <v>0</v>
      </c>
      <c r="P2" s="2">
        <v>20857033.566402499</v>
      </c>
      <c r="Q2">
        <v>0</v>
      </c>
      <c r="R2">
        <v>0</v>
      </c>
      <c r="S2">
        <v>0.48337731338050999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0.20771068713968499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3.0402542609599702E-2</v>
      </c>
      <c r="AI2">
        <v>0</v>
      </c>
      <c r="AJ2">
        <v>0.27850945687020501</v>
      </c>
      <c r="AK2">
        <v>0</v>
      </c>
      <c r="AL2" s="2" t="str">
        <f>+MID(D2,6,LEN(D2)-5)</f>
        <v>BLANCO Y NEGRO S.A</v>
      </c>
      <c r="AM2" s="2" t="str">
        <f>+MID(D2,1,4)</f>
        <v>2011</v>
      </c>
      <c r="AN2">
        <f>+IF(K2=1,1,0)</f>
        <v>0</v>
      </c>
      <c r="AO2" s="3">
        <f>+IF(K2&lt;&gt;1,1,0)</f>
        <v>1</v>
      </c>
      <c r="AP2" s="17">
        <f>+((E2)-((E2*$K2)-N2))/E2</f>
        <v>0.20430178638549901</v>
      </c>
      <c r="AQ2" s="17">
        <f>+((F2)-((F2*$K2)-O2))/F2</f>
        <v>0.20430178638549895</v>
      </c>
      <c r="AR2" s="17">
        <f>+((G2)-((G2*$K2)-P2))/G2</f>
        <v>0.65120969764993009</v>
      </c>
      <c r="AS2" s="17">
        <f>+((H2)-((H2*$K2)-Q2))/H2</f>
        <v>0.20430178638549901</v>
      </c>
    </row>
    <row r="3" spans="1:45" x14ac:dyDescent="0.2">
      <c r="A3">
        <f t="shared" ref="A3:A66" si="0">IFERROR(MATCH(B3,$A$1:$AK$1,0),0)</f>
        <v>0</v>
      </c>
      <c r="B3" t="s">
        <v>112</v>
      </c>
      <c r="C3" s="11">
        <f t="shared" ref="C3:C66" ca="1" si="1">IFERROR(SUM(OFFSET(A$1,1,MATCH(B3,$B$1:$AK$1,0),75,1)),0)</f>
        <v>0</v>
      </c>
      <c r="D3" t="s">
        <v>36</v>
      </c>
      <c r="E3" s="1">
        <v>8347650</v>
      </c>
      <c r="F3" s="1">
        <v>2638132</v>
      </c>
      <c r="G3" s="1">
        <v>43855168</v>
      </c>
      <c r="H3">
        <v>3</v>
      </c>
      <c r="I3" s="2">
        <v>8009829</v>
      </c>
      <c r="J3">
        <v>1</v>
      </c>
      <c r="K3">
        <v>0.62326916190610604</v>
      </c>
      <c r="L3">
        <v>0.62326916190610604</v>
      </c>
      <c r="M3" t="s">
        <v>35</v>
      </c>
      <c r="N3" s="2">
        <v>0</v>
      </c>
      <c r="O3" s="2">
        <v>0</v>
      </c>
      <c r="P3" s="2">
        <v>19188311.887323599</v>
      </c>
      <c r="Q3">
        <v>0</v>
      </c>
      <c r="R3">
        <v>0</v>
      </c>
      <c r="S3">
        <v>0.16959013429334199</v>
      </c>
      <c r="T3">
        <v>0</v>
      </c>
      <c r="U3">
        <v>0</v>
      </c>
      <c r="V3">
        <v>0</v>
      </c>
      <c r="W3">
        <v>0</v>
      </c>
      <c r="X3">
        <v>0</v>
      </c>
      <c r="Y3">
        <v>0.68074844795434097</v>
      </c>
      <c r="Z3">
        <v>0.14178189375007599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7.8795240022408401E-3</v>
      </c>
      <c r="AK3">
        <v>0</v>
      </c>
      <c r="AL3" s="2" t="str">
        <f t="shared" ref="AL3:AL66" si="2">+MID(D3,6,LEN(D3)-5)</f>
        <v>BLANCO Y NEGRO S.A</v>
      </c>
      <c r="AM3" s="2" t="str">
        <f t="shared" ref="AM3:AM66" si="3">+MID(D3,1,4)</f>
        <v>2012</v>
      </c>
      <c r="AN3">
        <f t="shared" ref="AN3:AN66" si="4">+IF(K3=1,1,0)</f>
        <v>0</v>
      </c>
      <c r="AO3" s="3">
        <f t="shared" ref="AO3:AO66" si="5">+IF(K3&lt;&gt;1,1,0)</f>
        <v>1</v>
      </c>
      <c r="AP3" s="17">
        <f t="shared" ref="AP3:AP66" si="6">+((E3)-((E3*$K3)-N3))/E3</f>
        <v>0.37673083809389396</v>
      </c>
      <c r="AQ3" s="17">
        <f t="shared" ref="AQ3:AQ66" si="7">+((F3)-((F3*$K3)-O3))/F3</f>
        <v>0.3767308380938939</v>
      </c>
      <c r="AR3" s="17">
        <f t="shared" ref="AR3:AR66" si="8">+((G3)-((G3*$K3)-P3))/G3</f>
        <v>0.81426905222919488</v>
      </c>
      <c r="AS3" s="17">
        <f t="shared" ref="AS3:AS66" si="9">+((H3)-((H3*$K3)-Q3))/H3</f>
        <v>0.3767308380938939</v>
      </c>
    </row>
    <row r="4" spans="1:45" x14ac:dyDescent="0.2">
      <c r="A4">
        <f t="shared" si="0"/>
        <v>0</v>
      </c>
      <c r="B4" t="s">
        <v>113</v>
      </c>
      <c r="C4" s="11">
        <f t="shared" ca="1" si="1"/>
        <v>0</v>
      </c>
      <c r="D4" t="s">
        <v>37</v>
      </c>
      <c r="E4" s="1">
        <v>8728553</v>
      </c>
      <c r="F4" s="1">
        <v>3130102</v>
      </c>
      <c r="G4" s="1">
        <v>42626040</v>
      </c>
      <c r="H4">
        <v>8</v>
      </c>
      <c r="I4" s="2">
        <v>9298914</v>
      </c>
      <c r="J4">
        <v>1</v>
      </c>
      <c r="K4">
        <v>0.65773099673641799</v>
      </c>
      <c r="L4">
        <v>0.65773099673641799</v>
      </c>
      <c r="M4" t="s">
        <v>35</v>
      </c>
      <c r="N4" s="2">
        <v>0</v>
      </c>
      <c r="O4" s="2">
        <v>0</v>
      </c>
      <c r="P4" s="2">
        <v>18057351.663979501</v>
      </c>
      <c r="Q4">
        <v>0</v>
      </c>
      <c r="R4">
        <v>0</v>
      </c>
      <c r="S4">
        <v>0.18831832627614301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0.42148151842463499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0.37479138091803299</v>
      </c>
      <c r="AI4">
        <v>0</v>
      </c>
      <c r="AJ4">
        <v>1.54087743811901E-2</v>
      </c>
      <c r="AK4">
        <v>0</v>
      </c>
      <c r="AL4" s="2" t="str">
        <f t="shared" si="2"/>
        <v>BLANCO Y NEGRO S.A</v>
      </c>
      <c r="AM4" s="2" t="str">
        <f t="shared" si="3"/>
        <v>2013</v>
      </c>
      <c r="AN4">
        <f t="shared" si="4"/>
        <v>0</v>
      </c>
      <c r="AO4" s="3">
        <f t="shared" si="5"/>
        <v>1</v>
      </c>
      <c r="AP4" s="17">
        <f t="shared" si="6"/>
        <v>0.34226900326358206</v>
      </c>
      <c r="AQ4" s="17">
        <f t="shared" si="7"/>
        <v>0.34226900326358201</v>
      </c>
      <c r="AR4" s="17">
        <f t="shared" si="8"/>
        <v>0.76589155098275796</v>
      </c>
      <c r="AS4" s="17">
        <f t="shared" si="9"/>
        <v>0.34226900326358201</v>
      </c>
    </row>
    <row r="5" spans="1:45" x14ac:dyDescent="0.2">
      <c r="A5">
        <f t="shared" si="0"/>
        <v>0</v>
      </c>
      <c r="B5" t="s">
        <v>114</v>
      </c>
      <c r="C5" s="11">
        <f t="shared" ca="1" si="1"/>
        <v>0</v>
      </c>
      <c r="D5" t="s">
        <v>38</v>
      </c>
      <c r="E5" s="1">
        <v>10024755</v>
      </c>
      <c r="F5" s="1">
        <v>3703078</v>
      </c>
      <c r="G5" s="1">
        <v>47707378</v>
      </c>
      <c r="H5">
        <v>3</v>
      </c>
      <c r="I5" s="2">
        <v>15138158</v>
      </c>
      <c r="J5">
        <v>1</v>
      </c>
      <c r="K5">
        <v>0.95007313594033005</v>
      </c>
      <c r="L5">
        <v>0.95007313594033005</v>
      </c>
      <c r="M5" t="s">
        <v>35</v>
      </c>
      <c r="N5" s="2">
        <v>0</v>
      </c>
      <c r="O5" s="2">
        <v>599210.44881133398</v>
      </c>
      <c r="P5" s="2">
        <v>27965591.9700693</v>
      </c>
      <c r="Q5">
        <v>1.3180914962325001</v>
      </c>
      <c r="R5">
        <v>0</v>
      </c>
      <c r="S5">
        <v>0.467872088411874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0.532127911588126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2" t="str">
        <f t="shared" si="2"/>
        <v>BLANCO Y NEGRO S.A</v>
      </c>
      <c r="AM5" s="2" t="str">
        <f t="shared" si="3"/>
        <v>2014</v>
      </c>
      <c r="AN5">
        <f t="shared" si="4"/>
        <v>0</v>
      </c>
      <c r="AO5" s="3">
        <f t="shared" si="5"/>
        <v>1</v>
      </c>
      <c r="AP5" s="17">
        <f t="shared" si="6"/>
        <v>4.992686405967002E-2</v>
      </c>
      <c r="AQ5" s="17">
        <f t="shared" si="7"/>
        <v>0.21174102212259324</v>
      </c>
      <c r="AR5" s="17">
        <f t="shared" si="8"/>
        <v>0.63611694916703632</v>
      </c>
      <c r="AS5" s="17">
        <f t="shared" si="9"/>
        <v>0.48929069613716991</v>
      </c>
    </row>
    <row r="6" spans="1:45" x14ac:dyDescent="0.2">
      <c r="A6">
        <f t="shared" si="0"/>
        <v>0</v>
      </c>
      <c r="B6" t="s">
        <v>115</v>
      </c>
      <c r="C6" s="11">
        <f t="shared" ca="1" si="1"/>
        <v>0</v>
      </c>
      <c r="D6" t="s">
        <v>39</v>
      </c>
      <c r="E6" s="1">
        <v>12861674</v>
      </c>
      <c r="F6" s="1">
        <v>4521466</v>
      </c>
      <c r="G6" s="1">
        <v>43421147</v>
      </c>
      <c r="H6">
        <v>1</v>
      </c>
      <c r="I6" s="2">
        <v>14916615</v>
      </c>
      <c r="J6">
        <v>1</v>
      </c>
      <c r="K6">
        <v>1</v>
      </c>
      <c r="L6">
        <v>0.99999999999983202</v>
      </c>
      <c r="M6" t="s">
        <v>35</v>
      </c>
      <c r="N6" s="2">
        <v>1378014.7467121801</v>
      </c>
      <c r="O6" s="2">
        <v>2700844.7060325099</v>
      </c>
      <c r="P6" s="2">
        <v>24959800.715389401</v>
      </c>
      <c r="Q6">
        <v>0</v>
      </c>
      <c r="R6">
        <v>0</v>
      </c>
      <c r="S6">
        <v>0.23632337756463401</v>
      </c>
      <c r="T6">
        <v>0</v>
      </c>
      <c r="U6">
        <v>0</v>
      </c>
      <c r="V6">
        <v>0</v>
      </c>
      <c r="W6">
        <v>0.76367662243638101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 t="str">
        <f t="shared" si="2"/>
        <v>BLANCO Y NEGRO S.A</v>
      </c>
      <c r="AM6" s="2" t="str">
        <f t="shared" si="3"/>
        <v>2015</v>
      </c>
      <c r="AN6">
        <f t="shared" si="4"/>
        <v>1</v>
      </c>
      <c r="AO6" s="3">
        <f t="shared" si="5"/>
        <v>0</v>
      </c>
      <c r="AP6" s="17">
        <f t="shared" si="6"/>
        <v>0.10714116581653212</v>
      </c>
      <c r="AQ6" s="17">
        <f t="shared" si="7"/>
        <v>0.59733827613267687</v>
      </c>
      <c r="AR6" s="17">
        <f t="shared" si="8"/>
        <v>0.57483052475305174</v>
      </c>
      <c r="AS6" s="17">
        <f t="shared" si="9"/>
        <v>0</v>
      </c>
    </row>
    <row r="7" spans="1:45" x14ac:dyDescent="0.2">
      <c r="A7">
        <f t="shared" si="0"/>
        <v>0</v>
      </c>
      <c r="B7" t="s">
        <v>116</v>
      </c>
      <c r="C7" s="11">
        <f t="shared" ca="1" si="1"/>
        <v>0</v>
      </c>
      <c r="D7" t="s">
        <v>40</v>
      </c>
      <c r="E7" s="1">
        <v>13375930</v>
      </c>
      <c r="F7" s="1">
        <v>3395136</v>
      </c>
      <c r="G7" s="1">
        <v>43190640</v>
      </c>
      <c r="H7">
        <v>2</v>
      </c>
      <c r="I7" s="2">
        <v>16715412</v>
      </c>
      <c r="J7">
        <v>1</v>
      </c>
      <c r="K7">
        <v>0.799607584026373</v>
      </c>
      <c r="L7">
        <v>0.799607584026373</v>
      </c>
      <c r="M7" t="s">
        <v>35</v>
      </c>
      <c r="N7" s="2">
        <v>0</v>
      </c>
      <c r="O7" s="2">
        <v>0</v>
      </c>
      <c r="P7" s="2">
        <v>15501139.621003499</v>
      </c>
      <c r="Q7">
        <v>0</v>
      </c>
      <c r="R7">
        <v>0</v>
      </c>
      <c r="S7">
        <v>0.56364307289226001</v>
      </c>
      <c r="T7">
        <v>0</v>
      </c>
      <c r="U7">
        <v>0</v>
      </c>
      <c r="V7">
        <v>0</v>
      </c>
      <c r="W7">
        <v>0</v>
      </c>
      <c r="X7">
        <v>0</v>
      </c>
      <c r="Y7">
        <v>0.19015882472018</v>
      </c>
      <c r="Z7">
        <v>0.21362645419864601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3.25716481889139E-2</v>
      </c>
      <c r="AK7">
        <v>0</v>
      </c>
      <c r="AL7" s="2" t="str">
        <f t="shared" si="2"/>
        <v>BLANCO Y NEGRO S.A</v>
      </c>
      <c r="AM7" s="2" t="str">
        <f t="shared" si="3"/>
        <v>2016</v>
      </c>
      <c r="AN7">
        <f t="shared" si="4"/>
        <v>0</v>
      </c>
      <c r="AO7" s="3">
        <f t="shared" si="5"/>
        <v>1</v>
      </c>
      <c r="AP7" s="17">
        <f t="shared" si="6"/>
        <v>0.20039241597362698</v>
      </c>
      <c r="AQ7" s="17">
        <f t="shared" si="7"/>
        <v>0.20039241597362695</v>
      </c>
      <c r="AR7" s="17">
        <f t="shared" si="8"/>
        <v>0.55929285414734942</v>
      </c>
      <c r="AS7" s="17">
        <f t="shared" si="9"/>
        <v>0.200392415973627</v>
      </c>
    </row>
    <row r="8" spans="1:45" x14ac:dyDescent="0.2">
      <c r="A8">
        <f t="shared" si="0"/>
        <v>0</v>
      </c>
      <c r="B8" t="s">
        <v>117</v>
      </c>
      <c r="C8" s="11">
        <f t="shared" ca="1" si="1"/>
        <v>0</v>
      </c>
      <c r="D8" t="s">
        <v>41</v>
      </c>
      <c r="E8" s="1">
        <v>15085303</v>
      </c>
      <c r="F8" s="1">
        <v>4477536</v>
      </c>
      <c r="G8" s="1">
        <v>41494632</v>
      </c>
      <c r="H8">
        <v>2</v>
      </c>
      <c r="I8" s="2">
        <v>16326248</v>
      </c>
      <c r="J8">
        <v>1</v>
      </c>
      <c r="K8">
        <v>0.69645184365837798</v>
      </c>
      <c r="L8">
        <v>0.69645184365837798</v>
      </c>
      <c r="M8" t="s">
        <v>35</v>
      </c>
      <c r="N8" s="2">
        <v>0</v>
      </c>
      <c r="O8" s="2">
        <v>247675.87607964201</v>
      </c>
      <c r="P8" s="2">
        <v>9867371.5379328001</v>
      </c>
      <c r="Q8">
        <v>0</v>
      </c>
      <c r="R8">
        <v>0</v>
      </c>
      <c r="S8">
        <v>0.506562955155763</v>
      </c>
      <c r="T8">
        <v>0</v>
      </c>
      <c r="U8">
        <v>0</v>
      </c>
      <c r="V8">
        <v>0.10053335752780999</v>
      </c>
      <c r="W8">
        <v>0</v>
      </c>
      <c r="X8">
        <v>0</v>
      </c>
      <c r="Y8">
        <v>0</v>
      </c>
      <c r="Z8">
        <v>0.392903687316427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2" t="str">
        <f t="shared" si="2"/>
        <v>BLANCO Y NEGRO S.A</v>
      </c>
      <c r="AM8" s="2" t="str">
        <f t="shared" si="3"/>
        <v>2017</v>
      </c>
      <c r="AN8">
        <f t="shared" si="4"/>
        <v>0</v>
      </c>
      <c r="AO8" s="3">
        <f t="shared" si="5"/>
        <v>1</v>
      </c>
      <c r="AP8" s="17">
        <f t="shared" si="6"/>
        <v>0.30354815634162208</v>
      </c>
      <c r="AQ8" s="17">
        <f t="shared" si="7"/>
        <v>0.35886337347882474</v>
      </c>
      <c r="AR8" s="17">
        <f t="shared" si="8"/>
        <v>0.54134690433227306</v>
      </c>
      <c r="AS8" s="17">
        <f t="shared" si="9"/>
        <v>0.30354815634162202</v>
      </c>
    </row>
    <row r="9" spans="1:45" x14ac:dyDescent="0.2">
      <c r="A9">
        <f t="shared" si="0"/>
        <v>0</v>
      </c>
      <c r="B9" t="s">
        <v>118</v>
      </c>
      <c r="C9" s="11">
        <f t="shared" ca="1" si="1"/>
        <v>0</v>
      </c>
      <c r="D9" t="s">
        <v>42</v>
      </c>
      <c r="E9" s="1">
        <v>19000786</v>
      </c>
      <c r="F9" s="1">
        <v>3597153</v>
      </c>
      <c r="G9" s="1">
        <v>48492515</v>
      </c>
      <c r="H9">
        <v>5</v>
      </c>
      <c r="I9" s="2">
        <v>24565194</v>
      </c>
      <c r="J9">
        <v>1</v>
      </c>
      <c r="K9">
        <v>0.926555346201557</v>
      </c>
      <c r="L9">
        <v>0.926555346201557</v>
      </c>
      <c r="M9" t="s">
        <v>35</v>
      </c>
      <c r="N9" s="2">
        <v>1547296.1240068499</v>
      </c>
      <c r="O9" s="2">
        <v>0</v>
      </c>
      <c r="P9" s="2">
        <v>16146618.749601301</v>
      </c>
      <c r="Q9">
        <v>3.63277673100704</v>
      </c>
      <c r="R9">
        <v>0</v>
      </c>
      <c r="S9">
        <v>0.894108769958746</v>
      </c>
      <c r="T9">
        <v>0</v>
      </c>
      <c r="U9">
        <v>0</v>
      </c>
      <c r="V9">
        <v>0</v>
      </c>
      <c r="W9">
        <v>0.105891230041084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2" t="str">
        <f t="shared" si="2"/>
        <v>BLANCO Y NEGRO S.A</v>
      </c>
      <c r="AM9" s="2" t="str">
        <f t="shared" si="3"/>
        <v>2018</v>
      </c>
      <c r="AN9">
        <f t="shared" si="4"/>
        <v>0</v>
      </c>
      <c r="AO9" s="3">
        <f t="shared" si="5"/>
        <v>1</v>
      </c>
      <c r="AP9" s="17">
        <f t="shared" si="6"/>
        <v>0.15487792313829296</v>
      </c>
      <c r="AQ9" s="17">
        <f t="shared" si="7"/>
        <v>7.3444653798442977E-2</v>
      </c>
      <c r="AR9" s="17">
        <f t="shared" si="8"/>
        <v>0.40641601545294365</v>
      </c>
      <c r="AS9" s="17">
        <f t="shared" si="9"/>
        <v>0.79999999999985105</v>
      </c>
    </row>
    <row r="10" spans="1:45" x14ac:dyDescent="0.2">
      <c r="A10">
        <f t="shared" si="0"/>
        <v>0</v>
      </c>
      <c r="B10" t="s">
        <v>119</v>
      </c>
      <c r="C10" s="11">
        <f t="shared" ca="1" si="1"/>
        <v>0</v>
      </c>
      <c r="D10" t="s">
        <v>43</v>
      </c>
      <c r="E10" s="1">
        <v>9976837</v>
      </c>
      <c r="F10" s="1">
        <v>2702374</v>
      </c>
      <c r="G10" s="1">
        <v>28507802</v>
      </c>
      <c r="H10">
        <v>1</v>
      </c>
      <c r="I10" s="2">
        <v>13085550</v>
      </c>
      <c r="J10">
        <v>1</v>
      </c>
      <c r="K10">
        <v>1</v>
      </c>
      <c r="L10">
        <v>1.00000000000005</v>
      </c>
      <c r="M10" t="s">
        <v>35</v>
      </c>
      <c r="N10" s="2">
        <v>0</v>
      </c>
      <c r="O10" s="2">
        <v>999015.96440528997</v>
      </c>
      <c r="P10" s="2">
        <v>11971910.514926201</v>
      </c>
      <c r="Q10">
        <v>0</v>
      </c>
      <c r="R10">
        <v>0</v>
      </c>
      <c r="S10">
        <v>0.208654385611349</v>
      </c>
      <c r="T10">
        <v>0</v>
      </c>
      <c r="U10">
        <v>0.60577906625539302</v>
      </c>
      <c r="V10">
        <v>0</v>
      </c>
      <c r="W10">
        <v>0.18556654812819701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2" t="str">
        <f t="shared" si="2"/>
        <v>AZUL AZUL S.A.</v>
      </c>
      <c r="AM10" s="2" t="str">
        <f t="shared" si="3"/>
        <v>2011</v>
      </c>
      <c r="AN10">
        <f t="shared" si="4"/>
        <v>1</v>
      </c>
      <c r="AO10" s="3">
        <f t="shared" si="5"/>
        <v>0</v>
      </c>
      <c r="AP10" s="17">
        <f t="shared" si="6"/>
        <v>0</v>
      </c>
      <c r="AQ10" s="17">
        <f t="shared" si="7"/>
        <v>0.36968086741705253</v>
      </c>
      <c r="AR10" s="17">
        <f t="shared" si="8"/>
        <v>0.41995207188987072</v>
      </c>
      <c r="AS10" s="17">
        <f t="shared" si="9"/>
        <v>0</v>
      </c>
    </row>
    <row r="11" spans="1:45" x14ac:dyDescent="0.2">
      <c r="A11">
        <f t="shared" si="0"/>
        <v>19</v>
      </c>
      <c r="B11" t="s">
        <v>15</v>
      </c>
      <c r="C11" s="11">
        <f t="shared" ca="1" si="1"/>
        <v>8.4864646064059333</v>
      </c>
      <c r="D11" t="s">
        <v>44</v>
      </c>
      <c r="E11" s="1">
        <v>16794365</v>
      </c>
      <c r="F11" s="1">
        <v>3576420</v>
      </c>
      <c r="G11" s="1">
        <v>30446197</v>
      </c>
      <c r="H11">
        <v>1</v>
      </c>
      <c r="I11" s="2">
        <v>26118436</v>
      </c>
      <c r="J11">
        <v>1</v>
      </c>
      <c r="K11">
        <v>1</v>
      </c>
      <c r="L11">
        <v>0.999999999999997</v>
      </c>
      <c r="M11" t="s">
        <v>45</v>
      </c>
      <c r="N11" s="2">
        <v>0</v>
      </c>
      <c r="O11" s="2">
        <v>0</v>
      </c>
      <c r="P11" s="2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2" t="str">
        <f t="shared" si="2"/>
        <v>AZUL AZUL S.A.</v>
      </c>
      <c r="AM11" s="2" t="str">
        <f t="shared" si="3"/>
        <v>2012</v>
      </c>
      <c r="AN11">
        <f t="shared" si="4"/>
        <v>1</v>
      </c>
      <c r="AO11" s="3">
        <f t="shared" si="5"/>
        <v>0</v>
      </c>
      <c r="AP11" s="17">
        <f t="shared" si="6"/>
        <v>0</v>
      </c>
      <c r="AQ11" s="17">
        <f t="shared" si="7"/>
        <v>0</v>
      </c>
      <c r="AR11" s="17">
        <f t="shared" si="8"/>
        <v>0</v>
      </c>
      <c r="AS11" s="17">
        <f t="shared" si="9"/>
        <v>0</v>
      </c>
    </row>
    <row r="12" spans="1:45" x14ac:dyDescent="0.2">
      <c r="A12">
        <f t="shared" si="0"/>
        <v>0</v>
      </c>
      <c r="B12" t="s">
        <v>120</v>
      </c>
      <c r="C12" s="11">
        <f t="shared" ca="1" si="1"/>
        <v>0</v>
      </c>
      <c r="D12" t="s">
        <v>46</v>
      </c>
      <c r="E12" s="1">
        <v>12406785</v>
      </c>
      <c r="F12" s="1">
        <v>2790763</v>
      </c>
      <c r="G12" s="1">
        <v>29474810</v>
      </c>
      <c r="H12">
        <v>4</v>
      </c>
      <c r="I12" s="2">
        <v>15427641</v>
      </c>
      <c r="J12">
        <v>1</v>
      </c>
      <c r="K12">
        <v>0.79765251360679501</v>
      </c>
      <c r="L12">
        <v>0.79765251360679501</v>
      </c>
      <c r="M12" t="s">
        <v>35</v>
      </c>
      <c r="N12" s="2">
        <v>0</v>
      </c>
      <c r="O12" s="2">
        <v>0</v>
      </c>
      <c r="P12" s="2">
        <v>5856820.9372370699</v>
      </c>
      <c r="Q12">
        <v>0</v>
      </c>
      <c r="R12">
        <v>0</v>
      </c>
      <c r="S12">
        <v>0.55263115568298804</v>
      </c>
      <c r="T12">
        <v>0</v>
      </c>
      <c r="U12">
        <v>0</v>
      </c>
      <c r="V12">
        <v>0</v>
      </c>
      <c r="W12">
        <v>0</v>
      </c>
      <c r="X12">
        <v>0</v>
      </c>
      <c r="Y12">
        <v>7.5363903282831695E-4</v>
      </c>
      <c r="Z12">
        <v>9.7966963262427306E-2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0.34864824202175698</v>
      </c>
      <c r="AK12">
        <v>0</v>
      </c>
      <c r="AL12" s="2" t="str">
        <f t="shared" si="2"/>
        <v>AZUL AZUL S.A.</v>
      </c>
      <c r="AM12" s="2" t="str">
        <f t="shared" si="3"/>
        <v>2013</v>
      </c>
      <c r="AN12">
        <f t="shared" si="4"/>
        <v>0</v>
      </c>
      <c r="AO12" s="3">
        <f t="shared" si="5"/>
        <v>1</v>
      </c>
      <c r="AP12" s="17">
        <f t="shared" si="6"/>
        <v>0.20234748639320502</v>
      </c>
      <c r="AQ12" s="17">
        <f t="shared" si="7"/>
        <v>0.20234748639320496</v>
      </c>
      <c r="AR12" s="17">
        <f t="shared" si="8"/>
        <v>0.40105346404792336</v>
      </c>
      <c r="AS12" s="17">
        <f t="shared" si="9"/>
        <v>0.20234748639320499</v>
      </c>
    </row>
    <row r="13" spans="1:45" x14ac:dyDescent="0.2">
      <c r="A13">
        <f t="shared" si="0"/>
        <v>0</v>
      </c>
      <c r="B13" t="s">
        <v>121</v>
      </c>
      <c r="C13" s="11">
        <f t="shared" ca="1" si="1"/>
        <v>0</v>
      </c>
      <c r="D13" t="s">
        <v>47</v>
      </c>
      <c r="E13" s="1">
        <v>14345339</v>
      </c>
      <c r="F13" s="1">
        <v>3177103</v>
      </c>
      <c r="G13" s="1">
        <v>26221600</v>
      </c>
      <c r="H13">
        <v>8</v>
      </c>
      <c r="I13" s="2">
        <v>14863823</v>
      </c>
      <c r="J13">
        <v>1</v>
      </c>
      <c r="K13">
        <v>0.66273312528183803</v>
      </c>
      <c r="L13">
        <v>0.66273312528183803</v>
      </c>
      <c r="M13" t="s">
        <v>35</v>
      </c>
      <c r="N13" s="2">
        <v>0</v>
      </c>
      <c r="O13" s="2">
        <v>0</v>
      </c>
      <c r="P13" s="2">
        <v>713348.72654809104</v>
      </c>
      <c r="Q13">
        <v>6.2176117498453802E-2</v>
      </c>
      <c r="R13">
        <v>0</v>
      </c>
      <c r="S13">
        <v>0.49559161739371099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0.30330964727963899</v>
      </c>
      <c r="AI13">
        <v>0</v>
      </c>
      <c r="AJ13">
        <v>0.20109873532665001</v>
      </c>
      <c r="AK13">
        <v>0</v>
      </c>
      <c r="AL13" s="2" t="str">
        <f t="shared" si="2"/>
        <v>AZUL AZUL S.A.</v>
      </c>
      <c r="AM13" s="2" t="str">
        <f t="shared" si="3"/>
        <v>2014</v>
      </c>
      <c r="AN13">
        <f t="shared" si="4"/>
        <v>0</v>
      </c>
      <c r="AO13" s="3">
        <f t="shared" si="5"/>
        <v>1</v>
      </c>
      <c r="AP13" s="17">
        <f t="shared" si="6"/>
        <v>0.33726687471816197</v>
      </c>
      <c r="AQ13" s="17">
        <f t="shared" si="7"/>
        <v>0.33726687471816197</v>
      </c>
      <c r="AR13" s="17">
        <f t="shared" si="8"/>
        <v>0.36447149711145954</v>
      </c>
      <c r="AS13" s="17">
        <f t="shared" si="9"/>
        <v>0.34503888940546867</v>
      </c>
    </row>
    <row r="14" spans="1:45" x14ac:dyDescent="0.2">
      <c r="A14">
        <f t="shared" si="0"/>
        <v>0</v>
      </c>
      <c r="B14" t="s">
        <v>122</v>
      </c>
      <c r="C14" s="11">
        <f t="shared" ca="1" si="1"/>
        <v>0</v>
      </c>
      <c r="D14" t="s">
        <v>48</v>
      </c>
      <c r="E14" s="1">
        <v>14039653</v>
      </c>
      <c r="F14" s="1">
        <v>3072017</v>
      </c>
      <c r="G14" s="1">
        <v>26536209</v>
      </c>
      <c r="H14">
        <v>2</v>
      </c>
      <c r="I14" s="2">
        <v>13669430</v>
      </c>
      <c r="J14">
        <v>1</v>
      </c>
      <c r="K14">
        <v>0.66626833635216098</v>
      </c>
      <c r="L14">
        <v>0.66626833635216098</v>
      </c>
      <c r="M14" t="s">
        <v>35</v>
      </c>
      <c r="N14" s="2">
        <v>0</v>
      </c>
      <c r="O14" s="2">
        <v>0</v>
      </c>
      <c r="P14" s="2">
        <v>1683428.6497545701</v>
      </c>
      <c r="Q14">
        <v>0</v>
      </c>
      <c r="R14">
        <v>0</v>
      </c>
      <c r="S14">
        <v>0.362870042298717</v>
      </c>
      <c r="T14">
        <v>0</v>
      </c>
      <c r="U14">
        <v>8.9108087059143304E-2</v>
      </c>
      <c r="V14">
        <v>0.215485197938518</v>
      </c>
      <c r="W14">
        <v>0</v>
      </c>
      <c r="X14">
        <v>0</v>
      </c>
      <c r="Y14">
        <v>0.33253667270362203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2" t="str">
        <f t="shared" si="2"/>
        <v>AZUL AZUL S.A.</v>
      </c>
      <c r="AM14" s="2" t="str">
        <f t="shared" si="3"/>
        <v>2015</v>
      </c>
      <c r="AN14">
        <f t="shared" si="4"/>
        <v>0</v>
      </c>
      <c r="AO14" s="3">
        <f t="shared" si="5"/>
        <v>1</v>
      </c>
      <c r="AP14" s="17">
        <f t="shared" si="6"/>
        <v>0.33373166364783907</v>
      </c>
      <c r="AQ14" s="17">
        <f t="shared" si="7"/>
        <v>0.33373166364783902</v>
      </c>
      <c r="AR14" s="17">
        <f t="shared" si="8"/>
        <v>0.39717059155779671</v>
      </c>
      <c r="AS14" s="17">
        <f t="shared" si="9"/>
        <v>0.33373166364783902</v>
      </c>
    </row>
    <row r="15" spans="1:45" x14ac:dyDescent="0.2">
      <c r="A15">
        <f t="shared" si="0"/>
        <v>0</v>
      </c>
      <c r="B15" t="s">
        <v>123</v>
      </c>
      <c r="C15" s="11">
        <f t="shared" ca="1" si="1"/>
        <v>0</v>
      </c>
      <c r="D15" t="s">
        <v>49</v>
      </c>
      <c r="E15" s="1">
        <v>15064181</v>
      </c>
      <c r="F15" s="1">
        <v>3773375</v>
      </c>
      <c r="G15" s="1">
        <v>29540105</v>
      </c>
      <c r="H15">
        <v>11</v>
      </c>
      <c r="I15" s="2">
        <v>12792767</v>
      </c>
      <c r="J15">
        <v>1</v>
      </c>
      <c r="K15">
        <v>0.53828418519328303</v>
      </c>
      <c r="L15">
        <v>0.53828418519328303</v>
      </c>
      <c r="M15" t="s">
        <v>35</v>
      </c>
      <c r="N15" s="2">
        <v>0</v>
      </c>
      <c r="O15" s="2">
        <v>0</v>
      </c>
      <c r="P15" s="2">
        <v>1821102.2896676201</v>
      </c>
      <c r="Q15">
        <v>0</v>
      </c>
      <c r="R15">
        <v>0</v>
      </c>
      <c r="S15">
        <v>0.37551720972180602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0.101112532650182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0.41994798967713698</v>
      </c>
      <c r="AI15">
        <v>0</v>
      </c>
      <c r="AJ15">
        <v>0.103422267950875</v>
      </c>
      <c r="AK15">
        <v>0</v>
      </c>
      <c r="AL15" s="2" t="str">
        <f t="shared" si="2"/>
        <v>AZUL AZUL S.A.</v>
      </c>
      <c r="AM15" s="2" t="str">
        <f t="shared" si="3"/>
        <v>2016</v>
      </c>
      <c r="AN15">
        <f t="shared" si="4"/>
        <v>0</v>
      </c>
      <c r="AO15" s="3">
        <f t="shared" si="5"/>
        <v>1</v>
      </c>
      <c r="AP15" s="17">
        <f t="shared" si="6"/>
        <v>0.46171581480671697</v>
      </c>
      <c r="AQ15" s="17">
        <f t="shared" si="7"/>
        <v>0.46171581480671697</v>
      </c>
      <c r="AR15" s="17">
        <f t="shared" si="8"/>
        <v>0.52336428523929057</v>
      </c>
      <c r="AS15" s="17">
        <f t="shared" si="9"/>
        <v>0.46171581480671703</v>
      </c>
    </row>
    <row r="16" spans="1:45" x14ac:dyDescent="0.2">
      <c r="A16">
        <f t="shared" si="0"/>
        <v>0</v>
      </c>
      <c r="B16" t="s">
        <v>124</v>
      </c>
      <c r="C16" s="11">
        <f t="shared" ca="1" si="1"/>
        <v>0</v>
      </c>
      <c r="D16" t="s">
        <v>50</v>
      </c>
      <c r="E16" s="1">
        <v>15866545</v>
      </c>
      <c r="F16" s="1">
        <v>3445718</v>
      </c>
      <c r="G16" s="1">
        <v>28852707</v>
      </c>
      <c r="H16">
        <v>3</v>
      </c>
      <c r="I16" s="2">
        <v>15379286</v>
      </c>
      <c r="J16">
        <v>1</v>
      </c>
      <c r="K16">
        <v>0.637338197541792</v>
      </c>
      <c r="L16">
        <v>0.637338197541792</v>
      </c>
      <c r="M16" t="s">
        <v>35</v>
      </c>
      <c r="N16" s="2">
        <v>0</v>
      </c>
      <c r="O16" s="2">
        <v>0</v>
      </c>
      <c r="P16" s="2">
        <v>997751.048154474</v>
      </c>
      <c r="Q16">
        <v>0</v>
      </c>
      <c r="R16">
        <v>0</v>
      </c>
      <c r="S16">
        <v>0.52457516756711897</v>
      </c>
      <c r="T16">
        <v>0</v>
      </c>
      <c r="U16">
        <v>0</v>
      </c>
      <c r="V16">
        <v>0</v>
      </c>
      <c r="W16">
        <v>0</v>
      </c>
      <c r="X16">
        <v>0</v>
      </c>
      <c r="Y16">
        <v>0.250790558600131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0.171645402242874</v>
      </c>
      <c r="AJ16">
        <v>5.29888715898763E-2</v>
      </c>
      <c r="AK16">
        <v>0</v>
      </c>
      <c r="AL16" s="2" t="str">
        <f t="shared" si="2"/>
        <v>AZUL AZUL S.A.</v>
      </c>
      <c r="AM16" s="2" t="str">
        <f t="shared" si="3"/>
        <v>2017</v>
      </c>
      <c r="AN16">
        <f t="shared" si="4"/>
        <v>0</v>
      </c>
      <c r="AO16" s="3">
        <f t="shared" si="5"/>
        <v>1</v>
      </c>
      <c r="AP16" s="17">
        <f t="shared" si="6"/>
        <v>0.36266180245820795</v>
      </c>
      <c r="AQ16" s="17">
        <f t="shared" si="7"/>
        <v>0.362661802458208</v>
      </c>
      <c r="AR16" s="17">
        <f t="shared" si="8"/>
        <v>0.39724264952238375</v>
      </c>
      <c r="AS16" s="17">
        <f t="shared" si="9"/>
        <v>0.362661802458208</v>
      </c>
    </row>
    <row r="17" spans="1:45" x14ac:dyDescent="0.2">
      <c r="A17">
        <f t="shared" si="0"/>
        <v>0</v>
      </c>
      <c r="B17" t="s">
        <v>125</v>
      </c>
      <c r="C17" s="11">
        <f t="shared" ca="1" si="1"/>
        <v>0</v>
      </c>
      <c r="D17" t="s">
        <v>51</v>
      </c>
      <c r="E17" s="1">
        <v>18658823</v>
      </c>
      <c r="F17" s="1">
        <v>3970291</v>
      </c>
      <c r="G17" s="1">
        <v>30868487</v>
      </c>
      <c r="H17">
        <v>3</v>
      </c>
      <c r="I17" s="2">
        <v>15883300</v>
      </c>
      <c r="J17">
        <v>1</v>
      </c>
      <c r="K17">
        <v>0.567639773038488</v>
      </c>
      <c r="L17">
        <v>0.567639773038488</v>
      </c>
      <c r="M17" t="s">
        <v>45</v>
      </c>
      <c r="N17" s="2">
        <v>0</v>
      </c>
      <c r="O17" s="2">
        <v>0</v>
      </c>
      <c r="P17" s="2">
        <v>0</v>
      </c>
      <c r="Q17">
        <v>0</v>
      </c>
      <c r="R17">
        <v>0</v>
      </c>
      <c r="S17">
        <v>0.52813885720487697</v>
      </c>
      <c r="T17">
        <v>0</v>
      </c>
      <c r="U17">
        <v>5.0871626203610402E-2</v>
      </c>
      <c r="V17">
        <v>0</v>
      </c>
      <c r="W17">
        <v>0</v>
      </c>
      <c r="X17">
        <v>0</v>
      </c>
      <c r="Y17">
        <v>0.13905971407092699</v>
      </c>
      <c r="Z17">
        <v>0</v>
      </c>
      <c r="AA17">
        <v>0</v>
      </c>
      <c r="AB17">
        <v>0</v>
      </c>
      <c r="AC17">
        <v>0.249580276622761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3.2349525897097602E-2</v>
      </c>
      <c r="AJ17">
        <v>0</v>
      </c>
      <c r="AK17">
        <v>0</v>
      </c>
      <c r="AL17" s="2" t="str">
        <f t="shared" si="2"/>
        <v>AZUL AZUL S.A.</v>
      </c>
      <c r="AM17" s="2" t="str">
        <f t="shared" si="3"/>
        <v>2018</v>
      </c>
      <c r="AN17">
        <f t="shared" si="4"/>
        <v>0</v>
      </c>
      <c r="AO17" s="3">
        <f t="shared" si="5"/>
        <v>1</v>
      </c>
      <c r="AP17" s="17">
        <f t="shared" si="6"/>
        <v>0.432360226961512</v>
      </c>
      <c r="AQ17" s="17">
        <f t="shared" si="7"/>
        <v>0.432360226961512</v>
      </c>
      <c r="AR17" s="17">
        <f t="shared" si="8"/>
        <v>0.432360226961512</v>
      </c>
      <c r="AS17" s="17">
        <f t="shared" si="9"/>
        <v>0.43236022696151205</v>
      </c>
    </row>
    <row r="18" spans="1:45" x14ac:dyDescent="0.2">
      <c r="A18">
        <f t="shared" si="0"/>
        <v>20</v>
      </c>
      <c r="B18" t="s">
        <v>16</v>
      </c>
      <c r="C18" s="11">
        <f t="shared" ca="1" si="1"/>
        <v>1.6001792300638353</v>
      </c>
      <c r="D18" t="s">
        <v>52</v>
      </c>
      <c r="E18" s="1">
        <v>9273403</v>
      </c>
      <c r="F18" s="1">
        <v>993215</v>
      </c>
      <c r="G18" s="1">
        <v>12025891</v>
      </c>
      <c r="H18">
        <v>2</v>
      </c>
      <c r="I18" s="2">
        <v>9585424</v>
      </c>
      <c r="J18">
        <v>1</v>
      </c>
      <c r="K18">
        <v>1</v>
      </c>
      <c r="L18">
        <v>0.99999999999995004</v>
      </c>
      <c r="M18" t="s">
        <v>45</v>
      </c>
      <c r="N18" s="2">
        <v>0</v>
      </c>
      <c r="O18" s="2">
        <v>0</v>
      </c>
      <c r="P18" s="2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2" t="str">
        <f t="shared" si="2"/>
        <v>CRUZADOS S.A.D.P</v>
      </c>
      <c r="AM18" s="2" t="str">
        <f t="shared" si="3"/>
        <v>2011</v>
      </c>
      <c r="AN18">
        <f t="shared" si="4"/>
        <v>1</v>
      </c>
      <c r="AO18" s="3">
        <f t="shared" si="5"/>
        <v>0</v>
      </c>
      <c r="AP18" s="17">
        <f t="shared" si="6"/>
        <v>0</v>
      </c>
      <c r="AQ18" s="17">
        <f t="shared" si="7"/>
        <v>0</v>
      </c>
      <c r="AR18" s="17">
        <f t="shared" si="8"/>
        <v>0</v>
      </c>
      <c r="AS18" s="17">
        <f t="shared" si="9"/>
        <v>0</v>
      </c>
    </row>
    <row r="19" spans="1:45" x14ac:dyDescent="0.2">
      <c r="A19">
        <f t="shared" si="0"/>
        <v>0</v>
      </c>
      <c r="B19" t="s">
        <v>126</v>
      </c>
      <c r="C19" s="11">
        <f t="shared" ca="1" si="1"/>
        <v>0</v>
      </c>
      <c r="D19" t="s">
        <v>53</v>
      </c>
      <c r="E19" s="1">
        <v>6916141</v>
      </c>
      <c r="F19" s="1">
        <v>1372460</v>
      </c>
      <c r="G19" s="1">
        <v>11804560</v>
      </c>
      <c r="H19">
        <v>5</v>
      </c>
      <c r="I19" s="2">
        <v>7450809</v>
      </c>
      <c r="J19">
        <v>1</v>
      </c>
      <c r="K19">
        <v>0.74466223911290597</v>
      </c>
      <c r="L19">
        <v>0.74466223911290597</v>
      </c>
      <c r="M19" t="s">
        <v>35</v>
      </c>
      <c r="N19" s="2">
        <v>0</v>
      </c>
      <c r="O19" s="2">
        <v>0</v>
      </c>
      <c r="P19" s="2">
        <v>790376.11618843197</v>
      </c>
      <c r="Q19">
        <v>0</v>
      </c>
      <c r="R19">
        <v>0</v>
      </c>
      <c r="S19">
        <v>0.203322850022293</v>
      </c>
      <c r="T19">
        <v>0</v>
      </c>
      <c r="U19">
        <v>0</v>
      </c>
      <c r="V19">
        <v>0</v>
      </c>
      <c r="W19">
        <v>0</v>
      </c>
      <c r="X19">
        <v>0</v>
      </c>
      <c r="Y19">
        <v>0.17010479656823299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0.30155693036536801</v>
      </c>
      <c r="AJ19">
        <v>0.32501542304410702</v>
      </c>
      <c r="AK19">
        <v>0</v>
      </c>
      <c r="AL19" s="2" t="str">
        <f t="shared" si="2"/>
        <v>CRUZADOS S.A.D.P</v>
      </c>
      <c r="AM19" s="2" t="str">
        <f t="shared" si="3"/>
        <v>2012</v>
      </c>
      <c r="AN19">
        <f t="shared" si="4"/>
        <v>0</v>
      </c>
      <c r="AO19" s="3">
        <f t="shared" si="5"/>
        <v>1</v>
      </c>
      <c r="AP19" s="17">
        <f t="shared" si="6"/>
        <v>0.25533776088709398</v>
      </c>
      <c r="AQ19" s="17">
        <f t="shared" si="7"/>
        <v>0.25533776088709403</v>
      </c>
      <c r="AR19" s="17">
        <f t="shared" si="8"/>
        <v>0.32229291348815942</v>
      </c>
      <c r="AS19" s="17">
        <f t="shared" si="9"/>
        <v>0.25533776088709403</v>
      </c>
    </row>
    <row r="20" spans="1:45" x14ac:dyDescent="0.2">
      <c r="A20">
        <f t="shared" si="0"/>
        <v>21</v>
      </c>
      <c r="B20" t="s">
        <v>17</v>
      </c>
      <c r="C20" s="11">
        <f t="shared" ca="1" si="1"/>
        <v>2.380720916025068</v>
      </c>
      <c r="D20" t="s">
        <v>54</v>
      </c>
      <c r="E20" s="1">
        <v>7670454</v>
      </c>
      <c r="F20" s="1">
        <v>1188720</v>
      </c>
      <c r="G20" s="1">
        <v>12290907</v>
      </c>
      <c r="H20">
        <v>1</v>
      </c>
      <c r="I20" s="2">
        <v>9097471</v>
      </c>
      <c r="J20">
        <v>1</v>
      </c>
      <c r="K20">
        <v>1</v>
      </c>
      <c r="L20">
        <v>0.99999999999997002</v>
      </c>
      <c r="M20" t="s">
        <v>45</v>
      </c>
      <c r="N20" s="2">
        <v>0</v>
      </c>
      <c r="O20" s="2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2" t="str">
        <f t="shared" si="2"/>
        <v>CRUZADOS S.A.D.P</v>
      </c>
      <c r="AM20" s="2" t="str">
        <f t="shared" si="3"/>
        <v>2013</v>
      </c>
      <c r="AN20">
        <f t="shared" si="4"/>
        <v>1</v>
      </c>
      <c r="AO20" s="3">
        <f t="shared" si="5"/>
        <v>0</v>
      </c>
      <c r="AP20" s="17">
        <f t="shared" si="6"/>
        <v>0</v>
      </c>
      <c r="AQ20" s="17">
        <f t="shared" si="7"/>
        <v>0</v>
      </c>
      <c r="AR20" s="17">
        <f t="shared" si="8"/>
        <v>0</v>
      </c>
      <c r="AS20" s="17">
        <f t="shared" si="9"/>
        <v>0</v>
      </c>
    </row>
    <row r="21" spans="1:45" x14ac:dyDescent="0.2">
      <c r="A21">
        <f t="shared" si="0"/>
        <v>22</v>
      </c>
      <c r="B21" t="s">
        <v>18</v>
      </c>
      <c r="C21" s="11">
        <f t="shared" ca="1" si="1"/>
        <v>1.316018555466328</v>
      </c>
      <c r="D21" t="s">
        <v>55</v>
      </c>
      <c r="E21" s="1">
        <v>7641258</v>
      </c>
      <c r="F21" s="1">
        <v>1385292</v>
      </c>
      <c r="G21" s="1">
        <v>13017956</v>
      </c>
      <c r="H21">
        <v>1</v>
      </c>
      <c r="I21" s="2">
        <v>9360273</v>
      </c>
      <c r="J21">
        <v>1</v>
      </c>
      <c r="K21">
        <v>1</v>
      </c>
      <c r="L21">
        <v>0.99999999999998301</v>
      </c>
      <c r="M21" t="s">
        <v>45</v>
      </c>
      <c r="N21" s="2">
        <v>0</v>
      </c>
      <c r="O21" s="2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2" t="str">
        <f t="shared" si="2"/>
        <v>CRUZADOS S.A.D.P</v>
      </c>
      <c r="AM21" s="2" t="str">
        <f t="shared" si="3"/>
        <v>2014</v>
      </c>
      <c r="AN21">
        <f t="shared" si="4"/>
        <v>1</v>
      </c>
      <c r="AO21" s="3">
        <f t="shared" si="5"/>
        <v>0</v>
      </c>
      <c r="AP21" s="17">
        <f t="shared" si="6"/>
        <v>0</v>
      </c>
      <c r="AQ21" s="17">
        <f t="shared" si="7"/>
        <v>0</v>
      </c>
      <c r="AR21" s="17">
        <f t="shared" si="8"/>
        <v>0</v>
      </c>
      <c r="AS21" s="17">
        <f t="shared" si="9"/>
        <v>0</v>
      </c>
    </row>
    <row r="22" spans="1:45" x14ac:dyDescent="0.2">
      <c r="A22">
        <f t="shared" si="0"/>
        <v>0</v>
      </c>
      <c r="B22" t="s">
        <v>127</v>
      </c>
      <c r="C22" s="11">
        <f t="shared" ca="1" si="1"/>
        <v>0</v>
      </c>
      <c r="D22" t="s">
        <v>56</v>
      </c>
      <c r="E22" s="1">
        <v>9593046</v>
      </c>
      <c r="F22" s="1">
        <v>1387944</v>
      </c>
      <c r="G22" s="1">
        <v>15120282</v>
      </c>
      <c r="H22">
        <v>10</v>
      </c>
      <c r="I22" s="2">
        <v>9666636</v>
      </c>
      <c r="J22">
        <v>1</v>
      </c>
      <c r="K22">
        <v>0.79841503110734102</v>
      </c>
      <c r="L22">
        <v>0.79841503110734102</v>
      </c>
      <c r="M22" t="s">
        <v>35</v>
      </c>
      <c r="N22" s="2">
        <v>0</v>
      </c>
      <c r="O22" s="2">
        <v>0</v>
      </c>
      <c r="P22" s="2">
        <v>228160.824010048</v>
      </c>
      <c r="Q22">
        <v>1.8626608241968401</v>
      </c>
      <c r="R22">
        <v>0</v>
      </c>
      <c r="S22">
        <v>0.111656096867639</v>
      </c>
      <c r="T22">
        <v>0</v>
      </c>
      <c r="U22">
        <v>0</v>
      </c>
      <c r="V22">
        <v>0</v>
      </c>
      <c r="W22">
        <v>0.54691127067401901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0.34143263245834199</v>
      </c>
      <c r="AL22" s="2" t="str">
        <f t="shared" si="2"/>
        <v>CRUZADOS S.A.D.P</v>
      </c>
      <c r="AM22" s="2" t="str">
        <f t="shared" si="3"/>
        <v>2015</v>
      </c>
      <c r="AN22">
        <f t="shared" si="4"/>
        <v>0</v>
      </c>
      <c r="AO22" s="3">
        <f t="shared" si="5"/>
        <v>1</v>
      </c>
      <c r="AP22" s="17">
        <f t="shared" si="6"/>
        <v>0.20158496889265903</v>
      </c>
      <c r="AQ22" s="17">
        <f t="shared" si="7"/>
        <v>0.20158496889265889</v>
      </c>
      <c r="AR22" s="17">
        <f t="shared" si="8"/>
        <v>0.21667468904536832</v>
      </c>
      <c r="AS22" s="17">
        <f t="shared" si="9"/>
        <v>0.38785105131234304</v>
      </c>
    </row>
    <row r="23" spans="1:45" x14ac:dyDescent="0.2">
      <c r="A23">
        <f t="shared" si="0"/>
        <v>23</v>
      </c>
      <c r="B23" t="s">
        <v>19</v>
      </c>
      <c r="C23" s="11">
        <f t="shared" ca="1" si="1"/>
        <v>2.878163065440952</v>
      </c>
      <c r="D23" t="s">
        <v>57</v>
      </c>
      <c r="E23" s="1">
        <v>9840236</v>
      </c>
      <c r="F23" s="1">
        <v>1277281</v>
      </c>
      <c r="G23" s="1">
        <v>14752577</v>
      </c>
      <c r="H23">
        <v>1</v>
      </c>
      <c r="I23" s="2">
        <v>11450158</v>
      </c>
      <c r="J23">
        <v>1</v>
      </c>
      <c r="K23">
        <v>1</v>
      </c>
      <c r="L23">
        <v>0.99999999999993705</v>
      </c>
      <c r="M23" t="s">
        <v>45</v>
      </c>
      <c r="N23" s="2">
        <v>0</v>
      </c>
      <c r="O23" s="2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2" t="str">
        <f t="shared" si="2"/>
        <v>CRUZADOS S.A.D.P</v>
      </c>
      <c r="AM23" s="2" t="str">
        <f t="shared" si="3"/>
        <v>2016</v>
      </c>
      <c r="AN23">
        <f t="shared" si="4"/>
        <v>1</v>
      </c>
      <c r="AO23" s="3">
        <f t="shared" si="5"/>
        <v>0</v>
      </c>
      <c r="AP23" s="17">
        <f t="shared" si="6"/>
        <v>0</v>
      </c>
      <c r="AQ23" s="17">
        <f t="shared" si="7"/>
        <v>0</v>
      </c>
      <c r="AR23" s="17">
        <f t="shared" si="8"/>
        <v>0</v>
      </c>
      <c r="AS23" s="17">
        <f t="shared" si="9"/>
        <v>0</v>
      </c>
    </row>
    <row r="24" spans="1:45" x14ac:dyDescent="0.2">
      <c r="A24">
        <f t="shared" si="0"/>
        <v>24</v>
      </c>
      <c r="B24" t="s">
        <v>20</v>
      </c>
      <c r="C24" s="11">
        <f t="shared" ca="1" si="1"/>
        <v>1</v>
      </c>
      <c r="D24" t="s">
        <v>58</v>
      </c>
      <c r="E24" s="1">
        <v>10185063</v>
      </c>
      <c r="F24" s="1">
        <v>1541601</v>
      </c>
      <c r="G24" s="1">
        <v>14140523</v>
      </c>
      <c r="H24">
        <v>1</v>
      </c>
      <c r="I24" s="2">
        <v>11136558</v>
      </c>
      <c r="J24">
        <v>1</v>
      </c>
      <c r="K24">
        <v>1</v>
      </c>
      <c r="L24">
        <v>0.999999999999996</v>
      </c>
      <c r="M24" t="s">
        <v>45</v>
      </c>
      <c r="N24" s="2">
        <v>0</v>
      </c>
      <c r="O24" s="2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 s="2" t="str">
        <f t="shared" si="2"/>
        <v>CRUZADOS S.A.D.P</v>
      </c>
      <c r="AM24" s="2" t="str">
        <f t="shared" si="3"/>
        <v>2017</v>
      </c>
      <c r="AN24">
        <f t="shared" si="4"/>
        <v>1</v>
      </c>
      <c r="AO24" s="3">
        <f t="shared" si="5"/>
        <v>0</v>
      </c>
      <c r="AP24" s="17">
        <f t="shared" si="6"/>
        <v>0</v>
      </c>
      <c r="AQ24" s="17">
        <f t="shared" si="7"/>
        <v>0</v>
      </c>
      <c r="AR24" s="17">
        <f t="shared" si="8"/>
        <v>0</v>
      </c>
      <c r="AS24" s="17">
        <f t="shared" si="9"/>
        <v>0</v>
      </c>
    </row>
    <row r="25" spans="1:45" x14ac:dyDescent="0.2">
      <c r="A25">
        <f t="shared" si="0"/>
        <v>0</v>
      </c>
      <c r="B25" t="s">
        <v>128</v>
      </c>
      <c r="C25" s="11">
        <f t="shared" ca="1" si="1"/>
        <v>0</v>
      </c>
      <c r="D25" t="s">
        <v>59</v>
      </c>
      <c r="E25" s="1">
        <v>9080871</v>
      </c>
      <c r="F25" s="1">
        <v>1738086</v>
      </c>
      <c r="G25" s="1">
        <v>16195532</v>
      </c>
      <c r="H25">
        <v>1</v>
      </c>
      <c r="I25" s="2">
        <v>11260601</v>
      </c>
      <c r="J25">
        <v>1</v>
      </c>
      <c r="K25">
        <v>1</v>
      </c>
      <c r="L25">
        <v>1.0000000000000799</v>
      </c>
      <c r="M25" t="s">
        <v>35</v>
      </c>
      <c r="N25" s="2">
        <v>0</v>
      </c>
      <c r="O25" s="2">
        <v>312597.36283231498</v>
      </c>
      <c r="P25" s="2">
        <v>1610538.18665375</v>
      </c>
      <c r="Q25">
        <v>0</v>
      </c>
      <c r="R25">
        <v>0</v>
      </c>
      <c r="S25">
        <v>8.8920469331886506E-2</v>
      </c>
      <c r="T25">
        <v>0</v>
      </c>
      <c r="U25">
        <v>0.63496213650692102</v>
      </c>
      <c r="V25">
        <v>0</v>
      </c>
      <c r="W25">
        <v>0.27611739416127101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 s="2" t="str">
        <f t="shared" si="2"/>
        <v>CRUZADOS S.A.D.P</v>
      </c>
      <c r="AM25" s="2" t="str">
        <f t="shared" si="3"/>
        <v>2018</v>
      </c>
      <c r="AN25">
        <f t="shared" si="4"/>
        <v>1</v>
      </c>
      <c r="AO25" s="3">
        <f t="shared" si="5"/>
        <v>0</v>
      </c>
      <c r="AP25" s="17">
        <f t="shared" si="6"/>
        <v>0</v>
      </c>
      <c r="AQ25" s="17">
        <f t="shared" si="7"/>
        <v>0.17985149344296833</v>
      </c>
      <c r="AR25" s="17">
        <f t="shared" si="8"/>
        <v>9.9443364173140467E-2</v>
      </c>
      <c r="AS25" s="17">
        <f t="shared" si="9"/>
        <v>0</v>
      </c>
    </row>
    <row r="26" spans="1:45" x14ac:dyDescent="0.2">
      <c r="A26">
        <f t="shared" si="0"/>
        <v>0</v>
      </c>
      <c r="B26" t="s">
        <v>129</v>
      </c>
      <c r="C26" s="11">
        <f t="shared" ca="1" si="1"/>
        <v>0</v>
      </c>
      <c r="D26" t="s">
        <v>60</v>
      </c>
      <c r="E26" s="1">
        <v>1637058</v>
      </c>
      <c r="F26" s="1">
        <v>920621</v>
      </c>
      <c r="G26" s="1">
        <v>1784218</v>
      </c>
      <c r="H26">
        <v>10</v>
      </c>
      <c r="I26" s="2">
        <v>1483411</v>
      </c>
      <c r="J26">
        <v>1</v>
      </c>
      <c r="K26">
        <v>0.65112700792022704</v>
      </c>
      <c r="L26">
        <v>0.65112700792022704</v>
      </c>
      <c r="M26" t="s">
        <v>35</v>
      </c>
      <c r="N26" s="2">
        <v>0</v>
      </c>
      <c r="O26" s="2">
        <v>447685.643519793</v>
      </c>
      <c r="P26" s="2">
        <v>200250.16449554099</v>
      </c>
      <c r="Q26">
        <v>0</v>
      </c>
      <c r="R26">
        <v>91064.412552351103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9.7745984160180294E-2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0.90225401583982001</v>
      </c>
      <c r="AK26">
        <v>0</v>
      </c>
      <c r="AL26" s="2" t="str">
        <f t="shared" si="2"/>
        <v>O'HIGGINS S.A.D.P.</v>
      </c>
      <c r="AM26" s="2" t="str">
        <f t="shared" si="3"/>
        <v>2011</v>
      </c>
      <c r="AN26">
        <f t="shared" si="4"/>
        <v>0</v>
      </c>
      <c r="AO26" s="3">
        <f t="shared" si="5"/>
        <v>1</v>
      </c>
      <c r="AP26" s="17">
        <f t="shared" si="6"/>
        <v>0.3488729920797729</v>
      </c>
      <c r="AQ26" s="17">
        <f t="shared" si="7"/>
        <v>0.83515957854672618</v>
      </c>
      <c r="AR26" s="17">
        <f t="shared" si="8"/>
        <v>0.46110712742396359</v>
      </c>
      <c r="AS26" s="17">
        <f t="shared" si="9"/>
        <v>0.34887299207977296</v>
      </c>
    </row>
    <row r="27" spans="1:45" x14ac:dyDescent="0.2">
      <c r="A27">
        <f t="shared" si="0"/>
        <v>0</v>
      </c>
      <c r="B27" t="s">
        <v>130</v>
      </c>
      <c r="C27" s="11">
        <f t="shared" ca="1" si="1"/>
        <v>0</v>
      </c>
      <c r="D27" t="s">
        <v>61</v>
      </c>
      <c r="E27" s="1">
        <v>2591787</v>
      </c>
      <c r="F27" s="1">
        <v>815708</v>
      </c>
      <c r="G27" s="1">
        <v>2648165</v>
      </c>
      <c r="H27">
        <v>4</v>
      </c>
      <c r="I27" s="2">
        <v>2974647</v>
      </c>
      <c r="J27">
        <v>1</v>
      </c>
      <c r="K27">
        <v>0.87813905391985803</v>
      </c>
      <c r="L27">
        <v>0.87813905391985803</v>
      </c>
      <c r="M27" t="s">
        <v>35</v>
      </c>
      <c r="N27" s="2">
        <v>0</v>
      </c>
      <c r="O27" s="2">
        <v>0</v>
      </c>
      <c r="P27" s="2">
        <v>0</v>
      </c>
      <c r="Q27">
        <v>0</v>
      </c>
      <c r="R27">
        <v>192087.63777928901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0.60457952144395499</v>
      </c>
      <c r="Z27">
        <v>0</v>
      </c>
      <c r="AA27">
        <v>0</v>
      </c>
      <c r="AB27">
        <v>8.8306771565817496E-2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4.9906465601177299E-2</v>
      </c>
      <c r="AJ27">
        <v>0.25720724138904999</v>
      </c>
      <c r="AK27">
        <v>0</v>
      </c>
      <c r="AL27" s="2" t="str">
        <f t="shared" si="2"/>
        <v>O'HIGGINS S.A.D.P.</v>
      </c>
      <c r="AM27" s="2" t="str">
        <f t="shared" si="3"/>
        <v>2012</v>
      </c>
      <c r="AN27">
        <f t="shared" si="4"/>
        <v>0</v>
      </c>
      <c r="AO27" s="3">
        <f t="shared" si="5"/>
        <v>1</v>
      </c>
      <c r="AP27" s="17">
        <f t="shared" si="6"/>
        <v>0.12186094608014202</v>
      </c>
      <c r="AQ27" s="17">
        <f t="shared" si="7"/>
        <v>0.12186094608014196</v>
      </c>
      <c r="AR27" s="17">
        <f t="shared" si="8"/>
        <v>0.12186094608014199</v>
      </c>
      <c r="AS27" s="17">
        <f t="shared" si="9"/>
        <v>0.12186094608014197</v>
      </c>
    </row>
    <row r="28" spans="1:45" x14ac:dyDescent="0.2">
      <c r="A28">
        <f t="shared" si="0"/>
        <v>25</v>
      </c>
      <c r="B28" t="s">
        <v>21</v>
      </c>
      <c r="C28" s="11">
        <f t="shared" ca="1" si="1"/>
        <v>6.5847699054344302</v>
      </c>
      <c r="D28" t="s">
        <v>62</v>
      </c>
      <c r="E28" s="1">
        <v>2796464</v>
      </c>
      <c r="F28" s="1">
        <v>1036209</v>
      </c>
      <c r="G28" s="1">
        <v>3152730</v>
      </c>
      <c r="H28">
        <v>2</v>
      </c>
      <c r="I28" s="2">
        <v>4102325</v>
      </c>
      <c r="J28">
        <v>1</v>
      </c>
      <c r="K28">
        <v>1</v>
      </c>
      <c r="L28">
        <v>1</v>
      </c>
      <c r="M28" t="s">
        <v>45</v>
      </c>
      <c r="N28" s="2">
        <v>0</v>
      </c>
      <c r="O28" s="2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 s="2" t="str">
        <f t="shared" si="2"/>
        <v>O'HIGGINS S.A.D.P.</v>
      </c>
      <c r="AM28" s="2" t="str">
        <f t="shared" si="3"/>
        <v>2013</v>
      </c>
      <c r="AN28">
        <f t="shared" si="4"/>
        <v>1</v>
      </c>
      <c r="AO28" s="3">
        <f t="shared" si="5"/>
        <v>0</v>
      </c>
      <c r="AP28" s="17">
        <f t="shared" si="6"/>
        <v>0</v>
      </c>
      <c r="AQ28" s="17">
        <f t="shared" si="7"/>
        <v>0</v>
      </c>
      <c r="AR28" s="17">
        <f t="shared" si="8"/>
        <v>0</v>
      </c>
      <c r="AS28" s="17">
        <f t="shared" si="9"/>
        <v>0</v>
      </c>
    </row>
    <row r="29" spans="1:45" x14ac:dyDescent="0.2">
      <c r="A29">
        <f t="shared" si="0"/>
        <v>26</v>
      </c>
      <c r="B29" t="s">
        <v>22</v>
      </c>
      <c r="C29" s="11">
        <f t="shared" ca="1" si="1"/>
        <v>4.7388449837005613</v>
      </c>
      <c r="D29" t="s">
        <v>63</v>
      </c>
      <c r="E29" s="1">
        <v>3132021</v>
      </c>
      <c r="F29" s="1">
        <v>2340936</v>
      </c>
      <c r="G29" s="1">
        <v>5853819</v>
      </c>
      <c r="H29">
        <v>2</v>
      </c>
      <c r="I29" s="2">
        <v>5483777</v>
      </c>
      <c r="J29">
        <v>1</v>
      </c>
      <c r="K29">
        <v>1</v>
      </c>
      <c r="L29">
        <v>1</v>
      </c>
      <c r="M29" t="s">
        <v>45</v>
      </c>
      <c r="N29" s="2">
        <v>0</v>
      </c>
      <c r="O29" s="2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 s="2" t="str">
        <f t="shared" si="2"/>
        <v>O'HIGGINS S.A.D.P.</v>
      </c>
      <c r="AM29" s="2" t="str">
        <f t="shared" si="3"/>
        <v>2014</v>
      </c>
      <c r="AN29">
        <f t="shared" si="4"/>
        <v>1</v>
      </c>
      <c r="AO29" s="3">
        <f t="shared" si="5"/>
        <v>0</v>
      </c>
      <c r="AP29" s="17">
        <f t="shared" si="6"/>
        <v>0</v>
      </c>
      <c r="AQ29" s="17">
        <f t="shared" si="7"/>
        <v>0</v>
      </c>
      <c r="AR29" s="17">
        <f t="shared" si="8"/>
        <v>0</v>
      </c>
      <c r="AS29" s="17">
        <f t="shared" si="9"/>
        <v>0</v>
      </c>
    </row>
    <row r="30" spans="1:45" x14ac:dyDescent="0.2">
      <c r="A30">
        <f t="shared" si="0"/>
        <v>0</v>
      </c>
      <c r="B30" t="s">
        <v>131</v>
      </c>
      <c r="C30" s="11">
        <f t="shared" ca="1" si="1"/>
        <v>0</v>
      </c>
      <c r="D30" t="s">
        <v>64</v>
      </c>
      <c r="E30" s="1">
        <v>3660142</v>
      </c>
      <c r="F30" s="1">
        <v>1898437</v>
      </c>
      <c r="G30" s="1">
        <v>4061415</v>
      </c>
      <c r="H30">
        <v>9</v>
      </c>
      <c r="I30" s="2">
        <v>3685682</v>
      </c>
      <c r="J30">
        <v>1</v>
      </c>
      <c r="K30">
        <v>0.67334821027763703</v>
      </c>
      <c r="L30">
        <v>0.67334821027763703</v>
      </c>
      <c r="M30" t="s">
        <v>35</v>
      </c>
      <c r="N30" s="2">
        <v>0</v>
      </c>
      <c r="O30" s="2">
        <v>547488.75841939403</v>
      </c>
      <c r="P30" s="2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0.34412540002826703</v>
      </c>
      <c r="Z30">
        <v>0</v>
      </c>
      <c r="AA30">
        <v>0</v>
      </c>
      <c r="AB30">
        <v>0</v>
      </c>
      <c r="AC30">
        <v>9.1271941125464801E-2</v>
      </c>
      <c r="AD30">
        <v>0</v>
      </c>
      <c r="AE30">
        <v>0</v>
      </c>
      <c r="AF30">
        <v>0</v>
      </c>
      <c r="AG30">
        <v>0</v>
      </c>
      <c r="AH30">
        <v>0.28646216428542698</v>
      </c>
      <c r="AI30">
        <v>0</v>
      </c>
      <c r="AJ30">
        <v>0.278140494560842</v>
      </c>
      <c r="AK30">
        <v>0</v>
      </c>
      <c r="AL30" s="2" t="str">
        <f t="shared" si="2"/>
        <v>O'HIGGINS S.A.D.P.</v>
      </c>
      <c r="AM30" s="2" t="str">
        <f t="shared" si="3"/>
        <v>2015</v>
      </c>
      <c r="AN30">
        <f t="shared" si="4"/>
        <v>0</v>
      </c>
      <c r="AO30" s="3">
        <f t="shared" si="5"/>
        <v>1</v>
      </c>
      <c r="AP30" s="17">
        <f t="shared" si="6"/>
        <v>0.32665178972236292</v>
      </c>
      <c r="AQ30" s="17">
        <f t="shared" si="7"/>
        <v>0.61504100591410082</v>
      </c>
      <c r="AR30" s="17">
        <f t="shared" si="8"/>
        <v>0.32665178972236297</v>
      </c>
      <c r="AS30" s="17">
        <f t="shared" si="9"/>
        <v>0.32665178972236297</v>
      </c>
    </row>
    <row r="31" spans="1:45" x14ac:dyDescent="0.2">
      <c r="A31">
        <f t="shared" si="0"/>
        <v>0</v>
      </c>
      <c r="B31" t="s">
        <v>132</v>
      </c>
      <c r="C31" s="11">
        <f t="shared" ca="1" si="1"/>
        <v>0</v>
      </c>
      <c r="D31" t="s">
        <v>65</v>
      </c>
      <c r="E31" s="1">
        <v>3549609</v>
      </c>
      <c r="F31" s="1">
        <v>2781243</v>
      </c>
      <c r="G31" s="1">
        <v>5807481</v>
      </c>
      <c r="H31">
        <v>5</v>
      </c>
      <c r="I31" s="2">
        <v>5588692</v>
      </c>
      <c r="J31">
        <v>1</v>
      </c>
      <c r="K31">
        <v>0.94251654349867797</v>
      </c>
      <c r="L31">
        <v>0.94251654349867797</v>
      </c>
      <c r="M31" t="s">
        <v>35</v>
      </c>
      <c r="N31" s="2">
        <v>0</v>
      </c>
      <c r="O31" s="2">
        <v>755560.19841191894</v>
      </c>
      <c r="P31" s="2">
        <v>0</v>
      </c>
      <c r="Q31">
        <v>0</v>
      </c>
      <c r="R31">
        <v>0</v>
      </c>
      <c r="S31">
        <v>1.0495304772627599E-2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0.63087461102558196</v>
      </c>
      <c r="AA31">
        <v>0</v>
      </c>
      <c r="AB31">
        <v>0</v>
      </c>
      <c r="AC31">
        <v>6.3074092012883998E-2</v>
      </c>
      <c r="AD31">
        <v>0</v>
      </c>
      <c r="AE31">
        <v>0</v>
      </c>
      <c r="AF31">
        <v>0</v>
      </c>
      <c r="AG31">
        <v>0</v>
      </c>
      <c r="AH31">
        <v>0.29555599228119001</v>
      </c>
      <c r="AI31">
        <v>0</v>
      </c>
      <c r="AJ31">
        <v>0</v>
      </c>
      <c r="AK31">
        <v>0</v>
      </c>
      <c r="AL31" s="2" t="str">
        <f t="shared" si="2"/>
        <v>O'HIGGINS S.A.D.P.</v>
      </c>
      <c r="AM31" s="2" t="str">
        <f t="shared" si="3"/>
        <v>2016</v>
      </c>
      <c r="AN31">
        <f t="shared" si="4"/>
        <v>0</v>
      </c>
      <c r="AO31" s="3">
        <f t="shared" si="5"/>
        <v>1</v>
      </c>
      <c r="AP31" s="17">
        <f t="shared" si="6"/>
        <v>5.7483456501322083E-2</v>
      </c>
      <c r="AQ31" s="17">
        <f t="shared" si="7"/>
        <v>0.32914623404787907</v>
      </c>
      <c r="AR31" s="17">
        <f t="shared" si="8"/>
        <v>5.748345650132209E-2</v>
      </c>
      <c r="AS31" s="17">
        <f t="shared" si="9"/>
        <v>5.7483456501321938E-2</v>
      </c>
    </row>
    <row r="32" spans="1:45" x14ac:dyDescent="0.2">
      <c r="A32">
        <f t="shared" si="0"/>
        <v>0</v>
      </c>
      <c r="B32" t="s">
        <v>133</v>
      </c>
      <c r="C32" s="11">
        <f t="shared" ca="1" si="1"/>
        <v>0</v>
      </c>
      <c r="D32" t="s">
        <v>66</v>
      </c>
      <c r="E32" s="1">
        <v>3260311</v>
      </c>
      <c r="F32" s="1">
        <v>1606676</v>
      </c>
      <c r="G32" s="1">
        <v>2462177</v>
      </c>
      <c r="H32">
        <v>6</v>
      </c>
      <c r="I32" s="2">
        <v>3891331</v>
      </c>
      <c r="J32">
        <v>1</v>
      </c>
      <c r="K32">
        <v>0.895204770267088</v>
      </c>
      <c r="L32">
        <v>0.895204770267088</v>
      </c>
      <c r="M32" t="s">
        <v>35</v>
      </c>
      <c r="N32" s="2">
        <v>0</v>
      </c>
      <c r="O32" s="2">
        <v>741600.90754387598</v>
      </c>
      <c r="P32" s="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0.14183615315171</v>
      </c>
      <c r="Z32">
        <v>0</v>
      </c>
      <c r="AA32">
        <v>0</v>
      </c>
      <c r="AB32">
        <v>0</v>
      </c>
      <c r="AC32">
        <v>0.47329033824368799</v>
      </c>
      <c r="AD32">
        <v>0</v>
      </c>
      <c r="AE32">
        <v>0</v>
      </c>
      <c r="AF32">
        <v>0</v>
      </c>
      <c r="AG32">
        <v>0</v>
      </c>
      <c r="AH32">
        <v>0.24339268508419901</v>
      </c>
      <c r="AI32">
        <v>0</v>
      </c>
      <c r="AJ32">
        <v>0.14148082352032401</v>
      </c>
      <c r="AK32">
        <v>0</v>
      </c>
      <c r="AL32" s="2" t="str">
        <f t="shared" si="2"/>
        <v>O'HIGGINS S.A.D.P.</v>
      </c>
      <c r="AM32" s="2" t="str">
        <f t="shared" si="3"/>
        <v>2017</v>
      </c>
      <c r="AN32">
        <f t="shared" si="4"/>
        <v>0</v>
      </c>
      <c r="AO32" s="3">
        <f t="shared" si="5"/>
        <v>1</v>
      </c>
      <c r="AP32" s="17">
        <f t="shared" si="6"/>
        <v>0.10479522973291204</v>
      </c>
      <c r="AQ32" s="17">
        <f t="shared" si="7"/>
        <v>0.56636987673322559</v>
      </c>
      <c r="AR32" s="17">
        <f t="shared" si="8"/>
        <v>0.10479522973291207</v>
      </c>
      <c r="AS32" s="17">
        <f t="shared" si="9"/>
        <v>0.104795229732912</v>
      </c>
    </row>
    <row r="33" spans="1:45" x14ac:dyDescent="0.2">
      <c r="A33">
        <f t="shared" si="0"/>
        <v>0</v>
      </c>
      <c r="B33" t="s">
        <v>134</v>
      </c>
      <c r="C33" s="11">
        <f t="shared" ca="1" si="1"/>
        <v>0</v>
      </c>
      <c r="D33" t="s">
        <v>67</v>
      </c>
      <c r="E33" s="1">
        <v>3450911</v>
      </c>
      <c r="F33" s="1">
        <v>1716646</v>
      </c>
      <c r="G33" s="1">
        <v>2995859</v>
      </c>
      <c r="H33">
        <v>8</v>
      </c>
      <c r="I33" s="2">
        <v>4375074</v>
      </c>
      <c r="J33">
        <v>1</v>
      </c>
      <c r="K33">
        <v>0.91184987708644705</v>
      </c>
      <c r="L33">
        <v>0.91184987708644705</v>
      </c>
      <c r="M33" t="s">
        <v>35</v>
      </c>
      <c r="N33" s="2">
        <v>0</v>
      </c>
      <c r="O33" s="2">
        <v>788012.52485546202</v>
      </c>
      <c r="P33" s="2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0.42842344878611999</v>
      </c>
      <c r="AD33">
        <v>0</v>
      </c>
      <c r="AE33">
        <v>0</v>
      </c>
      <c r="AF33">
        <v>0</v>
      </c>
      <c r="AG33">
        <v>2.8848585158847001E-2</v>
      </c>
      <c r="AH33">
        <v>0.466062471510865</v>
      </c>
      <c r="AI33">
        <v>0</v>
      </c>
      <c r="AJ33">
        <v>7.6665494544168003E-2</v>
      </c>
      <c r="AK33">
        <v>0</v>
      </c>
      <c r="AL33" s="2" t="str">
        <f t="shared" si="2"/>
        <v>O'HIGGINS S.A.D.P.</v>
      </c>
      <c r="AM33" s="2" t="str">
        <f t="shared" si="3"/>
        <v>2018</v>
      </c>
      <c r="AN33">
        <f t="shared" si="4"/>
        <v>0</v>
      </c>
      <c r="AO33" s="3">
        <f t="shared" si="5"/>
        <v>1</v>
      </c>
      <c r="AP33" s="17">
        <f t="shared" si="6"/>
        <v>8.8150122913552981E-2</v>
      </c>
      <c r="AQ33" s="17">
        <f t="shared" si="7"/>
        <v>0.54719207148970783</v>
      </c>
      <c r="AR33" s="17">
        <f t="shared" si="8"/>
        <v>8.8150122913552967E-2</v>
      </c>
      <c r="AS33" s="17">
        <f t="shared" si="9"/>
        <v>8.8150122913552953E-2</v>
      </c>
    </row>
    <row r="34" spans="1:45" x14ac:dyDescent="0.2">
      <c r="A34">
        <f t="shared" si="0"/>
        <v>0</v>
      </c>
      <c r="B34" t="s">
        <v>135</v>
      </c>
      <c r="C34" s="11">
        <f t="shared" ca="1" si="1"/>
        <v>0</v>
      </c>
      <c r="D34" t="s">
        <v>68</v>
      </c>
      <c r="E34" s="1">
        <v>1418111</v>
      </c>
      <c r="F34" s="1">
        <v>427247</v>
      </c>
      <c r="G34" s="1">
        <v>1071587</v>
      </c>
      <c r="H34">
        <v>9</v>
      </c>
      <c r="I34" s="2">
        <v>1132414</v>
      </c>
      <c r="J34">
        <v>1</v>
      </c>
      <c r="K34">
        <v>0.73528142242930705</v>
      </c>
      <c r="L34">
        <v>0.73528142242930705</v>
      </c>
      <c r="M34" t="s">
        <v>35</v>
      </c>
      <c r="N34" s="2">
        <v>0</v>
      </c>
      <c r="O34" s="2">
        <v>181411.386201966</v>
      </c>
      <c r="P34" s="2">
        <v>0</v>
      </c>
      <c r="Q34">
        <v>0</v>
      </c>
      <c r="R34">
        <v>308143.441722852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2.7263345701067102E-2</v>
      </c>
      <c r="Z34">
        <v>0</v>
      </c>
      <c r="AA34">
        <v>0</v>
      </c>
      <c r="AB34">
        <v>8.20501565446905E-2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0.89068649775424202</v>
      </c>
      <c r="AK34">
        <v>0</v>
      </c>
      <c r="AL34" s="2" t="str">
        <f t="shared" si="2"/>
        <v>CD PALESTINO SADP</v>
      </c>
      <c r="AM34" s="2" t="str">
        <f t="shared" si="3"/>
        <v>2011</v>
      </c>
      <c r="AN34">
        <f t="shared" si="4"/>
        <v>0</v>
      </c>
      <c r="AO34" s="3">
        <f t="shared" si="5"/>
        <v>1</v>
      </c>
      <c r="AP34" s="17">
        <f t="shared" si="6"/>
        <v>0.26471857757069295</v>
      </c>
      <c r="AQ34" s="17">
        <f t="shared" si="7"/>
        <v>0.68932398428382613</v>
      </c>
      <c r="AR34" s="17">
        <f t="shared" si="8"/>
        <v>0.26471857757069295</v>
      </c>
      <c r="AS34" s="17">
        <f t="shared" si="9"/>
        <v>0.26471857757069295</v>
      </c>
    </row>
    <row r="35" spans="1:45" x14ac:dyDescent="0.2">
      <c r="A35">
        <f t="shared" si="0"/>
        <v>0</v>
      </c>
      <c r="B35" t="s">
        <v>136</v>
      </c>
      <c r="C35" s="11">
        <f t="shared" ca="1" si="1"/>
        <v>0</v>
      </c>
      <c r="D35" t="s">
        <v>69</v>
      </c>
      <c r="E35" s="1">
        <v>2065456</v>
      </c>
      <c r="F35" s="1">
        <v>234617</v>
      </c>
      <c r="G35" s="1">
        <v>1273576</v>
      </c>
      <c r="H35">
        <v>7</v>
      </c>
      <c r="I35" s="2">
        <v>2094837</v>
      </c>
      <c r="J35">
        <v>1</v>
      </c>
      <c r="K35">
        <v>0.87328501901644096</v>
      </c>
      <c r="L35">
        <v>0.87328501901644096</v>
      </c>
      <c r="M35" t="s">
        <v>35</v>
      </c>
      <c r="N35" s="2">
        <v>125080.642529547</v>
      </c>
      <c r="O35" s="2">
        <v>0</v>
      </c>
      <c r="P35" s="2">
        <v>0</v>
      </c>
      <c r="Q35">
        <v>0</v>
      </c>
      <c r="R35">
        <v>0</v>
      </c>
      <c r="S35">
        <v>0</v>
      </c>
      <c r="T35">
        <v>2.76351551542263E-2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0.215743822501932</v>
      </c>
      <c r="AD35">
        <v>1.6306599841641799E-2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0.74031442250220003</v>
      </c>
      <c r="AK35">
        <v>0</v>
      </c>
      <c r="AL35" s="2" t="str">
        <f t="shared" si="2"/>
        <v>CD PALESTINO SADP</v>
      </c>
      <c r="AM35" s="2" t="str">
        <f t="shared" si="3"/>
        <v>2012</v>
      </c>
      <c r="AN35">
        <f t="shared" si="4"/>
        <v>0</v>
      </c>
      <c r="AO35" s="3">
        <f t="shared" si="5"/>
        <v>1</v>
      </c>
      <c r="AP35" s="17">
        <f t="shared" si="6"/>
        <v>0.18727334801221862</v>
      </c>
      <c r="AQ35" s="17">
        <f t="shared" si="7"/>
        <v>0.12671498098355904</v>
      </c>
      <c r="AR35" s="17">
        <f t="shared" si="8"/>
        <v>0.12671498098355907</v>
      </c>
      <c r="AS35" s="17">
        <f t="shared" si="9"/>
        <v>0.12671498098355904</v>
      </c>
    </row>
    <row r="36" spans="1:45" x14ac:dyDescent="0.2">
      <c r="A36">
        <f t="shared" si="0"/>
        <v>27</v>
      </c>
      <c r="B36" t="s">
        <v>23</v>
      </c>
      <c r="C36" s="11">
        <f t="shared" ca="1" si="1"/>
        <v>2.0276128828021918</v>
      </c>
      <c r="D36" t="s">
        <v>70</v>
      </c>
      <c r="E36" s="1">
        <v>2210803</v>
      </c>
      <c r="F36" s="1">
        <v>321376</v>
      </c>
      <c r="G36" s="1">
        <v>526624</v>
      </c>
      <c r="H36">
        <v>5</v>
      </c>
      <c r="I36" s="2">
        <v>1786548</v>
      </c>
      <c r="J36">
        <v>1</v>
      </c>
      <c r="K36">
        <v>1</v>
      </c>
      <c r="L36">
        <v>1</v>
      </c>
      <c r="M36" t="s">
        <v>45</v>
      </c>
      <c r="N36" s="2">
        <v>0</v>
      </c>
      <c r="O36" s="2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 s="2" t="str">
        <f t="shared" si="2"/>
        <v>CD PALESTINO SADP</v>
      </c>
      <c r="AM36" s="2" t="str">
        <f t="shared" si="3"/>
        <v>2013</v>
      </c>
      <c r="AN36">
        <f t="shared" si="4"/>
        <v>1</v>
      </c>
      <c r="AO36" s="3">
        <f t="shared" si="5"/>
        <v>0</v>
      </c>
      <c r="AP36" s="17">
        <f t="shared" si="6"/>
        <v>0</v>
      </c>
      <c r="AQ36" s="17">
        <f t="shared" si="7"/>
        <v>0</v>
      </c>
      <c r="AR36" s="17">
        <f t="shared" si="8"/>
        <v>0</v>
      </c>
      <c r="AS36" s="17">
        <f t="shared" si="9"/>
        <v>0</v>
      </c>
    </row>
    <row r="37" spans="1:45" x14ac:dyDescent="0.2">
      <c r="A37">
        <f t="shared" si="0"/>
        <v>28</v>
      </c>
      <c r="B37" t="s">
        <v>24</v>
      </c>
      <c r="C37" s="11">
        <f t="shared" ca="1" si="1"/>
        <v>1.611957654930904</v>
      </c>
      <c r="D37" t="s">
        <v>71</v>
      </c>
      <c r="E37" s="1">
        <v>2243039</v>
      </c>
      <c r="F37" s="1">
        <v>666198</v>
      </c>
      <c r="G37" s="1">
        <v>694753</v>
      </c>
      <c r="H37">
        <v>4</v>
      </c>
      <c r="I37" s="2">
        <v>2075190</v>
      </c>
      <c r="J37">
        <v>1</v>
      </c>
      <c r="K37">
        <v>1</v>
      </c>
      <c r="L37">
        <v>1</v>
      </c>
      <c r="M37" t="s">
        <v>45</v>
      </c>
      <c r="N37" s="2">
        <v>0</v>
      </c>
      <c r="O37" s="2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 s="2" t="str">
        <f t="shared" si="2"/>
        <v>CD PALESTINO SADP</v>
      </c>
      <c r="AM37" s="2" t="str">
        <f t="shared" si="3"/>
        <v>2014</v>
      </c>
      <c r="AN37">
        <f t="shared" si="4"/>
        <v>1</v>
      </c>
      <c r="AO37" s="3">
        <f t="shared" si="5"/>
        <v>0</v>
      </c>
      <c r="AP37" s="17">
        <f t="shared" si="6"/>
        <v>0</v>
      </c>
      <c r="AQ37" s="17">
        <f t="shared" si="7"/>
        <v>0</v>
      </c>
      <c r="AR37" s="17">
        <f t="shared" si="8"/>
        <v>0</v>
      </c>
      <c r="AS37" s="17">
        <f t="shared" si="9"/>
        <v>0</v>
      </c>
    </row>
    <row r="38" spans="1:45" x14ac:dyDescent="0.2">
      <c r="A38">
        <f t="shared" si="0"/>
        <v>0</v>
      </c>
      <c r="B38" t="s">
        <v>137</v>
      </c>
      <c r="C38" s="11">
        <f t="shared" ca="1" si="1"/>
        <v>0</v>
      </c>
      <c r="D38" t="s">
        <v>72</v>
      </c>
      <c r="E38" s="1">
        <v>3417238</v>
      </c>
      <c r="F38" s="1">
        <v>528697</v>
      </c>
      <c r="G38" s="1">
        <v>925012</v>
      </c>
      <c r="H38">
        <v>6</v>
      </c>
      <c r="I38" s="2">
        <v>3208387</v>
      </c>
      <c r="J38">
        <v>1</v>
      </c>
      <c r="K38">
        <v>0.96201725834580998</v>
      </c>
      <c r="L38">
        <v>0.96201725834580998</v>
      </c>
      <c r="M38" t="s">
        <v>35</v>
      </c>
      <c r="N38" s="2">
        <v>261429.24397281499</v>
      </c>
      <c r="O38" s="2">
        <v>0</v>
      </c>
      <c r="P38" s="2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0.21181176525791101</v>
      </c>
      <c r="AB38">
        <v>0</v>
      </c>
      <c r="AC38">
        <v>0.57027832913440302</v>
      </c>
      <c r="AD38">
        <v>0.19364543454469599</v>
      </c>
      <c r="AE38">
        <v>0</v>
      </c>
      <c r="AF38">
        <v>0</v>
      </c>
      <c r="AG38">
        <v>2.4264471062988999E-2</v>
      </c>
      <c r="AH38">
        <v>0</v>
      </c>
      <c r="AI38">
        <v>0</v>
      </c>
      <c r="AJ38">
        <v>0</v>
      </c>
      <c r="AK38">
        <v>0</v>
      </c>
      <c r="AL38" s="2" t="str">
        <f t="shared" si="2"/>
        <v>CD PALESTINO SADP</v>
      </c>
      <c r="AM38" s="2" t="str">
        <f t="shared" si="3"/>
        <v>2015</v>
      </c>
      <c r="AN38">
        <f t="shared" si="4"/>
        <v>0</v>
      </c>
      <c r="AO38" s="3">
        <f t="shared" si="5"/>
        <v>1</v>
      </c>
      <c r="AP38" s="17">
        <f t="shared" si="6"/>
        <v>0.11448582513061605</v>
      </c>
      <c r="AQ38" s="17">
        <f t="shared" si="7"/>
        <v>3.7982741654190036E-2</v>
      </c>
      <c r="AR38" s="17">
        <f t="shared" si="8"/>
        <v>3.7982741654190029E-2</v>
      </c>
      <c r="AS38" s="17">
        <f t="shared" si="9"/>
        <v>3.7982741654190022E-2</v>
      </c>
    </row>
    <row r="39" spans="1:45" x14ac:dyDescent="0.2">
      <c r="A39">
        <f t="shared" si="0"/>
        <v>29</v>
      </c>
      <c r="B39" t="s">
        <v>25</v>
      </c>
      <c r="C39" s="11">
        <f t="shared" ca="1" si="1"/>
        <v>6.1754802826140169</v>
      </c>
      <c r="D39" t="s">
        <v>73</v>
      </c>
      <c r="E39" s="1">
        <v>3358160</v>
      </c>
      <c r="F39" s="1">
        <v>599048</v>
      </c>
      <c r="G39" s="1">
        <v>1071140</v>
      </c>
      <c r="H39">
        <v>3</v>
      </c>
      <c r="I39" s="2">
        <v>3792247</v>
      </c>
      <c r="J39">
        <v>1</v>
      </c>
      <c r="K39">
        <v>1</v>
      </c>
      <c r="L39">
        <v>1</v>
      </c>
      <c r="M39" t="s">
        <v>45</v>
      </c>
      <c r="N39" s="2">
        <v>0</v>
      </c>
      <c r="O39" s="2">
        <v>0</v>
      </c>
      <c r="P39" s="2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 s="2" t="str">
        <f t="shared" si="2"/>
        <v>CD PALESTINO SADP</v>
      </c>
      <c r="AM39" s="2" t="str">
        <f t="shared" si="3"/>
        <v>2016</v>
      </c>
      <c r="AN39">
        <f t="shared" si="4"/>
        <v>1</v>
      </c>
      <c r="AO39" s="3">
        <f t="shared" si="5"/>
        <v>0</v>
      </c>
      <c r="AP39" s="17">
        <f t="shared" si="6"/>
        <v>0</v>
      </c>
      <c r="AQ39" s="17">
        <f t="shared" si="7"/>
        <v>0</v>
      </c>
      <c r="AR39" s="17">
        <f t="shared" si="8"/>
        <v>0</v>
      </c>
      <c r="AS39" s="17">
        <f t="shared" si="9"/>
        <v>0</v>
      </c>
    </row>
    <row r="40" spans="1:45" x14ac:dyDescent="0.2">
      <c r="A40">
        <f t="shared" si="0"/>
        <v>30</v>
      </c>
      <c r="B40" t="s">
        <v>26</v>
      </c>
      <c r="C40" s="11">
        <f t="shared" ca="1" si="1"/>
        <v>1.2099520343863377</v>
      </c>
      <c r="D40" t="s">
        <v>74</v>
      </c>
      <c r="E40" s="1">
        <v>2915631</v>
      </c>
      <c r="F40" s="1">
        <v>416227</v>
      </c>
      <c r="G40" s="1">
        <v>778388</v>
      </c>
      <c r="H40">
        <v>14</v>
      </c>
      <c r="I40" s="2">
        <v>3000056</v>
      </c>
      <c r="J40">
        <v>1</v>
      </c>
      <c r="K40">
        <v>1</v>
      </c>
      <c r="L40">
        <v>1</v>
      </c>
      <c r="M40" t="s">
        <v>45</v>
      </c>
      <c r="N40" s="2">
        <v>0</v>
      </c>
      <c r="O40" s="2">
        <v>0</v>
      </c>
      <c r="P40" s="2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 s="2" t="str">
        <f t="shared" si="2"/>
        <v>CD PALESTINO SADP</v>
      </c>
      <c r="AM40" s="2" t="str">
        <f t="shared" si="3"/>
        <v>2017</v>
      </c>
      <c r="AN40">
        <f t="shared" si="4"/>
        <v>1</v>
      </c>
      <c r="AO40" s="3">
        <f t="shared" si="5"/>
        <v>0</v>
      </c>
      <c r="AP40" s="17">
        <f t="shared" si="6"/>
        <v>0</v>
      </c>
      <c r="AQ40" s="17">
        <f t="shared" si="7"/>
        <v>0</v>
      </c>
      <c r="AR40" s="17">
        <f t="shared" si="8"/>
        <v>0</v>
      </c>
      <c r="AS40" s="17">
        <f t="shared" si="9"/>
        <v>0</v>
      </c>
    </row>
    <row r="41" spans="1:45" x14ac:dyDescent="0.2">
      <c r="A41">
        <f t="shared" si="0"/>
        <v>0</v>
      </c>
      <c r="B41" t="s">
        <v>138</v>
      </c>
      <c r="C41" s="11">
        <f t="shared" ca="1" si="1"/>
        <v>0</v>
      </c>
      <c r="D41" t="s">
        <v>75</v>
      </c>
      <c r="E41" s="1">
        <v>3167281</v>
      </c>
      <c r="F41" s="1">
        <v>571968</v>
      </c>
      <c r="G41" s="1">
        <v>4376162</v>
      </c>
      <c r="H41">
        <v>13</v>
      </c>
      <c r="I41" s="2">
        <v>4402308</v>
      </c>
      <c r="J41">
        <v>1</v>
      </c>
      <c r="K41">
        <v>0.93489358596539995</v>
      </c>
      <c r="L41">
        <v>0.93489358596539995</v>
      </c>
      <c r="M41" t="s">
        <v>35</v>
      </c>
      <c r="N41" s="2">
        <v>0</v>
      </c>
      <c r="O41" s="2">
        <v>0</v>
      </c>
      <c r="P41" s="2">
        <v>0</v>
      </c>
      <c r="Q41">
        <v>6.0972694071907796</v>
      </c>
      <c r="R41">
        <v>0</v>
      </c>
      <c r="S41">
        <v>0.106510151806863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0.116491357005827</v>
      </c>
      <c r="AD41">
        <v>0</v>
      </c>
      <c r="AE41">
        <v>0</v>
      </c>
      <c r="AF41">
        <v>0</v>
      </c>
      <c r="AG41">
        <v>0</v>
      </c>
      <c r="AH41">
        <v>4.0343387305393198E-2</v>
      </c>
      <c r="AI41">
        <v>0</v>
      </c>
      <c r="AJ41">
        <v>0.73665510388191602</v>
      </c>
      <c r="AK41">
        <v>0</v>
      </c>
      <c r="AL41" s="2" t="str">
        <f t="shared" si="2"/>
        <v>CD PALESTINO SADP</v>
      </c>
      <c r="AM41" s="2" t="str">
        <f t="shared" si="3"/>
        <v>2018</v>
      </c>
      <c r="AN41">
        <f t="shared" si="4"/>
        <v>0</v>
      </c>
      <c r="AO41" s="3">
        <f t="shared" si="5"/>
        <v>1</v>
      </c>
      <c r="AP41" s="17">
        <f t="shared" si="6"/>
        <v>6.5106414034600074E-2</v>
      </c>
      <c r="AQ41" s="17">
        <f t="shared" si="7"/>
        <v>6.5106414034600074E-2</v>
      </c>
      <c r="AR41" s="17">
        <f t="shared" si="8"/>
        <v>6.5106414034600088E-2</v>
      </c>
      <c r="AS41" s="17">
        <f t="shared" si="9"/>
        <v>0.53412713766466002</v>
      </c>
    </row>
    <row r="42" spans="1:45" x14ac:dyDescent="0.2">
      <c r="A42">
        <f t="shared" si="0"/>
        <v>31</v>
      </c>
      <c r="B42" t="s">
        <v>27</v>
      </c>
      <c r="C42" s="11">
        <f t="shared" ca="1" si="1"/>
        <v>1.0107179422680039</v>
      </c>
      <c r="D42" t="s">
        <v>76</v>
      </c>
      <c r="E42" s="1">
        <v>2038444</v>
      </c>
      <c r="F42" s="1">
        <v>570795</v>
      </c>
      <c r="G42" s="1">
        <v>322104</v>
      </c>
      <c r="H42">
        <v>15</v>
      </c>
      <c r="I42" s="2">
        <v>1747610</v>
      </c>
      <c r="J42">
        <v>1</v>
      </c>
      <c r="K42">
        <v>1</v>
      </c>
      <c r="L42">
        <v>0.999999999999995</v>
      </c>
      <c r="M42" t="s">
        <v>45</v>
      </c>
      <c r="N42" s="2">
        <v>0</v>
      </c>
      <c r="O42" s="2">
        <v>0</v>
      </c>
      <c r="P42" s="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 s="2" t="str">
        <f t="shared" si="2"/>
        <v>EVERTON DE VIÑA DEL MAR SADP</v>
      </c>
      <c r="AM42" s="2" t="str">
        <f t="shared" si="3"/>
        <v>2013</v>
      </c>
      <c r="AN42">
        <f t="shared" si="4"/>
        <v>1</v>
      </c>
      <c r="AO42" s="3">
        <f t="shared" si="5"/>
        <v>0</v>
      </c>
      <c r="AP42" s="17">
        <f t="shared" si="6"/>
        <v>0</v>
      </c>
      <c r="AQ42" s="17">
        <f t="shared" si="7"/>
        <v>0</v>
      </c>
      <c r="AR42" s="17">
        <f t="shared" si="8"/>
        <v>0</v>
      </c>
      <c r="AS42" s="17">
        <f t="shared" si="9"/>
        <v>0</v>
      </c>
    </row>
    <row r="43" spans="1:45" x14ac:dyDescent="0.2">
      <c r="A43">
        <f t="shared" si="0"/>
        <v>32</v>
      </c>
      <c r="B43" t="s">
        <v>28</v>
      </c>
      <c r="C43" s="11">
        <f t="shared" ca="1" si="1"/>
        <v>1.0703650981137778</v>
      </c>
      <c r="D43" t="s">
        <v>77</v>
      </c>
      <c r="E43" s="1">
        <v>1903991</v>
      </c>
      <c r="F43" s="1">
        <v>428174</v>
      </c>
      <c r="G43" s="1">
        <v>344007</v>
      </c>
      <c r="H43">
        <v>17</v>
      </c>
      <c r="I43" s="2">
        <v>1593800</v>
      </c>
      <c r="J43">
        <v>1</v>
      </c>
      <c r="K43">
        <v>1</v>
      </c>
      <c r="L43">
        <v>0.999999999999994</v>
      </c>
      <c r="M43" t="s">
        <v>45</v>
      </c>
      <c r="N43" s="2">
        <v>0</v>
      </c>
      <c r="O43" s="2">
        <v>0</v>
      </c>
      <c r="P43" s="2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 s="2" t="str">
        <f t="shared" si="2"/>
        <v>EVERTON DE VIÑA DEL MAR SADP</v>
      </c>
      <c r="AM43" s="2" t="str">
        <f t="shared" si="3"/>
        <v>2014</v>
      </c>
      <c r="AN43">
        <f t="shared" si="4"/>
        <v>1</v>
      </c>
      <c r="AO43" s="3">
        <f t="shared" si="5"/>
        <v>0</v>
      </c>
      <c r="AP43" s="17">
        <f t="shared" si="6"/>
        <v>0</v>
      </c>
      <c r="AQ43" s="17">
        <f t="shared" si="7"/>
        <v>0</v>
      </c>
      <c r="AR43" s="17">
        <f t="shared" si="8"/>
        <v>0</v>
      </c>
      <c r="AS43" s="17">
        <f t="shared" si="9"/>
        <v>0</v>
      </c>
    </row>
    <row r="44" spans="1:45" x14ac:dyDescent="0.2">
      <c r="A44">
        <f t="shared" si="0"/>
        <v>33</v>
      </c>
      <c r="B44" t="s">
        <v>29</v>
      </c>
      <c r="C44" s="11">
        <f t="shared" ca="1" si="1"/>
        <v>1.3443628693913561</v>
      </c>
      <c r="D44" t="s">
        <v>78</v>
      </c>
      <c r="E44" s="1">
        <v>3216806</v>
      </c>
      <c r="F44" s="1">
        <v>755008</v>
      </c>
      <c r="G44" s="1">
        <v>690439</v>
      </c>
      <c r="H44">
        <v>12</v>
      </c>
      <c r="I44" s="2">
        <v>3560419</v>
      </c>
      <c r="J44">
        <v>1</v>
      </c>
      <c r="K44">
        <v>1</v>
      </c>
      <c r="L44">
        <v>1</v>
      </c>
      <c r="M44" t="s">
        <v>45</v>
      </c>
      <c r="N44" s="2">
        <v>0</v>
      </c>
      <c r="O44" s="2">
        <v>0</v>
      </c>
      <c r="P44" s="2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 s="2" t="str">
        <f t="shared" si="2"/>
        <v>EVERTON DE VIÑA DEL MAR SADP</v>
      </c>
      <c r="AM44" s="2" t="str">
        <f t="shared" si="3"/>
        <v>2017</v>
      </c>
      <c r="AN44">
        <f t="shared" si="4"/>
        <v>1</v>
      </c>
      <c r="AO44" s="3">
        <f t="shared" si="5"/>
        <v>0</v>
      </c>
      <c r="AP44" s="17">
        <f t="shared" si="6"/>
        <v>0</v>
      </c>
      <c r="AQ44" s="17">
        <f t="shared" si="7"/>
        <v>0</v>
      </c>
      <c r="AR44" s="17">
        <f t="shared" si="8"/>
        <v>0</v>
      </c>
      <c r="AS44" s="17">
        <f t="shared" si="9"/>
        <v>0</v>
      </c>
    </row>
    <row r="45" spans="1:45" x14ac:dyDescent="0.2">
      <c r="A45">
        <f t="shared" si="0"/>
        <v>0</v>
      </c>
      <c r="B45" t="s">
        <v>139</v>
      </c>
      <c r="C45" s="11">
        <f t="shared" ca="1" si="1"/>
        <v>0</v>
      </c>
      <c r="D45" t="s">
        <v>79</v>
      </c>
      <c r="E45" s="1">
        <v>3718420</v>
      </c>
      <c r="F45" s="1">
        <v>301373</v>
      </c>
      <c r="G45" s="1">
        <v>985213</v>
      </c>
      <c r="H45">
        <v>11</v>
      </c>
      <c r="I45" s="2">
        <v>1491964</v>
      </c>
      <c r="J45">
        <v>1</v>
      </c>
      <c r="K45">
        <v>0.62712914639864903</v>
      </c>
      <c r="L45">
        <v>0.62712914639864903</v>
      </c>
      <c r="M45" t="s">
        <v>35</v>
      </c>
      <c r="N45" s="2">
        <v>844889.08228565205</v>
      </c>
      <c r="O45" s="2">
        <v>0</v>
      </c>
      <c r="P45" s="2">
        <v>0</v>
      </c>
      <c r="Q45">
        <v>0</v>
      </c>
      <c r="R45">
        <v>24927.631265300799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0.40261518537667601</v>
      </c>
      <c r="AB45">
        <v>0</v>
      </c>
      <c r="AC45">
        <v>0</v>
      </c>
      <c r="AD45">
        <v>0</v>
      </c>
      <c r="AE45">
        <v>0</v>
      </c>
      <c r="AF45">
        <v>7.0365098113777794E-2</v>
      </c>
      <c r="AG45">
        <v>0</v>
      </c>
      <c r="AH45">
        <v>0</v>
      </c>
      <c r="AI45">
        <v>0</v>
      </c>
      <c r="AJ45">
        <v>0.52701971650954604</v>
      </c>
      <c r="AK45">
        <v>0</v>
      </c>
      <c r="AL45" s="2" t="str">
        <f t="shared" si="2"/>
        <v>EVERTON DE VIÑA DEL MAR SADP</v>
      </c>
      <c r="AM45" s="2" t="str">
        <f t="shared" si="3"/>
        <v>2018</v>
      </c>
      <c r="AN45">
        <f t="shared" si="4"/>
        <v>0</v>
      </c>
      <c r="AO45" s="3">
        <f t="shared" si="5"/>
        <v>1</v>
      </c>
      <c r="AP45" s="17">
        <f t="shared" si="6"/>
        <v>0.60008808088757792</v>
      </c>
      <c r="AQ45" s="17">
        <f t="shared" si="7"/>
        <v>0.37287085360135097</v>
      </c>
      <c r="AR45" s="17">
        <f t="shared" si="8"/>
        <v>0.37287085360135097</v>
      </c>
      <c r="AS45" s="17">
        <f t="shared" si="9"/>
        <v>0.37287085360135097</v>
      </c>
    </row>
    <row r="46" spans="1:45" x14ac:dyDescent="0.2">
      <c r="A46">
        <f t="shared" si="0"/>
        <v>0</v>
      </c>
      <c r="B46" t="s">
        <v>140</v>
      </c>
      <c r="C46" s="11">
        <f t="shared" ca="1" si="1"/>
        <v>0</v>
      </c>
      <c r="D46" t="s">
        <v>80</v>
      </c>
      <c r="E46" s="1">
        <v>3889815</v>
      </c>
      <c r="F46" s="1">
        <v>716064</v>
      </c>
      <c r="G46" s="1">
        <v>3076699</v>
      </c>
      <c r="H46">
        <v>5</v>
      </c>
      <c r="I46" s="2">
        <v>2609300</v>
      </c>
      <c r="J46">
        <v>1</v>
      </c>
      <c r="K46">
        <v>0.69963228258800503</v>
      </c>
      <c r="L46">
        <v>0.69963228258800503</v>
      </c>
      <c r="M46" t="s">
        <v>35</v>
      </c>
      <c r="N46" s="2">
        <v>0</v>
      </c>
      <c r="O46" s="2">
        <v>0</v>
      </c>
      <c r="P46" s="2">
        <v>0</v>
      </c>
      <c r="Q46">
        <v>0</v>
      </c>
      <c r="R46">
        <v>173868.861616296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3.90863414097452E-2</v>
      </c>
      <c r="Z46">
        <v>0</v>
      </c>
      <c r="AA46">
        <v>0</v>
      </c>
      <c r="AB46">
        <v>0.44160072682039597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0.49540117488751301</v>
      </c>
      <c r="AJ46">
        <v>2.3911756882346299E-2</v>
      </c>
      <c r="AK46">
        <v>0</v>
      </c>
      <c r="AL46" s="2" t="str">
        <f t="shared" si="2"/>
        <v>AUDAX ITALIANO LA FLORIDA SADP</v>
      </c>
      <c r="AM46" s="2" t="str">
        <f t="shared" si="3"/>
        <v>2011</v>
      </c>
      <c r="AN46">
        <f t="shared" si="4"/>
        <v>0</v>
      </c>
      <c r="AO46" s="3">
        <f t="shared" si="5"/>
        <v>1</v>
      </c>
      <c r="AP46" s="17">
        <f t="shared" si="6"/>
        <v>0.30036771741199503</v>
      </c>
      <c r="AQ46" s="17">
        <f t="shared" si="7"/>
        <v>0.30036771741199497</v>
      </c>
      <c r="AR46" s="17">
        <f t="shared" si="8"/>
        <v>0.30036771741199492</v>
      </c>
      <c r="AS46" s="17">
        <f t="shared" si="9"/>
        <v>0.30036771741199503</v>
      </c>
    </row>
    <row r="47" spans="1:45" x14ac:dyDescent="0.2">
      <c r="A47">
        <f t="shared" si="0"/>
        <v>0</v>
      </c>
      <c r="B47" t="s">
        <v>141</v>
      </c>
      <c r="C47" s="11">
        <f t="shared" ca="1" si="1"/>
        <v>0</v>
      </c>
      <c r="D47" t="s">
        <v>81</v>
      </c>
      <c r="E47" s="1">
        <v>3332472</v>
      </c>
      <c r="F47" s="1">
        <v>843968</v>
      </c>
      <c r="G47" s="1">
        <v>3527023</v>
      </c>
      <c r="H47">
        <v>11</v>
      </c>
      <c r="I47" s="2">
        <v>2460426</v>
      </c>
      <c r="J47">
        <v>1</v>
      </c>
      <c r="K47">
        <v>0.49870690799011302</v>
      </c>
      <c r="L47">
        <v>0.49870690799011302</v>
      </c>
      <c r="M47" t="s">
        <v>45</v>
      </c>
      <c r="N47" s="2">
        <v>0</v>
      </c>
      <c r="O47" s="2">
        <v>0</v>
      </c>
      <c r="P47" s="2">
        <v>0</v>
      </c>
      <c r="Q47">
        <v>0</v>
      </c>
      <c r="R47">
        <v>0</v>
      </c>
      <c r="S47">
        <v>4.2951309690646101E-3</v>
      </c>
      <c r="T47">
        <v>0</v>
      </c>
      <c r="U47">
        <v>0</v>
      </c>
      <c r="V47">
        <v>0</v>
      </c>
      <c r="W47">
        <v>0</v>
      </c>
      <c r="X47">
        <v>0</v>
      </c>
      <c r="Y47">
        <v>0.31652353828747398</v>
      </c>
      <c r="Z47">
        <v>0</v>
      </c>
      <c r="AA47">
        <v>0</v>
      </c>
      <c r="AB47">
        <v>0</v>
      </c>
      <c r="AC47">
        <v>1.02618721817451E-2</v>
      </c>
      <c r="AD47">
        <v>0</v>
      </c>
      <c r="AE47">
        <v>0</v>
      </c>
      <c r="AF47">
        <v>0</v>
      </c>
      <c r="AG47">
        <v>0</v>
      </c>
      <c r="AH47">
        <v>3.3802988467623599E-2</v>
      </c>
      <c r="AI47">
        <v>0</v>
      </c>
      <c r="AJ47">
        <v>0.635116470093541</v>
      </c>
      <c r="AK47">
        <v>0</v>
      </c>
      <c r="AL47" s="2" t="str">
        <f t="shared" si="2"/>
        <v>AUDAX ITALIANO LA FLORIDA SADP</v>
      </c>
      <c r="AM47" s="2" t="str">
        <f t="shared" si="3"/>
        <v>2012</v>
      </c>
      <c r="AN47">
        <f t="shared" si="4"/>
        <v>0</v>
      </c>
      <c r="AO47" s="3">
        <f t="shared" si="5"/>
        <v>1</v>
      </c>
      <c r="AP47" s="17">
        <f t="shared" si="6"/>
        <v>0.50129309200988703</v>
      </c>
      <c r="AQ47" s="17">
        <f t="shared" si="7"/>
        <v>0.50129309200988692</v>
      </c>
      <c r="AR47" s="17">
        <f t="shared" si="8"/>
        <v>0.50129309200988703</v>
      </c>
      <c r="AS47" s="17">
        <f t="shared" si="9"/>
        <v>0.50129309200988703</v>
      </c>
    </row>
    <row r="48" spans="1:45" x14ac:dyDescent="0.2">
      <c r="A48">
        <f t="shared" si="0"/>
        <v>0</v>
      </c>
      <c r="B48" t="s">
        <v>142</v>
      </c>
      <c r="C48" s="11">
        <f t="shared" ca="1" si="1"/>
        <v>0</v>
      </c>
      <c r="D48" t="s">
        <v>82</v>
      </c>
      <c r="E48" s="1">
        <v>3608222</v>
      </c>
      <c r="F48" s="1">
        <v>971629</v>
      </c>
      <c r="G48" s="1">
        <v>3527761</v>
      </c>
      <c r="H48">
        <v>14</v>
      </c>
      <c r="I48" s="2">
        <v>3054529</v>
      </c>
      <c r="J48">
        <v>1</v>
      </c>
      <c r="K48">
        <v>0.57776788763350995</v>
      </c>
      <c r="L48">
        <v>0.57776788763350995</v>
      </c>
      <c r="M48" t="s">
        <v>35</v>
      </c>
      <c r="N48" s="2">
        <v>0</v>
      </c>
      <c r="O48" s="2">
        <v>80384.950900701995</v>
      </c>
      <c r="P48" s="2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0.118229212332253</v>
      </c>
      <c r="AD48">
        <v>0</v>
      </c>
      <c r="AE48">
        <v>0</v>
      </c>
      <c r="AF48">
        <v>0</v>
      </c>
      <c r="AG48">
        <v>5.6745936226863199E-2</v>
      </c>
      <c r="AH48">
        <v>0.31948439876587598</v>
      </c>
      <c r="AI48">
        <v>0</v>
      </c>
      <c r="AJ48">
        <v>0.50554045267497105</v>
      </c>
      <c r="AK48">
        <v>0</v>
      </c>
      <c r="AL48" s="2" t="str">
        <f t="shared" si="2"/>
        <v>AUDAX ITALIANO LA FLORIDA SADP</v>
      </c>
      <c r="AM48" s="2" t="str">
        <f t="shared" si="3"/>
        <v>2013</v>
      </c>
      <c r="AN48">
        <f t="shared" si="4"/>
        <v>0</v>
      </c>
      <c r="AO48" s="3">
        <f t="shared" si="5"/>
        <v>1</v>
      </c>
      <c r="AP48" s="17">
        <f t="shared" si="6"/>
        <v>0.42223211236649005</v>
      </c>
      <c r="AQ48" s="17">
        <f t="shared" si="7"/>
        <v>0.50496425694091296</v>
      </c>
      <c r="AR48" s="17">
        <f t="shared" si="8"/>
        <v>0.42223211236649005</v>
      </c>
      <c r="AS48" s="17">
        <f t="shared" si="9"/>
        <v>0.42223211236649</v>
      </c>
    </row>
    <row r="49" spans="1:45" x14ac:dyDescent="0.2">
      <c r="A49">
        <f t="shared" si="0"/>
        <v>0</v>
      </c>
      <c r="B49" t="s">
        <v>143</v>
      </c>
      <c r="C49" s="11">
        <f t="shared" ca="1" si="1"/>
        <v>0</v>
      </c>
      <c r="D49" t="s">
        <v>83</v>
      </c>
      <c r="E49" s="1">
        <v>3223214</v>
      </c>
      <c r="F49" s="1">
        <v>1741730</v>
      </c>
      <c r="G49" s="1">
        <v>3107072</v>
      </c>
      <c r="H49">
        <v>15</v>
      </c>
      <c r="I49" s="2">
        <v>2160698</v>
      </c>
      <c r="J49">
        <v>1</v>
      </c>
      <c r="K49">
        <v>0.45411159747470797</v>
      </c>
      <c r="L49">
        <v>0.45411159747470797</v>
      </c>
      <c r="M49" t="s">
        <v>35</v>
      </c>
      <c r="N49" s="2">
        <v>0</v>
      </c>
      <c r="O49" s="2">
        <v>504943.22678703797</v>
      </c>
      <c r="P49" s="2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8.4859596713071098E-2</v>
      </c>
      <c r="Z49">
        <v>0</v>
      </c>
      <c r="AA49">
        <v>0</v>
      </c>
      <c r="AB49">
        <v>0</v>
      </c>
      <c r="AC49">
        <v>5.6554452122091099E-2</v>
      </c>
      <c r="AD49">
        <v>0</v>
      </c>
      <c r="AE49">
        <v>0</v>
      </c>
      <c r="AF49">
        <v>0</v>
      </c>
      <c r="AG49">
        <v>0</v>
      </c>
      <c r="AH49">
        <v>0.115547438543047</v>
      </c>
      <c r="AI49">
        <v>0</v>
      </c>
      <c r="AJ49">
        <v>0.74303851262177301</v>
      </c>
      <c r="AK49">
        <v>0</v>
      </c>
      <c r="AL49" s="2" t="str">
        <f t="shared" si="2"/>
        <v>AUDAX ITALIANO LA FLORIDA SADP</v>
      </c>
      <c r="AM49" s="2" t="str">
        <f t="shared" si="3"/>
        <v>2014</v>
      </c>
      <c r="AN49">
        <f t="shared" si="4"/>
        <v>0</v>
      </c>
      <c r="AO49" s="3">
        <f t="shared" si="5"/>
        <v>1</v>
      </c>
      <c r="AP49" s="17">
        <f t="shared" si="6"/>
        <v>0.54588840252529203</v>
      </c>
      <c r="AQ49" s="17">
        <f t="shared" si="7"/>
        <v>0.83579741642930583</v>
      </c>
      <c r="AR49" s="17">
        <f t="shared" si="8"/>
        <v>0.54588840252529203</v>
      </c>
      <c r="AS49" s="17">
        <f t="shared" si="9"/>
        <v>0.54588840252529214</v>
      </c>
    </row>
    <row r="50" spans="1:45" x14ac:dyDescent="0.2">
      <c r="A50">
        <f t="shared" si="0"/>
        <v>0</v>
      </c>
      <c r="B50" t="s">
        <v>144</v>
      </c>
      <c r="C50" s="11">
        <f t="shared" ca="1" si="1"/>
        <v>0</v>
      </c>
      <c r="D50" t="s">
        <v>84</v>
      </c>
      <c r="E50" s="1">
        <v>2676485</v>
      </c>
      <c r="F50" s="1">
        <v>1243458</v>
      </c>
      <c r="G50" s="1">
        <v>2536088</v>
      </c>
      <c r="H50">
        <v>12</v>
      </c>
      <c r="I50" s="2">
        <v>2369710</v>
      </c>
      <c r="J50">
        <v>1</v>
      </c>
      <c r="K50">
        <v>0.60372298113225498</v>
      </c>
      <c r="L50">
        <v>0.60372298113225498</v>
      </c>
      <c r="M50" t="s">
        <v>35</v>
      </c>
      <c r="N50" s="2">
        <v>0</v>
      </c>
      <c r="O50" s="2">
        <v>438404.66591111303</v>
      </c>
      <c r="P50" s="2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1.4725592918676301E-2</v>
      </c>
      <c r="Z50">
        <v>0</v>
      </c>
      <c r="AA50">
        <v>0</v>
      </c>
      <c r="AB50">
        <v>0</v>
      </c>
      <c r="AC50">
        <v>0.10457945680363299</v>
      </c>
      <c r="AD50">
        <v>0</v>
      </c>
      <c r="AE50">
        <v>0</v>
      </c>
      <c r="AF50">
        <v>0</v>
      </c>
      <c r="AG50">
        <v>0</v>
      </c>
      <c r="AH50">
        <v>0.18415539134832601</v>
      </c>
      <c r="AI50">
        <v>0</v>
      </c>
      <c r="AJ50">
        <v>0.69653955892933594</v>
      </c>
      <c r="AK50">
        <v>0</v>
      </c>
      <c r="AL50" s="2" t="str">
        <f t="shared" si="2"/>
        <v>AUDAX ITALIANO LA FLORIDA SADP</v>
      </c>
      <c r="AM50" s="2" t="str">
        <f t="shared" si="3"/>
        <v>2015</v>
      </c>
      <c r="AN50">
        <f t="shared" si="4"/>
        <v>0</v>
      </c>
      <c r="AO50" s="3">
        <f t="shared" si="5"/>
        <v>1</v>
      </c>
      <c r="AP50" s="17">
        <f t="shared" si="6"/>
        <v>0.39627701886774502</v>
      </c>
      <c r="AQ50" s="17">
        <f t="shared" si="7"/>
        <v>0.74884595638804163</v>
      </c>
      <c r="AR50" s="17">
        <f t="shared" si="8"/>
        <v>0.39627701886774502</v>
      </c>
      <c r="AS50" s="17">
        <f t="shared" si="9"/>
        <v>0.39627701886774497</v>
      </c>
    </row>
    <row r="51" spans="1:45" x14ac:dyDescent="0.2">
      <c r="A51">
        <f t="shared" si="0"/>
        <v>0</v>
      </c>
      <c r="B51" t="s">
        <v>145</v>
      </c>
      <c r="C51" s="11">
        <f t="shared" ca="1" si="1"/>
        <v>0</v>
      </c>
      <c r="D51" t="s">
        <v>85</v>
      </c>
      <c r="E51" s="1">
        <v>2845902</v>
      </c>
      <c r="F51" s="1">
        <v>1021754</v>
      </c>
      <c r="G51" s="1">
        <v>3557237</v>
      </c>
      <c r="H51">
        <v>7</v>
      </c>
      <c r="I51" s="2">
        <v>4160029</v>
      </c>
      <c r="J51">
        <v>1</v>
      </c>
      <c r="K51">
        <v>0.93983476551038903</v>
      </c>
      <c r="L51">
        <v>0.93983476551038903</v>
      </c>
      <c r="M51" t="s">
        <v>35</v>
      </c>
      <c r="N51" s="2">
        <v>0</v>
      </c>
      <c r="O51" s="2">
        <v>91644.099097831204</v>
      </c>
      <c r="P51" s="2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0.40503241705925203</v>
      </c>
      <c r="Z51">
        <v>0</v>
      </c>
      <c r="AA51">
        <v>0</v>
      </c>
      <c r="AB51">
        <v>0</v>
      </c>
      <c r="AC51">
        <v>8.0964252876460207E-3</v>
      </c>
      <c r="AD51">
        <v>0</v>
      </c>
      <c r="AE51">
        <v>0</v>
      </c>
      <c r="AF51">
        <v>0</v>
      </c>
      <c r="AG51">
        <v>0</v>
      </c>
      <c r="AH51">
        <v>0.409097786255044</v>
      </c>
      <c r="AI51">
        <v>0</v>
      </c>
      <c r="AJ51">
        <v>0.17777337139799301</v>
      </c>
      <c r="AK51">
        <v>0</v>
      </c>
      <c r="AL51" s="2" t="str">
        <f t="shared" si="2"/>
        <v>AUDAX ITALIANO LA FLORIDA SADP</v>
      </c>
      <c r="AM51" s="2" t="str">
        <f t="shared" si="3"/>
        <v>2016</v>
      </c>
      <c r="AN51">
        <f t="shared" si="4"/>
        <v>0</v>
      </c>
      <c r="AO51" s="3">
        <f t="shared" si="5"/>
        <v>1</v>
      </c>
      <c r="AP51" s="17">
        <f t="shared" si="6"/>
        <v>6.0165234489611016E-2</v>
      </c>
      <c r="AQ51" s="17">
        <f t="shared" si="7"/>
        <v>0.14985815382032183</v>
      </c>
      <c r="AR51" s="17">
        <f t="shared" si="8"/>
        <v>6.0165234489610968E-2</v>
      </c>
      <c r="AS51" s="17">
        <f t="shared" si="9"/>
        <v>6.0165234489610926E-2</v>
      </c>
    </row>
    <row r="52" spans="1:45" x14ac:dyDescent="0.2">
      <c r="A52">
        <f t="shared" si="0"/>
        <v>34</v>
      </c>
      <c r="B52" t="s">
        <v>30</v>
      </c>
      <c r="C52" s="11">
        <f t="shared" ca="1" si="1"/>
        <v>6.5938213101744143</v>
      </c>
      <c r="D52" t="s">
        <v>86</v>
      </c>
      <c r="E52" s="1">
        <v>3321123</v>
      </c>
      <c r="F52" s="1">
        <v>1061221</v>
      </c>
      <c r="G52" s="1">
        <v>4714903</v>
      </c>
      <c r="H52">
        <v>11</v>
      </c>
      <c r="I52" s="2">
        <v>5466994</v>
      </c>
      <c r="J52">
        <v>1</v>
      </c>
      <c r="K52">
        <v>1</v>
      </c>
      <c r="L52">
        <v>1</v>
      </c>
      <c r="M52" t="s">
        <v>45</v>
      </c>
      <c r="N52" s="2">
        <v>0</v>
      </c>
      <c r="O52" s="2">
        <v>0</v>
      </c>
      <c r="P52" s="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 s="2" t="str">
        <f t="shared" si="2"/>
        <v>AUDAX ITALIANO LA FLORIDA SADP</v>
      </c>
      <c r="AM52" s="2" t="str">
        <f t="shared" si="3"/>
        <v>2017</v>
      </c>
      <c r="AN52">
        <f t="shared" si="4"/>
        <v>1</v>
      </c>
      <c r="AO52" s="3">
        <f t="shared" si="5"/>
        <v>0</v>
      </c>
      <c r="AP52" s="17">
        <f t="shared" si="6"/>
        <v>0</v>
      </c>
      <c r="AQ52" s="17">
        <f t="shared" si="7"/>
        <v>0</v>
      </c>
      <c r="AR52" s="17">
        <f t="shared" si="8"/>
        <v>0</v>
      </c>
      <c r="AS52" s="17">
        <f t="shared" si="9"/>
        <v>0</v>
      </c>
    </row>
    <row r="53" spans="1:45" x14ac:dyDescent="0.2">
      <c r="A53">
        <f t="shared" si="0"/>
        <v>0</v>
      </c>
      <c r="B53" t="s">
        <v>146</v>
      </c>
      <c r="C53" s="11">
        <f t="shared" ca="1" si="1"/>
        <v>0</v>
      </c>
      <c r="D53" t="s">
        <v>87</v>
      </c>
      <c r="E53" s="1">
        <v>3905526</v>
      </c>
      <c r="F53" s="1">
        <v>790032</v>
      </c>
      <c r="G53" s="1">
        <v>8110698</v>
      </c>
      <c r="H53">
        <v>10</v>
      </c>
      <c r="I53" s="2">
        <v>2705716</v>
      </c>
      <c r="J53">
        <v>1</v>
      </c>
      <c r="K53">
        <v>0.50381969321755404</v>
      </c>
      <c r="L53">
        <v>0.50381969321755404</v>
      </c>
      <c r="M53" t="s">
        <v>35</v>
      </c>
      <c r="N53" s="2">
        <v>0</v>
      </c>
      <c r="O53" s="2">
        <v>0</v>
      </c>
      <c r="P53" s="2">
        <v>1875981.7201529001</v>
      </c>
      <c r="Q53">
        <v>0</v>
      </c>
      <c r="R53">
        <v>0</v>
      </c>
      <c r="S53">
        <v>1.54115334458923E-2</v>
      </c>
      <c r="T53">
        <v>0</v>
      </c>
      <c r="U53">
        <v>0</v>
      </c>
      <c r="V53">
        <v>0</v>
      </c>
      <c r="W53">
        <v>0</v>
      </c>
      <c r="X53">
        <v>0</v>
      </c>
      <c r="Y53">
        <v>0.249810135510838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0.15507079740900401</v>
      </c>
      <c r="AJ53">
        <v>0.57970753364405103</v>
      </c>
      <c r="AK53">
        <v>0</v>
      </c>
      <c r="AL53" s="2" t="str">
        <f t="shared" si="2"/>
        <v>AUDAX ITALIANO LA FLORIDA SADP</v>
      </c>
      <c r="AM53" s="2" t="str">
        <f t="shared" si="3"/>
        <v>2018</v>
      </c>
      <c r="AN53">
        <f t="shared" si="4"/>
        <v>0</v>
      </c>
      <c r="AO53" s="3">
        <f t="shared" si="5"/>
        <v>1</v>
      </c>
      <c r="AP53" s="17">
        <f t="shared" si="6"/>
        <v>0.49618030678244596</v>
      </c>
      <c r="AQ53" s="17">
        <f t="shared" si="7"/>
        <v>0.49618030678244596</v>
      </c>
      <c r="AR53" s="17">
        <f t="shared" si="8"/>
        <v>0.72747750465036065</v>
      </c>
      <c r="AS53" s="17">
        <f t="shared" si="9"/>
        <v>0.49618030678244596</v>
      </c>
    </row>
    <row r="54" spans="1:45" x14ac:dyDescent="0.2">
      <c r="A54">
        <f t="shared" si="0"/>
        <v>0</v>
      </c>
      <c r="B54" t="s">
        <v>147</v>
      </c>
      <c r="C54" s="11">
        <f t="shared" ca="1" si="1"/>
        <v>0</v>
      </c>
      <c r="D54" t="s">
        <v>88</v>
      </c>
      <c r="E54" s="1">
        <v>3523410</v>
      </c>
      <c r="F54" s="1">
        <v>458785</v>
      </c>
      <c r="G54" s="1">
        <v>5084964</v>
      </c>
      <c r="H54">
        <v>3</v>
      </c>
      <c r="I54" s="2">
        <v>3899962</v>
      </c>
      <c r="J54">
        <v>1</v>
      </c>
      <c r="K54">
        <v>0.98209119060147199</v>
      </c>
      <c r="L54">
        <v>0.98209119060147199</v>
      </c>
      <c r="M54" t="s">
        <v>35</v>
      </c>
      <c r="N54" s="2">
        <v>0</v>
      </c>
      <c r="O54" s="2">
        <v>0</v>
      </c>
      <c r="P54" s="2">
        <v>1022892.43449155</v>
      </c>
      <c r="Q54">
        <v>0</v>
      </c>
      <c r="R54">
        <v>0</v>
      </c>
      <c r="S54">
        <v>2.1930149233917399E-2</v>
      </c>
      <c r="T54">
        <v>0</v>
      </c>
      <c r="U54">
        <v>0</v>
      </c>
      <c r="V54">
        <v>0</v>
      </c>
      <c r="W54">
        <v>0</v>
      </c>
      <c r="X54">
        <v>0</v>
      </c>
      <c r="Y54">
        <v>7.2233960281875106E-2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0.890243932845456</v>
      </c>
      <c r="AJ54">
        <v>1.55919576387518E-2</v>
      </c>
      <c r="AK54">
        <v>0</v>
      </c>
      <c r="AL54" s="2" t="str">
        <f t="shared" si="2"/>
        <v>UNION ESPANOLA SADP</v>
      </c>
      <c r="AM54" s="2" t="str">
        <f t="shared" si="3"/>
        <v>2011</v>
      </c>
      <c r="AN54">
        <f t="shared" si="4"/>
        <v>0</v>
      </c>
      <c r="AO54" s="3">
        <f t="shared" si="5"/>
        <v>1</v>
      </c>
      <c r="AP54" s="17">
        <f t="shared" si="6"/>
        <v>1.7908809398528056E-2</v>
      </c>
      <c r="AQ54" s="17">
        <f t="shared" si="7"/>
        <v>1.7908809398527969E-2</v>
      </c>
      <c r="AR54" s="17">
        <f t="shared" si="8"/>
        <v>0.21906902105224874</v>
      </c>
      <c r="AS54" s="17">
        <f t="shared" si="9"/>
        <v>1.7908809398528014E-2</v>
      </c>
    </row>
    <row r="55" spans="1:45" x14ac:dyDescent="0.2">
      <c r="A55">
        <f t="shared" si="0"/>
        <v>0</v>
      </c>
      <c r="B55" t="s">
        <v>148</v>
      </c>
      <c r="C55" s="11">
        <f t="shared" ca="1" si="1"/>
        <v>0</v>
      </c>
      <c r="D55" t="s">
        <v>89</v>
      </c>
      <c r="E55" s="1">
        <v>4290990</v>
      </c>
      <c r="F55" s="1">
        <v>591277</v>
      </c>
      <c r="G55" s="1">
        <v>4953532</v>
      </c>
      <c r="H55">
        <v>6</v>
      </c>
      <c r="I55" s="2">
        <v>4923259</v>
      </c>
      <c r="J55">
        <v>1</v>
      </c>
      <c r="K55">
        <v>0.95190090897525004</v>
      </c>
      <c r="L55">
        <v>0.95190090897525004</v>
      </c>
      <c r="M55" t="s">
        <v>45</v>
      </c>
      <c r="N55" s="2">
        <v>0</v>
      </c>
      <c r="O55" s="2">
        <v>0</v>
      </c>
      <c r="P55" s="2">
        <v>0</v>
      </c>
      <c r="Q55">
        <v>0</v>
      </c>
      <c r="R55">
        <v>0</v>
      </c>
      <c r="S55">
        <v>5.1253912182930399E-2</v>
      </c>
      <c r="T55">
        <v>0.20677464237228901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0.24981943509121801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0.375254246010499</v>
      </c>
      <c r="AK55">
        <v>0.116897764386184</v>
      </c>
      <c r="AL55" s="2" t="str">
        <f t="shared" si="2"/>
        <v>UNION ESPANOLA SADP</v>
      </c>
      <c r="AM55" s="2" t="str">
        <f t="shared" si="3"/>
        <v>2012</v>
      </c>
      <c r="AN55">
        <f t="shared" si="4"/>
        <v>0</v>
      </c>
      <c r="AO55" s="3">
        <f t="shared" si="5"/>
        <v>1</v>
      </c>
      <c r="AP55" s="17">
        <f t="shared" si="6"/>
        <v>4.8099091024749935E-2</v>
      </c>
      <c r="AQ55" s="17">
        <f t="shared" si="7"/>
        <v>4.8099091024749872E-2</v>
      </c>
      <c r="AR55" s="17">
        <f t="shared" si="8"/>
        <v>4.8099091024750046E-2</v>
      </c>
      <c r="AS55" s="17">
        <f t="shared" si="9"/>
        <v>4.8099091024749928E-2</v>
      </c>
    </row>
    <row r="56" spans="1:45" x14ac:dyDescent="0.2">
      <c r="A56">
        <f t="shared" si="0"/>
        <v>35</v>
      </c>
      <c r="B56" t="s">
        <v>31</v>
      </c>
      <c r="C56" s="11">
        <f t="shared" ca="1" si="1"/>
        <v>3.5064027039769461</v>
      </c>
      <c r="D56" t="s">
        <v>90</v>
      </c>
      <c r="E56" s="1">
        <v>3230924</v>
      </c>
      <c r="F56" s="1">
        <v>332960</v>
      </c>
      <c r="G56" s="1">
        <v>3442081</v>
      </c>
      <c r="H56">
        <v>3</v>
      </c>
      <c r="I56" s="2">
        <v>3381741</v>
      </c>
      <c r="J56">
        <v>1</v>
      </c>
      <c r="K56">
        <v>1</v>
      </c>
      <c r="L56">
        <v>1</v>
      </c>
      <c r="M56" t="s">
        <v>45</v>
      </c>
      <c r="N56" s="2">
        <v>0</v>
      </c>
      <c r="O56" s="2">
        <v>0</v>
      </c>
      <c r="P56" s="2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 s="2" t="str">
        <f t="shared" si="2"/>
        <v>UNION ESPANOLA SADP</v>
      </c>
      <c r="AM56" s="2" t="str">
        <f t="shared" si="3"/>
        <v>2013</v>
      </c>
      <c r="AN56">
        <f t="shared" si="4"/>
        <v>1</v>
      </c>
      <c r="AO56" s="3">
        <f t="shared" si="5"/>
        <v>0</v>
      </c>
      <c r="AP56" s="17">
        <f t="shared" si="6"/>
        <v>0</v>
      </c>
      <c r="AQ56" s="17">
        <f t="shared" si="7"/>
        <v>0</v>
      </c>
      <c r="AR56" s="17">
        <f t="shared" si="8"/>
        <v>0</v>
      </c>
      <c r="AS56" s="17">
        <f t="shared" si="9"/>
        <v>0</v>
      </c>
    </row>
    <row r="57" spans="1:45" x14ac:dyDescent="0.2">
      <c r="A57">
        <f t="shared" si="0"/>
        <v>0</v>
      </c>
      <c r="B57" t="s">
        <v>149</v>
      </c>
      <c r="C57" s="11">
        <f t="shared" ca="1" si="1"/>
        <v>0</v>
      </c>
      <c r="D57" t="s">
        <v>91</v>
      </c>
      <c r="E57" s="1">
        <v>4322156</v>
      </c>
      <c r="F57" s="1">
        <v>695190</v>
      </c>
      <c r="G57" s="1">
        <v>3912622</v>
      </c>
      <c r="H57">
        <v>6</v>
      </c>
      <c r="I57" s="2">
        <v>4973472</v>
      </c>
      <c r="J57">
        <v>1</v>
      </c>
      <c r="K57">
        <v>0.94862913278599903</v>
      </c>
      <c r="L57">
        <v>0.94862913278599903</v>
      </c>
      <c r="M57" t="s">
        <v>45</v>
      </c>
      <c r="N57" s="2">
        <v>0</v>
      </c>
      <c r="O57" s="2">
        <v>0</v>
      </c>
      <c r="P57" s="2">
        <v>0</v>
      </c>
      <c r="Q57">
        <v>0</v>
      </c>
      <c r="R57">
        <v>0</v>
      </c>
      <c r="S57">
        <v>5.5090687378740899E-2</v>
      </c>
      <c r="T57">
        <v>9.3910150189524103E-2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0.60215484442912104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3.7678868041256398E-2</v>
      </c>
      <c r="AK57">
        <v>0.211165449961358</v>
      </c>
      <c r="AL57" s="2" t="str">
        <f t="shared" si="2"/>
        <v>UNION ESPANOLA SADP</v>
      </c>
      <c r="AM57" s="2" t="str">
        <f t="shared" si="3"/>
        <v>2014</v>
      </c>
      <c r="AN57">
        <f t="shared" si="4"/>
        <v>0</v>
      </c>
      <c r="AO57" s="3">
        <f t="shared" si="5"/>
        <v>1</v>
      </c>
      <c r="AP57" s="17">
        <f t="shared" si="6"/>
        <v>5.1370867214001019E-2</v>
      </c>
      <c r="AQ57" s="17">
        <f t="shared" si="7"/>
        <v>5.1370867214000887E-2</v>
      </c>
      <c r="AR57" s="17">
        <f t="shared" si="8"/>
        <v>5.1370867214000936E-2</v>
      </c>
      <c r="AS57" s="17">
        <f t="shared" si="9"/>
        <v>5.137086721400097E-2</v>
      </c>
    </row>
    <row r="58" spans="1:45" x14ac:dyDescent="0.2">
      <c r="A58">
        <f t="shared" si="0"/>
        <v>0</v>
      </c>
      <c r="B58" t="s">
        <v>150</v>
      </c>
      <c r="C58" s="11">
        <f t="shared" ca="1" si="1"/>
        <v>0</v>
      </c>
      <c r="D58" t="s">
        <v>92</v>
      </c>
      <c r="E58" s="1">
        <v>3958410</v>
      </c>
      <c r="F58" s="1">
        <v>573218</v>
      </c>
      <c r="G58" s="1">
        <v>4352676</v>
      </c>
      <c r="H58">
        <v>8</v>
      </c>
      <c r="I58" s="2">
        <v>4479318</v>
      </c>
      <c r="J58">
        <v>1</v>
      </c>
      <c r="K58">
        <v>0.91213457632475403</v>
      </c>
      <c r="L58">
        <v>0.91213457632475403</v>
      </c>
      <c r="M58" t="s">
        <v>45</v>
      </c>
      <c r="N58" s="2">
        <v>0</v>
      </c>
      <c r="O58" s="2">
        <v>0</v>
      </c>
      <c r="P58" s="2">
        <v>0</v>
      </c>
      <c r="Q58">
        <v>0</v>
      </c>
      <c r="R58">
        <v>0</v>
      </c>
      <c r="S58">
        <v>5.64420809653991E-2</v>
      </c>
      <c r="T58">
        <v>0.120578678858723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0.29862898050953801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0.25400154714373602</v>
      </c>
      <c r="AK58">
        <v>0.27034871253116299</v>
      </c>
      <c r="AL58" s="2" t="str">
        <f t="shared" si="2"/>
        <v>UNION ESPANOLA SADP</v>
      </c>
      <c r="AM58" s="2" t="str">
        <f t="shared" si="3"/>
        <v>2015</v>
      </c>
      <c r="AN58">
        <f t="shared" si="4"/>
        <v>0</v>
      </c>
      <c r="AO58" s="3">
        <f t="shared" si="5"/>
        <v>1</v>
      </c>
      <c r="AP58" s="17">
        <f t="shared" si="6"/>
        <v>8.7865423675245968E-2</v>
      </c>
      <c r="AQ58" s="17">
        <f t="shared" si="7"/>
        <v>8.7865423675245968E-2</v>
      </c>
      <c r="AR58" s="17">
        <f t="shared" si="8"/>
        <v>8.7865423675245982E-2</v>
      </c>
      <c r="AS58" s="17">
        <f t="shared" si="9"/>
        <v>8.7865423675245968E-2</v>
      </c>
    </row>
    <row r="59" spans="1:45" x14ac:dyDescent="0.2">
      <c r="A59">
        <f t="shared" si="0"/>
        <v>0</v>
      </c>
      <c r="B59" t="s">
        <v>151</v>
      </c>
      <c r="C59" s="11">
        <f t="shared" ca="1" si="1"/>
        <v>0</v>
      </c>
      <c r="D59" t="s">
        <v>93</v>
      </c>
      <c r="E59" s="1">
        <v>3920533</v>
      </c>
      <c r="F59" s="1">
        <v>536567</v>
      </c>
      <c r="G59" s="1">
        <v>4020646</v>
      </c>
      <c r="H59">
        <v>8</v>
      </c>
      <c r="I59" s="2">
        <v>4325270</v>
      </c>
      <c r="J59">
        <v>1</v>
      </c>
      <c r="K59">
        <v>0.930092482690003</v>
      </c>
      <c r="L59">
        <v>0.930092482690003</v>
      </c>
      <c r="M59" t="s">
        <v>45</v>
      </c>
      <c r="N59" s="2">
        <v>0</v>
      </c>
      <c r="O59" s="2">
        <v>0</v>
      </c>
      <c r="P59" s="2">
        <v>0</v>
      </c>
      <c r="Q59">
        <v>0</v>
      </c>
      <c r="R59">
        <v>0</v>
      </c>
      <c r="S59">
        <v>3.6125710212223397E-2</v>
      </c>
      <c r="T59">
        <v>0.15128060348907299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0.33522695601138502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0.171277289816988</v>
      </c>
      <c r="AK59">
        <v>0.306089440495246</v>
      </c>
      <c r="AL59" s="2" t="str">
        <f t="shared" si="2"/>
        <v>UNION ESPANOLA SADP</v>
      </c>
      <c r="AM59" s="2" t="str">
        <f t="shared" si="3"/>
        <v>2016</v>
      </c>
      <c r="AN59">
        <f t="shared" si="4"/>
        <v>0</v>
      </c>
      <c r="AO59" s="3">
        <f t="shared" si="5"/>
        <v>1</v>
      </c>
      <c r="AP59" s="17">
        <f t="shared" si="6"/>
        <v>6.9907517309997017E-2</v>
      </c>
      <c r="AQ59" s="17">
        <f t="shared" si="7"/>
        <v>6.9907517309996989E-2</v>
      </c>
      <c r="AR59" s="17">
        <f t="shared" si="8"/>
        <v>6.9907517309997017E-2</v>
      </c>
      <c r="AS59" s="17">
        <f t="shared" si="9"/>
        <v>6.9907517309997003E-2</v>
      </c>
    </row>
    <row r="60" spans="1:45" x14ac:dyDescent="0.2">
      <c r="A60">
        <f t="shared" si="0"/>
        <v>0</v>
      </c>
      <c r="B60" t="s">
        <v>152</v>
      </c>
      <c r="C60" s="11">
        <f t="shared" ca="1" si="1"/>
        <v>0</v>
      </c>
      <c r="D60" t="s">
        <v>94</v>
      </c>
      <c r="E60" s="1">
        <v>4040745</v>
      </c>
      <c r="F60" s="1">
        <v>1194659</v>
      </c>
      <c r="G60" s="1">
        <v>3973805</v>
      </c>
      <c r="H60">
        <v>5</v>
      </c>
      <c r="I60" s="2">
        <v>5531756</v>
      </c>
      <c r="J60">
        <v>1</v>
      </c>
      <c r="K60">
        <v>0.99541247848917802</v>
      </c>
      <c r="L60">
        <v>0.99541247848917802</v>
      </c>
      <c r="M60" t="s">
        <v>35</v>
      </c>
      <c r="N60" s="2">
        <v>0</v>
      </c>
      <c r="O60" s="2">
        <v>171080.586331948</v>
      </c>
      <c r="P60" s="2">
        <v>0</v>
      </c>
      <c r="Q60">
        <v>0</v>
      </c>
      <c r="R60">
        <v>0</v>
      </c>
      <c r="S60">
        <v>5.1527247240657E-2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8.0827714233792494E-2</v>
      </c>
      <c r="AA60">
        <v>0</v>
      </c>
      <c r="AB60">
        <v>0</v>
      </c>
      <c r="AC60">
        <v>0.59752696338016198</v>
      </c>
      <c r="AD60">
        <v>0</v>
      </c>
      <c r="AE60">
        <v>0</v>
      </c>
      <c r="AF60">
        <v>0</v>
      </c>
      <c r="AG60">
        <v>0</v>
      </c>
      <c r="AH60">
        <v>0.27011807514529501</v>
      </c>
      <c r="AI60">
        <v>0</v>
      </c>
      <c r="AJ60">
        <v>0</v>
      </c>
      <c r="AK60">
        <v>0</v>
      </c>
      <c r="AL60" s="2" t="str">
        <f t="shared" si="2"/>
        <v>UNION ESPANOLA SADP</v>
      </c>
      <c r="AM60" s="2" t="str">
        <f t="shared" si="3"/>
        <v>2017</v>
      </c>
      <c r="AN60">
        <f t="shared" si="4"/>
        <v>0</v>
      </c>
      <c r="AO60" s="3">
        <f t="shared" si="5"/>
        <v>1</v>
      </c>
      <c r="AP60" s="17">
        <f t="shared" si="6"/>
        <v>4.587521510821954E-3</v>
      </c>
      <c r="AQ60" s="17">
        <f t="shared" si="7"/>
        <v>0.14779205630438894</v>
      </c>
      <c r="AR60" s="17">
        <f t="shared" si="8"/>
        <v>4.5875215108219436E-3</v>
      </c>
      <c r="AS60" s="17">
        <f t="shared" si="9"/>
        <v>4.5875215108219791E-3</v>
      </c>
    </row>
    <row r="61" spans="1:45" x14ac:dyDescent="0.2">
      <c r="A61">
        <f t="shared" si="0"/>
        <v>0</v>
      </c>
      <c r="B61" t="s">
        <v>153</v>
      </c>
      <c r="C61" s="11">
        <f t="shared" ca="1" si="1"/>
        <v>0</v>
      </c>
      <c r="D61" t="s">
        <v>95</v>
      </c>
      <c r="E61" s="1">
        <v>4073870</v>
      </c>
      <c r="F61" s="1">
        <v>1111763</v>
      </c>
      <c r="G61" s="1">
        <v>5118061</v>
      </c>
      <c r="H61">
        <v>7</v>
      </c>
      <c r="I61" s="2">
        <v>5359830</v>
      </c>
      <c r="J61">
        <v>1</v>
      </c>
      <c r="K61">
        <v>0.87918599164873001</v>
      </c>
      <c r="L61">
        <v>0.87918599164873001</v>
      </c>
      <c r="M61" t="s">
        <v>45</v>
      </c>
      <c r="N61" s="2">
        <v>0</v>
      </c>
      <c r="O61" s="2">
        <v>0</v>
      </c>
      <c r="P61" s="2">
        <v>0</v>
      </c>
      <c r="Q61">
        <v>0</v>
      </c>
      <c r="R61">
        <v>0</v>
      </c>
      <c r="S61">
        <v>5.2435093113371301E-2</v>
      </c>
      <c r="T61">
        <v>0</v>
      </c>
      <c r="U61">
        <v>0</v>
      </c>
      <c r="V61">
        <v>0</v>
      </c>
      <c r="W61">
        <v>0</v>
      </c>
      <c r="X61">
        <v>0</v>
      </c>
      <c r="Y61">
        <v>0.26824538151442501</v>
      </c>
      <c r="Z61">
        <v>0</v>
      </c>
      <c r="AA61">
        <v>0</v>
      </c>
      <c r="AB61">
        <v>0</v>
      </c>
      <c r="AC61">
        <v>0.17460272825121301</v>
      </c>
      <c r="AD61">
        <v>0</v>
      </c>
      <c r="AE61">
        <v>0</v>
      </c>
      <c r="AF61">
        <v>0</v>
      </c>
      <c r="AG61">
        <v>0</v>
      </c>
      <c r="AH61">
        <v>0.37713758019974603</v>
      </c>
      <c r="AI61">
        <v>0</v>
      </c>
      <c r="AJ61">
        <v>0.12757921692124499</v>
      </c>
      <c r="AK61">
        <v>0</v>
      </c>
      <c r="AL61" s="2" t="str">
        <f t="shared" si="2"/>
        <v>UNION ESPANOLA SADP</v>
      </c>
      <c r="AM61" s="2" t="str">
        <f t="shared" si="3"/>
        <v>2018</v>
      </c>
      <c r="AN61">
        <f t="shared" si="4"/>
        <v>0</v>
      </c>
      <c r="AO61" s="3">
        <f t="shared" si="5"/>
        <v>1</v>
      </c>
      <c r="AP61" s="17">
        <f t="shared" si="6"/>
        <v>0.12081400835126999</v>
      </c>
      <c r="AQ61" s="17">
        <f t="shared" si="7"/>
        <v>0.12081400835126996</v>
      </c>
      <c r="AR61" s="17">
        <f t="shared" si="8"/>
        <v>0.12081400835126996</v>
      </c>
      <c r="AS61" s="17">
        <f t="shared" si="9"/>
        <v>0.12081400835126997</v>
      </c>
    </row>
    <row r="62" spans="1:45" x14ac:dyDescent="0.2">
      <c r="A62">
        <f t="shared" si="0"/>
        <v>36</v>
      </c>
      <c r="B62" t="s">
        <v>32</v>
      </c>
      <c r="C62" s="11">
        <f t="shared" ca="1" si="1"/>
        <v>18.218231959143587</v>
      </c>
      <c r="D62" t="s">
        <v>96</v>
      </c>
      <c r="E62" s="1">
        <v>878455</v>
      </c>
      <c r="F62" s="1">
        <v>55938</v>
      </c>
      <c r="G62" s="1">
        <v>724115</v>
      </c>
      <c r="H62">
        <v>7</v>
      </c>
      <c r="I62" s="2">
        <v>1300620</v>
      </c>
      <c r="J62">
        <v>1</v>
      </c>
      <c r="K62">
        <v>1</v>
      </c>
      <c r="L62">
        <v>1</v>
      </c>
      <c r="M62" t="s">
        <v>45</v>
      </c>
      <c r="N62" s="2">
        <v>0</v>
      </c>
      <c r="O62" s="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0</v>
      </c>
      <c r="AL62" s="2" t="str">
        <f t="shared" si="2"/>
        <v>DEPORTES UNIÓN LA CALERA SAPD</v>
      </c>
      <c r="AM62" s="2" t="str">
        <f t="shared" si="3"/>
        <v>2011</v>
      </c>
      <c r="AN62">
        <f t="shared" si="4"/>
        <v>1</v>
      </c>
      <c r="AO62" s="3">
        <f t="shared" si="5"/>
        <v>0</v>
      </c>
      <c r="AP62" s="17">
        <f t="shared" si="6"/>
        <v>0</v>
      </c>
      <c r="AQ62" s="17">
        <f t="shared" si="7"/>
        <v>0</v>
      </c>
      <c r="AR62" s="17">
        <f t="shared" si="8"/>
        <v>0</v>
      </c>
      <c r="AS62" s="17">
        <f t="shared" si="9"/>
        <v>0</v>
      </c>
    </row>
    <row r="63" spans="1:45" x14ac:dyDescent="0.2">
      <c r="A63">
        <f t="shared" si="0"/>
        <v>0</v>
      </c>
      <c r="B63" t="s">
        <v>154</v>
      </c>
      <c r="C63" s="11">
        <f t="shared" ca="1" si="1"/>
        <v>0</v>
      </c>
      <c r="D63" t="s">
        <v>97</v>
      </c>
      <c r="E63" s="1">
        <v>1170520</v>
      </c>
      <c r="F63" s="1">
        <v>133996</v>
      </c>
      <c r="G63" s="1">
        <v>903924</v>
      </c>
      <c r="H63">
        <v>13</v>
      </c>
      <c r="I63" s="2">
        <v>1545209</v>
      </c>
      <c r="J63">
        <v>1</v>
      </c>
      <c r="K63">
        <v>0.92218846607026905</v>
      </c>
      <c r="L63">
        <v>0.92218846607026905</v>
      </c>
      <c r="M63" t="s">
        <v>35</v>
      </c>
      <c r="N63" s="2">
        <v>0</v>
      </c>
      <c r="O63" s="2">
        <v>0</v>
      </c>
      <c r="P63" s="2">
        <v>0</v>
      </c>
      <c r="Q63">
        <v>4.59818489645561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5.8311273053936305E-4</v>
      </c>
      <c r="AD63">
        <v>0</v>
      </c>
      <c r="AE63">
        <v>0</v>
      </c>
      <c r="AF63">
        <v>0</v>
      </c>
      <c r="AG63">
        <v>5.62352598344628E-2</v>
      </c>
      <c r="AH63">
        <v>2.7855328551221199E-2</v>
      </c>
      <c r="AI63">
        <v>0</v>
      </c>
      <c r="AJ63">
        <v>0.91532629888377703</v>
      </c>
      <c r="AK63">
        <v>0</v>
      </c>
      <c r="AL63" s="2" t="str">
        <f t="shared" si="2"/>
        <v>DEPORTES UNIÓN LA CALERA SAPD</v>
      </c>
      <c r="AM63" s="2" t="str">
        <f t="shared" si="3"/>
        <v>2012</v>
      </c>
      <c r="AN63">
        <f t="shared" si="4"/>
        <v>0</v>
      </c>
      <c r="AO63" s="3">
        <f t="shared" si="5"/>
        <v>1</v>
      </c>
      <c r="AP63" s="17">
        <f t="shared" si="6"/>
        <v>7.7811533929730878E-2</v>
      </c>
      <c r="AQ63" s="17">
        <f t="shared" si="7"/>
        <v>7.7811533929730906E-2</v>
      </c>
      <c r="AR63" s="17">
        <f t="shared" si="8"/>
        <v>7.7811533929730919E-2</v>
      </c>
      <c r="AS63" s="17">
        <f t="shared" si="9"/>
        <v>0.43151806442631629</v>
      </c>
    </row>
    <row r="64" spans="1:45" x14ac:dyDescent="0.2">
      <c r="A64">
        <f t="shared" si="0"/>
        <v>37</v>
      </c>
      <c r="B64" t="s">
        <v>33</v>
      </c>
      <c r="C64" s="11">
        <f t="shared" ca="1" si="1"/>
        <v>2.2459339998322929</v>
      </c>
      <c r="D64" t="s">
        <v>98</v>
      </c>
      <c r="E64" s="1">
        <v>1178279</v>
      </c>
      <c r="F64" s="1">
        <v>30070</v>
      </c>
      <c r="G64" s="1">
        <v>1101961</v>
      </c>
      <c r="H64">
        <v>16</v>
      </c>
      <c r="I64" s="2">
        <v>1429661</v>
      </c>
      <c r="J64">
        <v>1</v>
      </c>
      <c r="K64">
        <v>1</v>
      </c>
      <c r="L64">
        <v>1</v>
      </c>
      <c r="M64" t="s">
        <v>45</v>
      </c>
      <c r="N64" s="2">
        <v>0</v>
      </c>
      <c r="O64" s="2">
        <v>0</v>
      </c>
      <c r="P64" s="2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 s="2" t="str">
        <f t="shared" si="2"/>
        <v>DEPORTES UNIÓN LA CALERA SAPD</v>
      </c>
      <c r="AM64" s="2" t="str">
        <f t="shared" si="3"/>
        <v>2013</v>
      </c>
      <c r="AN64">
        <f t="shared" si="4"/>
        <v>1</v>
      </c>
      <c r="AO64" s="3">
        <f t="shared" si="5"/>
        <v>0</v>
      </c>
      <c r="AP64" s="17">
        <f t="shared" si="6"/>
        <v>0</v>
      </c>
      <c r="AQ64" s="17">
        <f t="shared" si="7"/>
        <v>0</v>
      </c>
      <c r="AR64" s="17">
        <f t="shared" si="8"/>
        <v>0</v>
      </c>
      <c r="AS64" s="17">
        <f t="shared" si="9"/>
        <v>0</v>
      </c>
    </row>
    <row r="65" spans="1:45" x14ac:dyDescent="0.2">
      <c r="A65">
        <f t="shared" si="0"/>
        <v>0</v>
      </c>
      <c r="B65" t="s">
        <v>155</v>
      </c>
      <c r="C65" s="11">
        <f t="shared" ca="1" si="1"/>
        <v>0</v>
      </c>
      <c r="D65" t="s">
        <v>99</v>
      </c>
      <c r="E65" s="1">
        <v>1469574</v>
      </c>
      <c r="F65" s="1">
        <v>432339</v>
      </c>
      <c r="G65" s="1">
        <v>1834971</v>
      </c>
      <c r="H65">
        <v>16</v>
      </c>
      <c r="I65" s="2">
        <v>2101720</v>
      </c>
      <c r="J65">
        <v>1</v>
      </c>
      <c r="K65">
        <v>0.90240405345139296</v>
      </c>
      <c r="L65">
        <v>0.90240405345139296</v>
      </c>
      <c r="M65" t="s">
        <v>35</v>
      </c>
      <c r="N65" s="2">
        <v>0</v>
      </c>
      <c r="O65" s="2">
        <v>0</v>
      </c>
      <c r="P65" s="2">
        <v>40399.7986663665</v>
      </c>
      <c r="Q65">
        <v>7.6652968859864101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0.11046246579286199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8.1370074549391602E-2</v>
      </c>
      <c r="AI65">
        <v>0</v>
      </c>
      <c r="AJ65">
        <v>0.80816745965774595</v>
      </c>
      <c r="AK65">
        <v>0</v>
      </c>
      <c r="AL65" s="2" t="str">
        <f t="shared" si="2"/>
        <v>DEPORTES UNIÓN LA CALERA SAPD</v>
      </c>
      <c r="AM65" s="2" t="str">
        <f t="shared" si="3"/>
        <v>2014</v>
      </c>
      <c r="AN65">
        <f t="shared" si="4"/>
        <v>0</v>
      </c>
      <c r="AO65" s="3">
        <f t="shared" si="5"/>
        <v>1</v>
      </c>
      <c r="AP65" s="17">
        <f t="shared" si="6"/>
        <v>9.7595946548607079E-2</v>
      </c>
      <c r="AQ65" s="17">
        <f t="shared" si="7"/>
        <v>9.7595946548607093E-2</v>
      </c>
      <c r="AR65" s="17">
        <f t="shared" si="8"/>
        <v>0.11961253354990935</v>
      </c>
      <c r="AS65" s="17">
        <f t="shared" si="9"/>
        <v>0.57667700192275761</v>
      </c>
    </row>
    <row r="66" spans="1:45" x14ac:dyDescent="0.2">
      <c r="A66">
        <f t="shared" si="0"/>
        <v>0</v>
      </c>
      <c r="B66" t="s">
        <v>156</v>
      </c>
      <c r="C66" s="11">
        <f t="shared" ca="1" si="1"/>
        <v>0</v>
      </c>
      <c r="D66" t="s">
        <v>100</v>
      </c>
      <c r="E66" s="1">
        <v>2122869</v>
      </c>
      <c r="F66" s="1">
        <v>412571</v>
      </c>
      <c r="G66" s="1">
        <v>784213</v>
      </c>
      <c r="H66">
        <v>7</v>
      </c>
      <c r="I66" s="2">
        <v>1902997</v>
      </c>
      <c r="J66">
        <v>1</v>
      </c>
      <c r="K66">
        <v>0.86393026762750103</v>
      </c>
      <c r="L66">
        <v>0.86393026762750103</v>
      </c>
      <c r="M66" t="s">
        <v>35</v>
      </c>
      <c r="N66" s="2">
        <v>0</v>
      </c>
      <c r="O66" s="2">
        <v>90869.480514800103</v>
      </c>
      <c r="P66" s="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0.41318593216760502</v>
      </c>
      <c r="AB66">
        <v>0</v>
      </c>
      <c r="AC66">
        <v>0.106663907959039</v>
      </c>
      <c r="AD66">
        <v>0</v>
      </c>
      <c r="AE66">
        <v>0</v>
      </c>
      <c r="AF66">
        <v>0</v>
      </c>
      <c r="AG66">
        <v>6.0107873912611E-2</v>
      </c>
      <c r="AH66">
        <v>0</v>
      </c>
      <c r="AI66">
        <v>0</v>
      </c>
      <c r="AJ66">
        <v>0.420042285960746</v>
      </c>
      <c r="AK66">
        <v>0</v>
      </c>
      <c r="AL66" s="2" t="str">
        <f t="shared" si="2"/>
        <v>DEPORTES UNIÓN LA CALERA SAPD</v>
      </c>
      <c r="AM66" s="2" t="str">
        <f t="shared" si="3"/>
        <v>2015</v>
      </c>
      <c r="AN66">
        <f t="shared" si="4"/>
        <v>0</v>
      </c>
      <c r="AO66" s="3">
        <f t="shared" si="5"/>
        <v>1</v>
      </c>
      <c r="AP66" s="17">
        <f t="shared" si="6"/>
        <v>0.13606973237249892</v>
      </c>
      <c r="AQ66" s="17">
        <f t="shared" si="7"/>
        <v>0.3563214721089325</v>
      </c>
      <c r="AR66" s="17">
        <f t="shared" si="8"/>
        <v>0.13606973237249895</v>
      </c>
      <c r="AS66" s="17">
        <f t="shared" si="9"/>
        <v>0.13606973237249903</v>
      </c>
    </row>
    <row r="67" spans="1:45" x14ac:dyDescent="0.2">
      <c r="A67">
        <f t="shared" ref="A67:A75" si="10">IFERROR(MATCH(B67,$A$1:$AK$1,0),0)</f>
        <v>0</v>
      </c>
      <c r="B67" t="s">
        <v>157</v>
      </c>
      <c r="C67" s="11">
        <f t="shared" ref="C67:C75" ca="1" si="11">IFERROR(SUM(OFFSET(A$1,1,MATCH(B67,$B$1:$AK$1,0),75,1)),0)</f>
        <v>0</v>
      </c>
      <c r="D67" t="s">
        <v>101</v>
      </c>
      <c r="E67" s="1">
        <v>1348723</v>
      </c>
      <c r="F67" s="1">
        <v>178008</v>
      </c>
      <c r="G67" s="1">
        <v>842527</v>
      </c>
      <c r="H67">
        <v>16</v>
      </c>
      <c r="I67" s="2">
        <v>1552321</v>
      </c>
      <c r="J67">
        <v>1</v>
      </c>
      <c r="K67">
        <v>0.84997485157375896</v>
      </c>
      <c r="L67">
        <v>0.84997485157375896</v>
      </c>
      <c r="M67" t="s">
        <v>35</v>
      </c>
      <c r="N67" s="2">
        <v>0</v>
      </c>
      <c r="O67" s="2">
        <v>13464.3205745429</v>
      </c>
      <c r="P67" s="2">
        <v>0</v>
      </c>
      <c r="Q67">
        <v>5.9675440236488004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1.07179422680039E-2</v>
      </c>
      <c r="AF67">
        <v>0</v>
      </c>
      <c r="AG67">
        <v>0.109262012676969</v>
      </c>
      <c r="AH67">
        <v>0</v>
      </c>
      <c r="AI67">
        <v>0</v>
      </c>
      <c r="AJ67">
        <v>0.88002004505502696</v>
      </c>
      <c r="AK67">
        <v>0</v>
      </c>
      <c r="AL67" s="2" t="str">
        <f t="shared" ref="AL67:AL75" si="12">+MID(D67,6,LEN(D67)-5)</f>
        <v>DEPORTES UNIÓN LA CALERA SAPD</v>
      </c>
      <c r="AM67" s="2" t="str">
        <f t="shared" ref="AM67:AM75" si="13">+MID(D67,1,4)</f>
        <v>2016</v>
      </c>
      <c r="AN67">
        <f t="shared" ref="AN67:AN75" si="14">+IF(K67=1,1,0)</f>
        <v>0</v>
      </c>
      <c r="AO67" s="3">
        <f t="shared" ref="AO67:AO75" si="15">+IF(K67&lt;&gt;1,1,0)</f>
        <v>1</v>
      </c>
      <c r="AP67" s="17">
        <f t="shared" ref="AP67:AP75" si="16">+((E67)-((E67*$K67)-N67))/E67</f>
        <v>0.15002514842624107</v>
      </c>
      <c r="AQ67" s="17">
        <f t="shared" ref="AQ67:AQ75" si="17">+((F67)-((F67*$K67)-O67))/F67</f>
        <v>0.22566399934610371</v>
      </c>
      <c r="AR67" s="17">
        <f t="shared" ref="AR67:AR75" si="18">+((G67)-((G67*$K67)-P67))/G67</f>
        <v>0.15002514842624107</v>
      </c>
      <c r="AS67" s="17">
        <f t="shared" ref="AS67:AS75" si="19">+((H67)-((H67*$K67)-Q67))/H67</f>
        <v>0.52299664990429107</v>
      </c>
    </row>
    <row r="68" spans="1:45" x14ac:dyDescent="0.2">
      <c r="A68">
        <f t="shared" si="10"/>
        <v>0</v>
      </c>
      <c r="B68" t="s">
        <v>158</v>
      </c>
      <c r="C68" s="11">
        <f t="shared" ca="1" si="11"/>
        <v>0</v>
      </c>
      <c r="D68" t="s">
        <v>102</v>
      </c>
      <c r="E68" s="1">
        <v>2825568</v>
      </c>
      <c r="F68" s="1">
        <v>743084</v>
      </c>
      <c r="G68" s="1">
        <v>3723065</v>
      </c>
      <c r="H68">
        <v>6</v>
      </c>
      <c r="I68" s="2">
        <v>3827477</v>
      </c>
      <c r="J68">
        <v>1</v>
      </c>
      <c r="K68">
        <v>0.89177162976415203</v>
      </c>
      <c r="L68">
        <v>0.89177162976415203</v>
      </c>
      <c r="M68" t="s">
        <v>45</v>
      </c>
      <c r="N68" s="2">
        <v>0</v>
      </c>
      <c r="O68" s="2">
        <v>0</v>
      </c>
      <c r="P68" s="2">
        <v>0</v>
      </c>
      <c r="Q68">
        <v>0</v>
      </c>
      <c r="R68">
        <v>0</v>
      </c>
      <c r="S68">
        <v>4.4961239569714102E-2</v>
      </c>
      <c r="T68">
        <v>0</v>
      </c>
      <c r="U68">
        <v>0</v>
      </c>
      <c r="V68">
        <v>0</v>
      </c>
      <c r="W68">
        <v>0</v>
      </c>
      <c r="X68">
        <v>0</v>
      </c>
      <c r="Y68">
        <v>0.35502069607074499</v>
      </c>
      <c r="Z68">
        <v>0</v>
      </c>
      <c r="AA68">
        <v>0</v>
      </c>
      <c r="AB68">
        <v>0</v>
      </c>
      <c r="AC68">
        <v>6.61311910075537E-4</v>
      </c>
      <c r="AD68">
        <v>0</v>
      </c>
      <c r="AE68">
        <v>0</v>
      </c>
      <c r="AF68">
        <v>0</v>
      </c>
      <c r="AG68">
        <v>0</v>
      </c>
      <c r="AH68">
        <v>9.9536486000540797E-2</v>
      </c>
      <c r="AI68">
        <v>0</v>
      </c>
      <c r="AJ68">
        <v>0.49982026644761102</v>
      </c>
      <c r="AK68">
        <v>0</v>
      </c>
      <c r="AL68" s="2" t="str">
        <f t="shared" si="12"/>
        <v>DEPORTES UNIÓN LA CALERA SAPD</v>
      </c>
      <c r="AM68" s="2" t="str">
        <f t="shared" si="13"/>
        <v>2018</v>
      </c>
      <c r="AN68">
        <f t="shared" si="14"/>
        <v>0</v>
      </c>
      <c r="AO68" s="3">
        <f t="shared" si="15"/>
        <v>1</v>
      </c>
      <c r="AP68" s="17">
        <f t="shared" si="16"/>
        <v>0.10822837023584797</v>
      </c>
      <c r="AQ68" s="17">
        <f t="shared" si="17"/>
        <v>0.10822837023584803</v>
      </c>
      <c r="AR68" s="17">
        <f t="shared" si="18"/>
        <v>0.10822837023584794</v>
      </c>
      <c r="AS68" s="17">
        <f t="shared" si="19"/>
        <v>0.10822837023584804</v>
      </c>
    </row>
    <row r="69" spans="1:45" x14ac:dyDescent="0.2">
      <c r="A69">
        <f t="shared" si="10"/>
        <v>0</v>
      </c>
      <c r="B69" t="s">
        <v>159</v>
      </c>
      <c r="C69" s="11">
        <f t="shared" ca="1" si="11"/>
        <v>0</v>
      </c>
      <c r="D69" t="s">
        <v>103</v>
      </c>
      <c r="E69" s="1">
        <v>1875874</v>
      </c>
      <c r="F69" s="1">
        <v>654290</v>
      </c>
      <c r="G69" s="1">
        <v>3124672</v>
      </c>
      <c r="H69">
        <v>15</v>
      </c>
      <c r="I69" s="2">
        <v>2009114</v>
      </c>
      <c r="J69">
        <v>1</v>
      </c>
      <c r="K69">
        <v>0.67202973182590697</v>
      </c>
      <c r="L69">
        <v>0.67202973182590697</v>
      </c>
      <c r="M69" t="s">
        <v>35</v>
      </c>
      <c r="N69" s="2">
        <v>0</v>
      </c>
      <c r="O69" s="2">
        <v>0</v>
      </c>
      <c r="P69" s="2">
        <v>509801.89508867502</v>
      </c>
      <c r="Q69">
        <v>3.9043750192982598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0.16682700080450899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2.5514905274858402E-3</v>
      </c>
      <c r="AI69">
        <v>0</v>
      </c>
      <c r="AJ69">
        <v>0.83062150866800499</v>
      </c>
      <c r="AK69">
        <v>0</v>
      </c>
      <c r="AL69" s="2" t="str">
        <f t="shared" si="12"/>
        <v>CD SANTIAGO WANDERERS S.A.D.P</v>
      </c>
      <c r="AM69" s="2" t="str">
        <f t="shared" si="13"/>
        <v>2011</v>
      </c>
      <c r="AN69">
        <f t="shared" si="14"/>
        <v>0</v>
      </c>
      <c r="AO69" s="3">
        <f t="shared" si="15"/>
        <v>1</v>
      </c>
      <c r="AP69" s="17">
        <f t="shared" si="16"/>
        <v>0.32797026817409303</v>
      </c>
      <c r="AQ69" s="17">
        <f t="shared" si="17"/>
        <v>0.32797026817409303</v>
      </c>
      <c r="AR69" s="17">
        <f t="shared" si="18"/>
        <v>0.49112399921807937</v>
      </c>
      <c r="AS69" s="17">
        <f t="shared" si="19"/>
        <v>0.58826193612731026</v>
      </c>
    </row>
    <row r="70" spans="1:45" x14ac:dyDescent="0.2">
      <c r="A70">
        <f t="shared" si="10"/>
        <v>0</v>
      </c>
      <c r="B70" t="s">
        <v>160</v>
      </c>
      <c r="C70" s="11">
        <f t="shared" ca="1" si="11"/>
        <v>0</v>
      </c>
      <c r="D70" t="s">
        <v>104</v>
      </c>
      <c r="E70" s="1">
        <v>2219756</v>
      </c>
      <c r="F70" s="1">
        <v>796427</v>
      </c>
      <c r="G70" s="1">
        <v>3215286</v>
      </c>
      <c r="H70">
        <v>12</v>
      </c>
      <c r="I70" s="2">
        <v>2649497</v>
      </c>
      <c r="J70">
        <v>1</v>
      </c>
      <c r="K70">
        <v>0.73753684276252396</v>
      </c>
      <c r="L70">
        <v>0.73753684276252396</v>
      </c>
      <c r="M70" t="s">
        <v>35</v>
      </c>
      <c r="N70" s="2">
        <v>0</v>
      </c>
      <c r="O70" s="2">
        <v>0</v>
      </c>
      <c r="P70" s="2">
        <v>173931.76995278499</v>
      </c>
      <c r="Q70">
        <v>2.01133825679586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0.16147857239008601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0.161624179575723</v>
      </c>
      <c r="AI70">
        <v>0</v>
      </c>
      <c r="AJ70">
        <v>0.67689724803419105</v>
      </c>
      <c r="AK70">
        <v>0</v>
      </c>
      <c r="AL70" s="2" t="str">
        <f t="shared" si="12"/>
        <v>CD SANTIAGO WANDERERS S.A.D.P</v>
      </c>
      <c r="AM70" s="2" t="str">
        <f t="shared" si="13"/>
        <v>2012</v>
      </c>
      <c r="AN70">
        <f t="shared" si="14"/>
        <v>0</v>
      </c>
      <c r="AO70" s="3">
        <f t="shared" si="15"/>
        <v>1</v>
      </c>
      <c r="AP70" s="17">
        <f t="shared" si="16"/>
        <v>0.26246315723747599</v>
      </c>
      <c r="AQ70" s="17">
        <f t="shared" si="17"/>
        <v>0.26246315723747599</v>
      </c>
      <c r="AR70" s="17">
        <f t="shared" si="18"/>
        <v>0.31655842899643766</v>
      </c>
      <c r="AS70" s="17">
        <f t="shared" si="19"/>
        <v>0.43007467863713106</v>
      </c>
    </row>
    <row r="71" spans="1:45" x14ac:dyDescent="0.2">
      <c r="A71">
        <f t="shared" si="10"/>
        <v>0</v>
      </c>
      <c r="B71" t="s">
        <v>161</v>
      </c>
      <c r="C71" s="11">
        <f t="shared" ca="1" si="11"/>
        <v>0</v>
      </c>
      <c r="D71" t="s">
        <v>105</v>
      </c>
      <c r="E71" s="1">
        <v>2119524</v>
      </c>
      <c r="F71" s="1">
        <v>1053913</v>
      </c>
      <c r="G71" s="1">
        <v>3179479</v>
      </c>
      <c r="H71">
        <v>13</v>
      </c>
      <c r="I71" s="2">
        <v>3237902</v>
      </c>
      <c r="J71">
        <v>1</v>
      </c>
      <c r="K71">
        <v>0.92115335151963096</v>
      </c>
      <c r="L71">
        <v>0.92115335151963096</v>
      </c>
      <c r="M71" t="s">
        <v>35</v>
      </c>
      <c r="N71" s="2">
        <v>0</v>
      </c>
      <c r="O71" s="2">
        <v>50900.1840458355</v>
      </c>
      <c r="P71" s="2">
        <v>0</v>
      </c>
      <c r="Q71">
        <v>5.9177298239494798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0.31084988326839702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0.15287829053653501</v>
      </c>
      <c r="AI71">
        <v>0</v>
      </c>
      <c r="AJ71">
        <v>0.53627182619506797</v>
      </c>
      <c r="AK71">
        <v>0</v>
      </c>
      <c r="AL71" s="2" t="str">
        <f t="shared" si="12"/>
        <v>CD SANTIAGO WANDERERS S.A.D.P</v>
      </c>
      <c r="AM71" s="2" t="str">
        <f t="shared" si="13"/>
        <v>2013</v>
      </c>
      <c r="AN71">
        <f t="shared" si="14"/>
        <v>0</v>
      </c>
      <c r="AO71" s="3">
        <f t="shared" si="15"/>
        <v>1</v>
      </c>
      <c r="AP71" s="17">
        <f t="shared" si="16"/>
        <v>7.8846648480369028E-2</v>
      </c>
      <c r="AQ71" s="17">
        <f t="shared" si="17"/>
        <v>0.12714302972420555</v>
      </c>
      <c r="AR71" s="17">
        <f t="shared" si="18"/>
        <v>7.8846648480369055E-2</v>
      </c>
      <c r="AS71" s="17">
        <f t="shared" si="19"/>
        <v>0.53405663493802136</v>
      </c>
    </row>
    <row r="72" spans="1:45" x14ac:dyDescent="0.2">
      <c r="A72">
        <f t="shared" si="10"/>
        <v>0</v>
      </c>
      <c r="B72" t="s">
        <v>162</v>
      </c>
      <c r="C72" s="11">
        <f t="shared" ca="1" si="11"/>
        <v>0</v>
      </c>
      <c r="D72" t="s">
        <v>106</v>
      </c>
      <c r="E72" s="1">
        <v>3250736</v>
      </c>
      <c r="F72" s="1">
        <v>1466686</v>
      </c>
      <c r="G72" s="1">
        <v>4534410</v>
      </c>
      <c r="H72">
        <v>13</v>
      </c>
      <c r="I72" s="2">
        <v>3191488</v>
      </c>
      <c r="J72">
        <v>1</v>
      </c>
      <c r="K72">
        <v>0.60092606371815804</v>
      </c>
      <c r="L72">
        <v>0.60092606371815804</v>
      </c>
      <c r="M72" t="s">
        <v>35</v>
      </c>
      <c r="N72" s="2">
        <v>0</v>
      </c>
      <c r="O72" s="2">
        <v>153844.97435343999</v>
      </c>
      <c r="P72" s="2">
        <v>0</v>
      </c>
      <c r="Q72">
        <v>0.51871588159775295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0.168813087855129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0.28434709650319501</v>
      </c>
      <c r="AI72">
        <v>0</v>
      </c>
      <c r="AJ72">
        <v>0.54683981564167605</v>
      </c>
      <c r="AK72">
        <v>0</v>
      </c>
      <c r="AL72" s="2" t="str">
        <f t="shared" si="12"/>
        <v>CD SANTIAGO WANDERERS S.A.D.P</v>
      </c>
      <c r="AM72" s="2" t="str">
        <f t="shared" si="13"/>
        <v>2014</v>
      </c>
      <c r="AN72">
        <f t="shared" si="14"/>
        <v>0</v>
      </c>
      <c r="AO72" s="3">
        <f t="shared" si="15"/>
        <v>1</v>
      </c>
      <c r="AP72" s="17">
        <f t="shared" si="16"/>
        <v>0.39907393628184196</v>
      </c>
      <c r="AQ72" s="17">
        <f t="shared" si="17"/>
        <v>0.50396685429799537</v>
      </c>
      <c r="AR72" s="17">
        <f t="shared" si="18"/>
        <v>0.39907393628184201</v>
      </c>
      <c r="AS72" s="17">
        <f t="shared" si="19"/>
        <v>0.43897515794320763</v>
      </c>
    </row>
    <row r="73" spans="1:45" x14ac:dyDescent="0.2">
      <c r="A73">
        <f t="shared" si="10"/>
        <v>0</v>
      </c>
      <c r="B73" t="s">
        <v>163</v>
      </c>
      <c r="C73" s="11">
        <f t="shared" ca="1" si="11"/>
        <v>0</v>
      </c>
      <c r="D73" t="s">
        <v>107</v>
      </c>
      <c r="E73" s="1">
        <v>3943608</v>
      </c>
      <c r="F73" s="1">
        <v>811450</v>
      </c>
      <c r="G73" s="1">
        <v>3523334</v>
      </c>
      <c r="H73">
        <v>3</v>
      </c>
      <c r="I73" s="2">
        <v>3257403</v>
      </c>
      <c r="J73">
        <v>1</v>
      </c>
      <c r="K73">
        <v>0.84853084181954397</v>
      </c>
      <c r="L73">
        <v>0.84853084181954397</v>
      </c>
      <c r="M73" t="s">
        <v>35</v>
      </c>
      <c r="N73" s="2">
        <v>295547.707074076</v>
      </c>
      <c r="O73" s="2">
        <v>0</v>
      </c>
      <c r="P73" s="2">
        <v>0</v>
      </c>
      <c r="Q73">
        <v>0</v>
      </c>
      <c r="R73">
        <v>507344.51064750098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0.45440747454098601</v>
      </c>
      <c r="Z73">
        <v>0</v>
      </c>
      <c r="AA73">
        <v>0</v>
      </c>
      <c r="AB73">
        <v>0</v>
      </c>
      <c r="AC73">
        <v>0.13536405073100699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0.41022847472845603</v>
      </c>
      <c r="AJ73">
        <v>0</v>
      </c>
      <c r="AK73">
        <v>0</v>
      </c>
      <c r="AL73" s="2" t="str">
        <f t="shared" si="12"/>
        <v>CD SANTIAGO WANDERERS S.A.D.P</v>
      </c>
      <c r="AM73" s="2" t="str">
        <f t="shared" si="13"/>
        <v>2015</v>
      </c>
      <c r="AN73">
        <f t="shared" si="14"/>
        <v>0</v>
      </c>
      <c r="AO73" s="3">
        <f t="shared" si="15"/>
        <v>1</v>
      </c>
      <c r="AP73" s="17">
        <f t="shared" si="16"/>
        <v>0.22641263812929377</v>
      </c>
      <c r="AQ73" s="17">
        <f t="shared" si="17"/>
        <v>0.15146915818045606</v>
      </c>
      <c r="AR73" s="17">
        <f t="shared" si="18"/>
        <v>0.15146915818045609</v>
      </c>
      <c r="AS73" s="17">
        <f t="shared" si="19"/>
        <v>0.15146915818045606</v>
      </c>
    </row>
    <row r="74" spans="1:45" x14ac:dyDescent="0.2">
      <c r="A74">
        <f t="shared" si="10"/>
        <v>0</v>
      </c>
      <c r="B74" t="s">
        <v>164</v>
      </c>
      <c r="C74" s="11">
        <f t="shared" ca="1" si="11"/>
        <v>0</v>
      </c>
      <c r="D74" t="s">
        <v>108</v>
      </c>
      <c r="E74" s="1">
        <v>3006432</v>
      </c>
      <c r="F74" s="1">
        <v>736508</v>
      </c>
      <c r="G74" s="1">
        <v>2898393</v>
      </c>
      <c r="H74">
        <v>6</v>
      </c>
      <c r="I74" s="2">
        <v>3150578</v>
      </c>
      <c r="J74">
        <v>1</v>
      </c>
      <c r="K74">
        <v>0.74994909701591705</v>
      </c>
      <c r="L74">
        <v>0.74994909701591705</v>
      </c>
      <c r="M74" t="s">
        <v>45</v>
      </c>
      <c r="N74" s="2">
        <v>0</v>
      </c>
      <c r="O74" s="2">
        <v>0</v>
      </c>
      <c r="P74" s="2">
        <v>0</v>
      </c>
      <c r="Q74">
        <v>0</v>
      </c>
      <c r="R74">
        <v>0</v>
      </c>
      <c r="S74">
        <v>1.8312475878876001E-2</v>
      </c>
      <c r="T74">
        <v>0</v>
      </c>
      <c r="U74">
        <v>0</v>
      </c>
      <c r="V74">
        <v>0</v>
      </c>
      <c r="W74">
        <v>0</v>
      </c>
      <c r="X74">
        <v>0</v>
      </c>
      <c r="Y74">
        <v>0.34512171299190197</v>
      </c>
      <c r="Z74">
        <v>0</v>
      </c>
      <c r="AA74">
        <v>0</v>
      </c>
      <c r="AB74">
        <v>0</v>
      </c>
      <c r="AC74">
        <v>0.168372967450271</v>
      </c>
      <c r="AD74">
        <v>0</v>
      </c>
      <c r="AE74">
        <v>0</v>
      </c>
      <c r="AF74">
        <v>0</v>
      </c>
      <c r="AG74">
        <v>0</v>
      </c>
      <c r="AH74">
        <v>2.1674680333462299E-3</v>
      </c>
      <c r="AI74">
        <v>0</v>
      </c>
      <c r="AJ74">
        <v>0.46602537564447999</v>
      </c>
      <c r="AK74">
        <v>0</v>
      </c>
      <c r="AL74" s="2" t="str">
        <f t="shared" si="12"/>
        <v>CD SANTIAGO WANDERERS S.A.D.P</v>
      </c>
      <c r="AM74" s="2" t="str">
        <f t="shared" si="13"/>
        <v>2016</v>
      </c>
      <c r="AN74">
        <f t="shared" si="14"/>
        <v>0</v>
      </c>
      <c r="AO74" s="3">
        <f t="shared" si="15"/>
        <v>1</v>
      </c>
      <c r="AP74" s="17">
        <f t="shared" si="16"/>
        <v>0.25005090298408295</v>
      </c>
      <c r="AQ74" s="17">
        <f t="shared" si="17"/>
        <v>0.250050902984083</v>
      </c>
      <c r="AR74" s="17">
        <f t="shared" si="18"/>
        <v>0.250050902984083</v>
      </c>
      <c r="AS74" s="17">
        <f t="shared" si="19"/>
        <v>0.25005090298408295</v>
      </c>
    </row>
    <row r="75" spans="1:45" x14ac:dyDescent="0.2">
      <c r="A75">
        <f t="shared" si="10"/>
        <v>0</v>
      </c>
      <c r="B75" t="s">
        <v>165</v>
      </c>
      <c r="C75" s="11">
        <f t="shared" ca="1" si="11"/>
        <v>0</v>
      </c>
      <c r="D75" t="s">
        <v>109</v>
      </c>
      <c r="E75" s="1">
        <v>2931526</v>
      </c>
      <c r="F75" s="1">
        <v>968137</v>
      </c>
      <c r="G75" s="1">
        <v>3876683</v>
      </c>
      <c r="H75">
        <v>15</v>
      </c>
      <c r="I75" s="2">
        <v>3870046</v>
      </c>
      <c r="J75">
        <v>1</v>
      </c>
      <c r="K75">
        <v>0.81659877841577699</v>
      </c>
      <c r="L75">
        <v>0.81659877841577699</v>
      </c>
      <c r="M75" t="s">
        <v>35</v>
      </c>
      <c r="N75" s="2">
        <v>0</v>
      </c>
      <c r="O75" s="2">
        <v>113309.12314323901</v>
      </c>
      <c r="P75" s="2">
        <v>0</v>
      </c>
      <c r="Q75">
        <v>2.7569721187618899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8.8987305186139908E-3</v>
      </c>
      <c r="AH75">
        <v>0.611878976220535</v>
      </c>
      <c r="AI75">
        <v>0</v>
      </c>
      <c r="AJ75">
        <v>0.379222293260851</v>
      </c>
      <c r="AK75">
        <v>0</v>
      </c>
      <c r="AL75" s="2" t="str">
        <f t="shared" si="12"/>
        <v>CD SANTIAGO WANDERERS S.A.D.P</v>
      </c>
      <c r="AM75" s="2" t="str">
        <f t="shared" si="13"/>
        <v>2017</v>
      </c>
      <c r="AN75">
        <f t="shared" si="14"/>
        <v>0</v>
      </c>
      <c r="AO75" s="3">
        <f t="shared" si="15"/>
        <v>1</v>
      </c>
      <c r="AP75" s="17">
        <f t="shared" si="16"/>
        <v>0.18340122158422295</v>
      </c>
      <c r="AQ75" s="17">
        <f t="shared" si="17"/>
        <v>0.30043953655745403</v>
      </c>
      <c r="AR75" s="17">
        <f t="shared" si="18"/>
        <v>0.18340122158422301</v>
      </c>
      <c r="AS75" s="17">
        <f t="shared" si="19"/>
        <v>0.3671993628350157</v>
      </c>
    </row>
  </sheetData>
  <autoFilter ref="A1:AO75" xr:uid="{00000000-0001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91A1-B539-AD4D-83C2-79994380662D}">
  <dimension ref="B1:BT113"/>
  <sheetViews>
    <sheetView showGridLines="0" zoomScale="56" zoomScaleNormal="100" workbookViewId="0">
      <selection activeCell="AF14" sqref="AF14"/>
    </sheetView>
  </sheetViews>
  <sheetFormatPr baseColWidth="10" defaultRowHeight="15" x14ac:dyDescent="0.2"/>
  <cols>
    <col min="2" max="2" width="28" bestFit="1" customWidth="1"/>
    <col min="3" max="9" width="7" bestFit="1" customWidth="1"/>
    <col min="10" max="10" width="6.83203125" customWidth="1"/>
    <col min="24" max="24" width="41" bestFit="1" customWidth="1"/>
    <col min="25" max="25" width="19.1640625" bestFit="1" customWidth="1"/>
    <col min="26" max="26" width="16.6640625" bestFit="1" customWidth="1"/>
    <col min="29" max="29" width="28" bestFit="1" customWidth="1"/>
    <col min="30" max="30" width="19.33203125" bestFit="1" customWidth="1"/>
    <col min="31" max="31" width="14.1640625" bestFit="1" customWidth="1"/>
    <col min="32" max="32" width="12.5" bestFit="1" customWidth="1"/>
    <col min="33" max="33" width="14.5" bestFit="1" customWidth="1"/>
    <col min="34" max="34" width="12.5" bestFit="1" customWidth="1"/>
    <col min="35" max="35" width="15.1640625" bestFit="1" customWidth="1"/>
    <col min="36" max="36" width="13.83203125" bestFit="1" customWidth="1"/>
    <col min="37" max="37" width="15.83203125" bestFit="1" customWidth="1"/>
    <col min="39" max="39" width="17" customWidth="1"/>
    <col min="40" max="40" width="5.6640625" customWidth="1"/>
    <col min="41" max="41" width="9.33203125" bestFit="1" customWidth="1"/>
    <col min="42" max="42" width="11.1640625" bestFit="1" customWidth="1"/>
    <col min="43" max="43" width="13.6640625" bestFit="1" customWidth="1"/>
    <col min="44" max="44" width="10.1640625" bestFit="1" customWidth="1"/>
    <col min="45" max="45" width="14" bestFit="1" customWidth="1"/>
    <col min="46" max="46" width="11.1640625" bestFit="1" customWidth="1"/>
    <col min="47" max="47" width="14.5" bestFit="1" customWidth="1"/>
    <col min="49" max="49" width="28" bestFit="1" customWidth="1"/>
    <col min="50" max="50" width="11.1640625" bestFit="1" customWidth="1"/>
    <col min="51" max="51" width="12.33203125" bestFit="1" customWidth="1"/>
    <col min="52" max="52" width="10.1640625" bestFit="1" customWidth="1"/>
    <col min="53" max="53" width="12.33203125" bestFit="1" customWidth="1"/>
    <col min="54" max="54" width="11.1640625" bestFit="1" customWidth="1"/>
    <col min="55" max="55" width="12.33203125" bestFit="1" customWidth="1"/>
    <col min="56" max="56" width="11.5" bestFit="1" customWidth="1"/>
    <col min="57" max="57" width="15.1640625" bestFit="1" customWidth="1"/>
    <col min="60" max="60" width="28" bestFit="1" customWidth="1"/>
    <col min="61" max="61" width="11.1640625" bestFit="1" customWidth="1"/>
    <col min="62" max="62" width="12.1640625" bestFit="1" customWidth="1"/>
    <col min="63" max="63" width="11.6640625" bestFit="1" customWidth="1"/>
    <col min="64" max="64" width="11.1640625" bestFit="1" customWidth="1"/>
    <col min="65" max="65" width="12.33203125" bestFit="1" customWidth="1"/>
    <col min="66" max="66" width="11.6640625" bestFit="1" customWidth="1"/>
    <col min="67" max="67" width="12.1640625" bestFit="1" customWidth="1"/>
    <col min="68" max="68" width="13" bestFit="1" customWidth="1"/>
    <col min="69" max="69" width="11.6640625" bestFit="1" customWidth="1"/>
    <col min="70" max="70" width="11.5" bestFit="1" customWidth="1"/>
    <col min="71" max="71" width="17.1640625" bestFit="1" customWidth="1"/>
    <col min="72" max="72" width="11.6640625" bestFit="1" customWidth="1"/>
  </cols>
  <sheetData>
    <row r="1" spans="2:72" ht="24" x14ac:dyDescent="0.3">
      <c r="K1" s="14" t="s">
        <v>210</v>
      </c>
      <c r="X1" s="14" t="s">
        <v>210</v>
      </c>
      <c r="AC1" s="14" t="s">
        <v>200</v>
      </c>
      <c r="AM1" s="14" t="s">
        <v>221</v>
      </c>
      <c r="AW1" s="14" t="s">
        <v>233</v>
      </c>
      <c r="BH1" s="14" t="s">
        <v>233</v>
      </c>
    </row>
    <row r="3" spans="2:72" ht="25" thickBot="1" x14ac:dyDescent="0.35">
      <c r="B3" s="14" t="s">
        <v>214</v>
      </c>
      <c r="X3" s="8" t="s">
        <v>166</v>
      </c>
      <c r="Y3" s="8" t="s">
        <v>180</v>
      </c>
      <c r="Z3" s="8" t="s">
        <v>181</v>
      </c>
      <c r="AC3" s="25" t="s">
        <v>166</v>
      </c>
      <c r="AD3" s="24" t="s">
        <v>201</v>
      </c>
      <c r="AE3" s="24" t="s">
        <v>207</v>
      </c>
      <c r="AF3" s="24" t="s">
        <v>202</v>
      </c>
      <c r="AG3" s="24" t="s">
        <v>208</v>
      </c>
      <c r="AH3" s="24" t="s">
        <v>203</v>
      </c>
      <c r="AI3" s="24" t="s">
        <v>209</v>
      </c>
      <c r="AJ3" s="24" t="s">
        <v>215</v>
      </c>
      <c r="AK3" s="24" t="s">
        <v>216</v>
      </c>
      <c r="AM3" s="30" t="s">
        <v>166</v>
      </c>
      <c r="AN3" s="30" t="s">
        <v>167</v>
      </c>
      <c r="AO3" s="30" t="s">
        <v>222</v>
      </c>
      <c r="AP3" s="31" t="s">
        <v>204</v>
      </c>
      <c r="AQ3" s="31" t="s">
        <v>226</v>
      </c>
      <c r="AR3" s="31" t="s">
        <v>205</v>
      </c>
      <c r="AS3" s="31" t="s">
        <v>202</v>
      </c>
      <c r="AT3" s="31" t="s">
        <v>206</v>
      </c>
      <c r="AU3" s="31" t="s">
        <v>223</v>
      </c>
      <c r="AW3" s="30" t="s">
        <v>166</v>
      </c>
      <c r="AX3" s="30" t="s">
        <v>204</v>
      </c>
      <c r="AY3" s="30" t="s">
        <v>228</v>
      </c>
      <c r="AZ3" s="30" t="s">
        <v>205</v>
      </c>
      <c r="BA3" s="30" t="s">
        <v>229</v>
      </c>
      <c r="BB3" s="30" t="s">
        <v>206</v>
      </c>
      <c r="BC3" s="30" t="s">
        <v>230</v>
      </c>
      <c r="BD3" s="30" t="s">
        <v>231</v>
      </c>
      <c r="BE3" s="30" t="s">
        <v>232</v>
      </c>
      <c r="BH3" s="30" t="s">
        <v>166</v>
      </c>
      <c r="BI3" s="31" t="s">
        <v>204</v>
      </c>
      <c r="BJ3" s="31" t="s">
        <v>228</v>
      </c>
      <c r="BK3" s="31" t="s">
        <v>241</v>
      </c>
      <c r="BL3" s="31" t="s">
        <v>205</v>
      </c>
      <c r="BM3" s="31" t="s">
        <v>229</v>
      </c>
      <c r="BN3" s="31" t="s">
        <v>241</v>
      </c>
      <c r="BO3" s="31" t="s">
        <v>206</v>
      </c>
      <c r="BP3" s="31" t="s">
        <v>230</v>
      </c>
      <c r="BQ3" s="31" t="s">
        <v>241</v>
      </c>
      <c r="BR3" s="31" t="s">
        <v>231</v>
      </c>
      <c r="BS3" s="31" t="s">
        <v>232</v>
      </c>
      <c r="BT3" s="31" t="s">
        <v>241</v>
      </c>
    </row>
    <row r="4" spans="2:72" ht="16" thickBot="1" x14ac:dyDescent="0.25">
      <c r="B4" s="8" t="s">
        <v>166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X4" t="s">
        <v>169</v>
      </c>
      <c r="Y4" s="7">
        <v>0.65969951444331687</v>
      </c>
      <c r="Z4" s="7">
        <v>0.20639923127172471</v>
      </c>
      <c r="AC4" t="s">
        <v>169</v>
      </c>
      <c r="AD4" s="19">
        <v>0</v>
      </c>
      <c r="AE4" s="18">
        <v>0</v>
      </c>
      <c r="AF4" s="2">
        <v>1115376.9426966843</v>
      </c>
      <c r="AG4" s="17">
        <v>0.13294351448900724</v>
      </c>
      <c r="AH4" s="2">
        <v>1875981.7201529001</v>
      </c>
      <c r="AI4" s="17">
        <v>5.8337334325188596E-2</v>
      </c>
      <c r="AJ4" s="2">
        <v>173868.861616296</v>
      </c>
      <c r="AK4" s="17">
        <v>6.9582608714701911E-3</v>
      </c>
      <c r="AM4" s="26" t="s">
        <v>170</v>
      </c>
      <c r="AN4" s="26">
        <v>2011</v>
      </c>
      <c r="AO4" s="27">
        <v>1</v>
      </c>
      <c r="AP4" s="28">
        <v>9976837</v>
      </c>
      <c r="AQ4" s="28">
        <v>0</v>
      </c>
      <c r="AR4" s="28">
        <v>2702374</v>
      </c>
      <c r="AS4" s="2">
        <v>999015.96440528997</v>
      </c>
      <c r="AT4" s="2">
        <v>28507802</v>
      </c>
      <c r="AU4" s="2">
        <v>11971910.514926201</v>
      </c>
      <c r="AW4" s="26" t="s">
        <v>169</v>
      </c>
      <c r="AX4" s="28">
        <v>3889815</v>
      </c>
      <c r="AY4" s="28">
        <v>2721440.1472950606</v>
      </c>
      <c r="AZ4" s="28">
        <v>716064</v>
      </c>
      <c r="BA4" s="28">
        <v>500981.49079909723</v>
      </c>
      <c r="BB4" s="28">
        <v>3076699</v>
      </c>
      <c r="BC4" s="28">
        <v>2152557.9442062327</v>
      </c>
      <c r="BD4" s="26">
        <v>5</v>
      </c>
      <c r="BE4" s="32">
        <v>3.4981614129400249</v>
      </c>
      <c r="BH4" s="26" t="s">
        <v>169</v>
      </c>
      <c r="BI4" s="36">
        <v>3889815</v>
      </c>
      <c r="BJ4" s="36">
        <v>2721440.1472950606</v>
      </c>
      <c r="BK4" s="37">
        <f>+(BI4-BJ4)/BI4</f>
        <v>0.30036771741199503</v>
      </c>
      <c r="BL4" s="36">
        <v>716064</v>
      </c>
      <c r="BM4" s="36">
        <v>500981.49079909723</v>
      </c>
      <c r="BN4" s="37">
        <f>+(BL4-BM4)/BL4</f>
        <v>0.30036771741199497</v>
      </c>
      <c r="BO4" s="36">
        <v>3076699</v>
      </c>
      <c r="BP4" s="36">
        <v>2152557.9442062327</v>
      </c>
      <c r="BQ4" s="37">
        <f>+(BO4-BP4)/BO4</f>
        <v>0.30036771741199492</v>
      </c>
      <c r="BR4" s="38">
        <v>5</v>
      </c>
      <c r="BS4" s="39">
        <v>3.4981614129400249</v>
      </c>
      <c r="BT4" s="37">
        <f>+(BR4-BS4)/BR4</f>
        <v>0.30036771741199503</v>
      </c>
    </row>
    <row r="5" spans="2:72" x14ac:dyDescent="0.2">
      <c r="B5" t="s">
        <v>169</v>
      </c>
      <c r="C5" s="17">
        <v>0.69963228258800503</v>
      </c>
      <c r="D5" s="17">
        <v>0.49870690799011302</v>
      </c>
      <c r="E5" s="17">
        <v>0.57776788763350995</v>
      </c>
      <c r="F5" s="17">
        <v>0.45411159747470797</v>
      </c>
      <c r="G5" s="17">
        <v>0.60372298113225498</v>
      </c>
      <c r="H5" s="17">
        <v>0.93983476551038903</v>
      </c>
      <c r="I5" s="17">
        <v>1</v>
      </c>
      <c r="J5" s="17">
        <v>0.50381969321755404</v>
      </c>
      <c r="X5" t="s">
        <v>170</v>
      </c>
      <c r="Y5" s="7">
        <v>0.73373951637679458</v>
      </c>
      <c r="Z5" s="7">
        <v>0.18148339345591855</v>
      </c>
      <c r="AC5" t="s">
        <v>170</v>
      </c>
      <c r="AD5" s="19">
        <v>0</v>
      </c>
      <c r="AE5" s="18">
        <v>0</v>
      </c>
      <c r="AF5" s="2">
        <v>999015.96440528997</v>
      </c>
      <c r="AG5" s="17">
        <v>3.7687251602646077E-2</v>
      </c>
      <c r="AH5" s="2">
        <v>23044362.166288026</v>
      </c>
      <c r="AI5" s="17">
        <v>9.9998136092017811E-2</v>
      </c>
      <c r="AJ5" s="2">
        <v>0</v>
      </c>
      <c r="AK5" s="17">
        <v>0</v>
      </c>
      <c r="AM5" t="s">
        <v>171</v>
      </c>
      <c r="AN5">
        <v>2015</v>
      </c>
      <c r="AO5" s="6">
        <v>1</v>
      </c>
      <c r="AP5" s="2">
        <v>12861674</v>
      </c>
      <c r="AQ5" s="2">
        <v>1378014.7467121801</v>
      </c>
      <c r="AR5" s="2">
        <v>4521466</v>
      </c>
      <c r="AS5" s="2">
        <v>2700844.7060325099</v>
      </c>
      <c r="AT5" s="2">
        <v>43421147</v>
      </c>
      <c r="AU5" s="2">
        <v>24959800.715389401</v>
      </c>
      <c r="AW5" t="s">
        <v>170</v>
      </c>
      <c r="AX5" s="2">
        <v>9976837</v>
      </c>
      <c r="AY5" s="2">
        <v>9976837</v>
      </c>
      <c r="AZ5" s="2">
        <v>2702374</v>
      </c>
      <c r="BA5" s="2">
        <v>1703358.0355947101</v>
      </c>
      <c r="BB5" s="2">
        <v>28507802</v>
      </c>
      <c r="BC5" s="2">
        <v>16535891.485073799</v>
      </c>
      <c r="BD5">
        <v>1</v>
      </c>
      <c r="BE5" s="3">
        <v>1</v>
      </c>
      <c r="BH5" t="s">
        <v>170</v>
      </c>
      <c r="BI5" s="40">
        <v>9976837</v>
      </c>
      <c r="BJ5" s="40">
        <v>9976837</v>
      </c>
      <c r="BK5" s="41">
        <f t="shared" ref="BK5:BK13" si="0">+(BI5-BJ5)/BI5</f>
        <v>0</v>
      </c>
      <c r="BL5" s="40">
        <v>2702374</v>
      </c>
      <c r="BM5" s="40">
        <v>1703358.0355947101</v>
      </c>
      <c r="BN5" s="41">
        <f t="shared" ref="BN5:BN13" si="1">+(BL5-BM5)/BL5</f>
        <v>0.36968086741705253</v>
      </c>
      <c r="BO5" s="40">
        <v>28507802</v>
      </c>
      <c r="BP5" s="40">
        <v>16535891.485073799</v>
      </c>
      <c r="BQ5" s="41">
        <f t="shared" ref="BQ5:BQ13" si="2">+(BO5-BP5)/BO5</f>
        <v>0.41995207188987072</v>
      </c>
      <c r="BR5" s="42">
        <v>1</v>
      </c>
      <c r="BS5" s="43">
        <v>1</v>
      </c>
      <c r="BT5" s="41">
        <f t="shared" ref="BT5:BT13" si="3">+(BR5-BS5)/BR5</f>
        <v>0</v>
      </c>
    </row>
    <row r="6" spans="2:72" ht="16" thickBot="1" x14ac:dyDescent="0.25">
      <c r="B6" t="s">
        <v>170</v>
      </c>
      <c r="C6" s="17">
        <v>1.00000000000005</v>
      </c>
      <c r="D6" s="17">
        <v>0.999999999999997</v>
      </c>
      <c r="E6" s="17">
        <v>0.79765251360679501</v>
      </c>
      <c r="F6" s="17">
        <v>0.66273312528183803</v>
      </c>
      <c r="G6" s="17">
        <v>0.66626833635216098</v>
      </c>
      <c r="H6" s="17">
        <v>0.53828418519328303</v>
      </c>
      <c r="I6" s="17">
        <v>0.637338197541792</v>
      </c>
      <c r="J6" s="17">
        <v>0.567639773038488</v>
      </c>
      <c r="X6" t="s">
        <v>171</v>
      </c>
      <c r="Y6" s="7">
        <v>0.80617328526045773</v>
      </c>
      <c r="Z6" s="7">
        <v>0.1416476839793728</v>
      </c>
      <c r="AC6" t="s">
        <v>171</v>
      </c>
      <c r="AD6" s="19">
        <v>2925310.87071903</v>
      </c>
      <c r="AE6" s="18">
        <v>2.9584756490072094E-2</v>
      </c>
      <c r="AF6" s="2">
        <v>3547731.0309234862</v>
      </c>
      <c r="AG6" s="17">
        <v>0.12533297295335086</v>
      </c>
      <c r="AH6" s="2">
        <v>152543219.7117019</v>
      </c>
      <c r="AI6" s="17">
        <v>0.42674545273613945</v>
      </c>
      <c r="AJ6" s="2">
        <v>0</v>
      </c>
      <c r="AK6" s="17">
        <v>0</v>
      </c>
      <c r="AM6" s="15" t="s">
        <v>174</v>
      </c>
      <c r="AN6" s="15">
        <v>2018</v>
      </c>
      <c r="AO6" s="16">
        <v>1</v>
      </c>
      <c r="AP6" s="29">
        <v>9080871</v>
      </c>
      <c r="AQ6" s="29">
        <v>0</v>
      </c>
      <c r="AR6" s="29">
        <v>1738086</v>
      </c>
      <c r="AS6" s="29">
        <v>312597.36283231498</v>
      </c>
      <c r="AT6" s="29">
        <v>16195532</v>
      </c>
      <c r="AU6" s="29">
        <v>1610538.18665375</v>
      </c>
      <c r="AW6" t="s">
        <v>171</v>
      </c>
      <c r="AX6" s="2">
        <v>11454340</v>
      </c>
      <c r="AY6" s="2">
        <v>9114197.8761331234</v>
      </c>
      <c r="AZ6" s="2">
        <v>2843843</v>
      </c>
      <c r="BA6" s="2">
        <v>2262840.7949001035</v>
      </c>
      <c r="BB6" s="2">
        <v>46669645</v>
      </c>
      <c r="BC6" s="2">
        <v>16277919.590120431</v>
      </c>
      <c r="BD6">
        <v>4</v>
      </c>
      <c r="BE6" s="3">
        <v>3.182792854458004</v>
      </c>
      <c r="BH6" t="s">
        <v>171</v>
      </c>
      <c r="BI6" s="40">
        <v>11454340</v>
      </c>
      <c r="BJ6" s="40">
        <v>9114197.8761331234</v>
      </c>
      <c r="BK6" s="41">
        <f t="shared" si="0"/>
        <v>0.20430178638549901</v>
      </c>
      <c r="BL6" s="40">
        <v>2843843</v>
      </c>
      <c r="BM6" s="40">
        <v>2262840.7949001035</v>
      </c>
      <c r="BN6" s="41">
        <f t="shared" si="1"/>
        <v>0.20430178638549895</v>
      </c>
      <c r="BO6" s="40">
        <v>46669645</v>
      </c>
      <c r="BP6" s="40">
        <v>16277919.590120431</v>
      </c>
      <c r="BQ6" s="41">
        <f t="shared" si="2"/>
        <v>0.65120969764993009</v>
      </c>
      <c r="BR6" s="42">
        <v>4</v>
      </c>
      <c r="BS6" s="43">
        <v>3.182792854458004</v>
      </c>
      <c r="BT6" s="41">
        <f t="shared" si="3"/>
        <v>0.20430178638549901</v>
      </c>
    </row>
    <row r="7" spans="2:72" x14ac:dyDescent="0.2">
      <c r="B7" t="s">
        <v>171</v>
      </c>
      <c r="C7" s="17">
        <v>0.79569821361450099</v>
      </c>
      <c r="D7" s="17">
        <v>0.62326916190610604</v>
      </c>
      <c r="E7" s="17">
        <v>0.65773099673641799</v>
      </c>
      <c r="F7" s="17">
        <v>0.95007313594033005</v>
      </c>
      <c r="G7" s="17">
        <v>0.99999999999983202</v>
      </c>
      <c r="H7" s="17">
        <v>0.799607584026373</v>
      </c>
      <c r="I7" s="17">
        <v>0.69645184365837798</v>
      </c>
      <c r="J7" s="17">
        <v>0.926555346201557</v>
      </c>
      <c r="X7" t="s">
        <v>172</v>
      </c>
      <c r="Y7" s="7">
        <v>0.93818466071961981</v>
      </c>
      <c r="Z7" s="7">
        <v>9.3537659463936162E-2</v>
      </c>
      <c r="AC7" t="s">
        <v>172</v>
      </c>
      <c r="AD7" s="19">
        <v>386509.88650236197</v>
      </c>
      <c r="AE7" s="18">
        <v>1.8586031408789568E-2</v>
      </c>
      <c r="AF7" s="2">
        <v>181411.386201966</v>
      </c>
      <c r="AG7" s="17">
        <v>4.8178798038859841E-2</v>
      </c>
      <c r="AH7" s="2">
        <v>0</v>
      </c>
      <c r="AI7" s="17">
        <v>0</v>
      </c>
      <c r="AJ7" s="2">
        <v>308143.441722852</v>
      </c>
      <c r="AK7" s="17">
        <v>1.4337596692332449E-2</v>
      </c>
      <c r="AW7" t="s">
        <v>172</v>
      </c>
      <c r="AX7" s="2">
        <v>1418111</v>
      </c>
      <c r="AY7" s="2">
        <v>1042710.6732426471</v>
      </c>
      <c r="AZ7" s="2">
        <v>427247</v>
      </c>
      <c r="BA7" s="2">
        <v>132735.39568668816</v>
      </c>
      <c r="BB7" s="2">
        <v>1071587</v>
      </c>
      <c r="BC7" s="2">
        <v>787918.01361675386</v>
      </c>
      <c r="BD7">
        <v>9</v>
      </c>
      <c r="BE7" s="3">
        <v>6.6175328018637636</v>
      </c>
      <c r="BH7" t="s">
        <v>172</v>
      </c>
      <c r="BI7" s="40">
        <v>1418111</v>
      </c>
      <c r="BJ7" s="40">
        <v>1042710.6732426471</v>
      </c>
      <c r="BK7" s="41">
        <f t="shared" si="0"/>
        <v>0.26471857757069295</v>
      </c>
      <c r="BL7" s="40">
        <v>427247</v>
      </c>
      <c r="BM7" s="40">
        <v>132735.39568668816</v>
      </c>
      <c r="BN7" s="41">
        <f t="shared" si="1"/>
        <v>0.68932398428382613</v>
      </c>
      <c r="BO7" s="40">
        <v>1071587</v>
      </c>
      <c r="BP7" s="40">
        <v>787918.01361675386</v>
      </c>
      <c r="BQ7" s="41">
        <f t="shared" si="2"/>
        <v>0.26471857757069295</v>
      </c>
      <c r="BR7" s="42">
        <v>9</v>
      </c>
      <c r="BS7" s="43">
        <v>6.6175328018637636</v>
      </c>
      <c r="BT7" s="41">
        <f t="shared" si="3"/>
        <v>0.26471857757069295</v>
      </c>
    </row>
    <row r="8" spans="2:72" x14ac:dyDescent="0.2">
      <c r="B8" t="s">
        <v>172</v>
      </c>
      <c r="C8" s="17">
        <v>0.73528142242930705</v>
      </c>
      <c r="D8" s="17">
        <v>0.87328501901644096</v>
      </c>
      <c r="E8" s="17">
        <v>1</v>
      </c>
      <c r="F8" s="17">
        <v>1</v>
      </c>
      <c r="G8" s="17">
        <v>0.96201725834580998</v>
      </c>
      <c r="H8" s="17">
        <v>1</v>
      </c>
      <c r="I8" s="17">
        <v>1</v>
      </c>
      <c r="J8" s="17">
        <v>0.93489358596539995</v>
      </c>
      <c r="X8" t="s">
        <v>173</v>
      </c>
      <c r="Y8" s="7">
        <v>0.76381781529677972</v>
      </c>
      <c r="Z8" s="7">
        <v>0.1084423070520722</v>
      </c>
      <c r="AC8" t="s">
        <v>173</v>
      </c>
      <c r="AD8" s="19">
        <v>295547.707074076</v>
      </c>
      <c r="AE8" s="18">
        <v>1.5275791663466039E-2</v>
      </c>
      <c r="AF8" s="2">
        <v>318054.28154251451</v>
      </c>
      <c r="AG8" s="17">
        <v>4.9026380715282952E-2</v>
      </c>
      <c r="AH8" s="2">
        <v>683733.66504145996</v>
      </c>
      <c r="AI8" s="17">
        <v>2.8076808857653728E-2</v>
      </c>
      <c r="AJ8" s="2">
        <v>507344.51064750098</v>
      </c>
      <c r="AK8" s="17">
        <v>2.3745382653598553E-2</v>
      </c>
      <c r="AW8" t="s">
        <v>173</v>
      </c>
      <c r="AX8" s="2">
        <v>1875874</v>
      </c>
      <c r="AY8" s="2">
        <v>1260643.1011591915</v>
      </c>
      <c r="AZ8" s="2">
        <v>654290</v>
      </c>
      <c r="BA8" s="2">
        <v>439702.33323637268</v>
      </c>
      <c r="BB8" s="2">
        <v>3124672</v>
      </c>
      <c r="BC8" s="2">
        <v>1590070.5911152456</v>
      </c>
      <c r="BD8">
        <v>15</v>
      </c>
      <c r="BE8" s="3">
        <v>6.176070958090345</v>
      </c>
      <c r="BH8" t="s">
        <v>173</v>
      </c>
      <c r="BI8" s="40">
        <v>1875874</v>
      </c>
      <c r="BJ8" s="40">
        <v>1260643.1011591915</v>
      </c>
      <c r="BK8" s="41">
        <f t="shared" si="0"/>
        <v>0.32797026817409303</v>
      </c>
      <c r="BL8" s="40">
        <v>654290</v>
      </c>
      <c r="BM8" s="40">
        <v>439702.33323637268</v>
      </c>
      <c r="BN8" s="41">
        <f t="shared" si="1"/>
        <v>0.32797026817409303</v>
      </c>
      <c r="BO8" s="40">
        <v>3124672</v>
      </c>
      <c r="BP8" s="40">
        <v>1590070.5911152456</v>
      </c>
      <c r="BQ8" s="41">
        <f t="shared" si="2"/>
        <v>0.49112399921807937</v>
      </c>
      <c r="BR8" s="42">
        <v>15</v>
      </c>
      <c r="BS8" s="43">
        <v>6.176070958090345</v>
      </c>
      <c r="BT8" s="41">
        <f t="shared" si="3"/>
        <v>0.58826193612731026</v>
      </c>
    </row>
    <row r="9" spans="2:72" x14ac:dyDescent="0.2">
      <c r="B9" t="s">
        <v>173</v>
      </c>
      <c r="C9" s="17">
        <v>0.67202973182590697</v>
      </c>
      <c r="D9" s="17">
        <v>0.73753684276252396</v>
      </c>
      <c r="E9" s="17">
        <v>0.92115335151963096</v>
      </c>
      <c r="F9" s="17">
        <v>0.60092606371815804</v>
      </c>
      <c r="G9" s="17">
        <v>0.84853084181954397</v>
      </c>
      <c r="H9" s="17">
        <v>0.74994909701591705</v>
      </c>
      <c r="I9" s="17">
        <v>0.81659877841577699</v>
      </c>
      <c r="J9" s="17"/>
      <c r="X9" t="s">
        <v>174</v>
      </c>
      <c r="Y9" s="7">
        <v>0.9428846587775308</v>
      </c>
      <c r="Z9" s="7">
        <v>0.1067283428647689</v>
      </c>
      <c r="AC9" t="s">
        <v>174</v>
      </c>
      <c r="AD9" s="19">
        <v>0</v>
      </c>
      <c r="AE9" s="18">
        <v>0</v>
      </c>
      <c r="AF9" s="2">
        <v>312597.36283231498</v>
      </c>
      <c r="AG9" s="17">
        <v>2.8719235576093797E-2</v>
      </c>
      <c r="AH9" s="2">
        <v>2629075.1268522302</v>
      </c>
      <c r="AI9" s="17">
        <v>2.4043143404685351E-2</v>
      </c>
      <c r="AJ9" s="2">
        <v>0</v>
      </c>
      <c r="AK9" s="17">
        <v>0</v>
      </c>
      <c r="AW9" t="s">
        <v>174</v>
      </c>
      <c r="AX9" s="2">
        <v>9273403</v>
      </c>
      <c r="AY9" s="2">
        <v>9273403</v>
      </c>
      <c r="AZ9" s="2">
        <v>993215</v>
      </c>
      <c r="BA9" s="2">
        <v>993215</v>
      </c>
      <c r="BB9" s="2">
        <v>12025891</v>
      </c>
      <c r="BC9" s="2">
        <v>12025891</v>
      </c>
      <c r="BD9">
        <v>2</v>
      </c>
      <c r="BE9" s="3">
        <v>2</v>
      </c>
      <c r="BH9" t="s">
        <v>174</v>
      </c>
      <c r="BI9" s="40">
        <v>9273403</v>
      </c>
      <c r="BJ9" s="40">
        <v>9273403</v>
      </c>
      <c r="BK9" s="41">
        <f t="shared" si="0"/>
        <v>0</v>
      </c>
      <c r="BL9" s="40">
        <v>993215</v>
      </c>
      <c r="BM9" s="40">
        <v>993215</v>
      </c>
      <c r="BN9" s="41">
        <f t="shared" si="1"/>
        <v>0</v>
      </c>
      <c r="BO9" s="40">
        <v>12025891</v>
      </c>
      <c r="BP9" s="40">
        <v>12025891</v>
      </c>
      <c r="BQ9" s="41">
        <f t="shared" si="2"/>
        <v>0</v>
      </c>
      <c r="BR9" s="42">
        <v>2</v>
      </c>
      <c r="BS9" s="43">
        <v>2</v>
      </c>
      <c r="BT9" s="41">
        <f t="shared" si="3"/>
        <v>0</v>
      </c>
    </row>
    <row r="10" spans="2:72" x14ac:dyDescent="0.2">
      <c r="B10" t="s">
        <v>174</v>
      </c>
      <c r="C10" s="17">
        <v>0.99999999999995004</v>
      </c>
      <c r="D10" s="17">
        <v>0.74466223911290597</v>
      </c>
      <c r="E10" s="17">
        <v>0.99999999999997002</v>
      </c>
      <c r="F10" s="17">
        <v>0.99999999999998301</v>
      </c>
      <c r="G10" s="17">
        <v>0.79841503110734102</v>
      </c>
      <c r="H10" s="17">
        <v>0.99999999999993705</v>
      </c>
      <c r="I10" s="17">
        <v>0.999999999999996</v>
      </c>
      <c r="J10" s="17">
        <v>1.0000000000000799</v>
      </c>
      <c r="X10" t="s">
        <v>175</v>
      </c>
      <c r="Y10" s="7">
        <v>0.91860989549815331</v>
      </c>
      <c r="Z10" s="7">
        <v>6.047734723516026E-2</v>
      </c>
      <c r="AC10" t="s">
        <v>175</v>
      </c>
      <c r="AD10" s="19">
        <v>0</v>
      </c>
      <c r="AE10" s="18">
        <v>0</v>
      </c>
      <c r="AF10" s="2">
        <v>104333.801089343</v>
      </c>
      <c r="AG10" s="17">
        <v>5.2534484331539281E-2</v>
      </c>
      <c r="AH10" s="2">
        <v>40399.7986663665</v>
      </c>
      <c r="AI10" s="17">
        <v>4.0747061422634762E-3</v>
      </c>
      <c r="AJ10" s="2">
        <v>0</v>
      </c>
      <c r="AK10" s="17">
        <v>0</v>
      </c>
      <c r="AW10" t="s">
        <v>175</v>
      </c>
      <c r="AX10" s="2">
        <v>878455</v>
      </c>
      <c r="AY10" s="2">
        <v>878455</v>
      </c>
      <c r="AZ10" s="2">
        <v>55938</v>
      </c>
      <c r="BA10" s="2">
        <v>55938</v>
      </c>
      <c r="BB10" s="2">
        <v>724115</v>
      </c>
      <c r="BC10" s="2">
        <v>724115</v>
      </c>
      <c r="BD10">
        <v>7</v>
      </c>
      <c r="BE10" s="3">
        <v>7</v>
      </c>
      <c r="BH10" t="s">
        <v>175</v>
      </c>
      <c r="BI10" s="40">
        <v>878455</v>
      </c>
      <c r="BJ10" s="40">
        <v>878455</v>
      </c>
      <c r="BK10" s="41">
        <f t="shared" si="0"/>
        <v>0</v>
      </c>
      <c r="BL10" s="40">
        <v>55938</v>
      </c>
      <c r="BM10" s="40">
        <v>55938</v>
      </c>
      <c r="BN10" s="41">
        <f t="shared" si="1"/>
        <v>0</v>
      </c>
      <c r="BO10" s="40">
        <v>724115</v>
      </c>
      <c r="BP10" s="40">
        <v>724115</v>
      </c>
      <c r="BQ10" s="41">
        <f t="shared" si="2"/>
        <v>0</v>
      </c>
      <c r="BR10" s="42">
        <v>7</v>
      </c>
      <c r="BS10" s="43">
        <v>7</v>
      </c>
      <c r="BT10" s="41">
        <f t="shared" si="3"/>
        <v>0</v>
      </c>
    </row>
    <row r="11" spans="2:72" x14ac:dyDescent="0.2">
      <c r="B11" t="s">
        <v>175</v>
      </c>
      <c r="C11" s="17">
        <v>1</v>
      </c>
      <c r="D11" s="17">
        <v>0.92218846607026905</v>
      </c>
      <c r="E11" s="17">
        <v>1</v>
      </c>
      <c r="F11" s="17">
        <v>0.90240405345139296</v>
      </c>
      <c r="G11" s="17">
        <v>0.86393026762750103</v>
      </c>
      <c r="H11" s="17">
        <v>0.84997485157375896</v>
      </c>
      <c r="I11" s="17"/>
      <c r="J11" s="17">
        <v>0.89177162976415203</v>
      </c>
      <c r="X11" t="s">
        <v>176</v>
      </c>
      <c r="Y11" s="7">
        <v>0.9067822865996622</v>
      </c>
      <c r="Z11" s="7">
        <v>0.18643542680067574</v>
      </c>
      <c r="AC11" t="s">
        <v>176</v>
      </c>
      <c r="AD11" s="19">
        <v>844889.08228565205</v>
      </c>
      <c r="AE11" s="18">
        <v>7.7671944573898019E-2</v>
      </c>
      <c r="AF11" s="2">
        <v>0</v>
      </c>
      <c r="AG11" s="17">
        <v>0</v>
      </c>
      <c r="AH11" s="2">
        <v>0</v>
      </c>
      <c r="AI11" s="17">
        <v>0</v>
      </c>
      <c r="AJ11" s="2">
        <v>24927.631265300799</v>
      </c>
      <c r="AK11" s="17">
        <v>2.9697695982377455E-3</v>
      </c>
      <c r="AW11" t="s">
        <v>177</v>
      </c>
      <c r="AX11" s="2">
        <v>1637058</v>
      </c>
      <c r="AY11" s="2">
        <v>1065932.6773318711</v>
      </c>
      <c r="AZ11" s="2">
        <v>920621</v>
      </c>
      <c r="BA11" s="2">
        <v>151755.55363873433</v>
      </c>
      <c r="BB11" s="2">
        <v>1784218</v>
      </c>
      <c r="BC11" s="2">
        <v>961502.36332187057</v>
      </c>
      <c r="BD11">
        <v>10</v>
      </c>
      <c r="BE11" s="3">
        <v>6.5112700792022702</v>
      </c>
      <c r="BH11" t="s">
        <v>177</v>
      </c>
      <c r="BI11" s="40">
        <v>1637058</v>
      </c>
      <c r="BJ11" s="40">
        <v>1065932.6773318711</v>
      </c>
      <c r="BK11" s="41">
        <f t="shared" si="0"/>
        <v>0.3488729920797729</v>
      </c>
      <c r="BL11" s="40">
        <v>920621</v>
      </c>
      <c r="BM11" s="40">
        <v>151755.55363873433</v>
      </c>
      <c r="BN11" s="41">
        <f t="shared" si="1"/>
        <v>0.83515957854672618</v>
      </c>
      <c r="BO11" s="40">
        <v>1784218</v>
      </c>
      <c r="BP11" s="40">
        <v>961502.36332187057</v>
      </c>
      <c r="BQ11" s="41">
        <f t="shared" si="2"/>
        <v>0.46110712742396359</v>
      </c>
      <c r="BR11" s="42">
        <v>10</v>
      </c>
      <c r="BS11" s="43">
        <v>6.5112700792022702</v>
      </c>
      <c r="BT11" s="41">
        <f t="shared" si="3"/>
        <v>0.34887299207977296</v>
      </c>
    </row>
    <row r="12" spans="2:72" ht="16" thickBot="1" x14ac:dyDescent="0.25">
      <c r="B12" t="s">
        <v>176</v>
      </c>
      <c r="C12" s="17"/>
      <c r="D12" s="17"/>
      <c r="E12" s="17">
        <v>0.999999999999995</v>
      </c>
      <c r="F12" s="17">
        <v>0.999999999999994</v>
      </c>
      <c r="G12" s="17"/>
      <c r="H12" s="17"/>
      <c r="I12" s="17">
        <v>1</v>
      </c>
      <c r="J12" s="17">
        <v>0.62712914639864903</v>
      </c>
      <c r="X12" t="s">
        <v>177</v>
      </c>
      <c r="Y12" s="7">
        <v>0.86902318287124181</v>
      </c>
      <c r="Z12" s="7">
        <v>0.13526760018856343</v>
      </c>
      <c r="AC12" t="s">
        <v>177</v>
      </c>
      <c r="AD12" s="19">
        <v>0</v>
      </c>
      <c r="AE12" s="18">
        <v>0</v>
      </c>
      <c r="AF12" s="2">
        <v>3280348.0327504436</v>
      </c>
      <c r="AG12" s="17">
        <v>0.25009370144469012</v>
      </c>
      <c r="AH12" s="2">
        <v>200250.16449554099</v>
      </c>
      <c r="AI12" s="17">
        <v>6.961381882899154E-3</v>
      </c>
      <c r="AJ12" s="2">
        <v>283152.05033164012</v>
      </c>
      <c r="AK12" s="17">
        <v>8.9647806611765218E-3</v>
      </c>
      <c r="AW12" s="15" t="s">
        <v>178</v>
      </c>
      <c r="AX12" s="29">
        <v>3523410</v>
      </c>
      <c r="AY12" s="29">
        <v>3460309.9218771323</v>
      </c>
      <c r="AZ12" s="29">
        <v>458785</v>
      </c>
      <c r="BA12" s="29">
        <v>450568.70688009635</v>
      </c>
      <c r="BB12" s="29">
        <v>5084964</v>
      </c>
      <c r="BC12" s="29">
        <v>3971005.914434073</v>
      </c>
      <c r="BD12" s="15">
        <v>3</v>
      </c>
      <c r="BE12" s="33">
        <v>2.946273571804416</v>
      </c>
      <c r="BH12" s="15" t="s">
        <v>178</v>
      </c>
      <c r="BI12" s="44">
        <v>3523410</v>
      </c>
      <c r="BJ12" s="44">
        <v>3460309.9218771323</v>
      </c>
      <c r="BK12" s="45">
        <f t="shared" si="0"/>
        <v>1.7908809398528056E-2</v>
      </c>
      <c r="BL12" s="44">
        <v>458785</v>
      </c>
      <c r="BM12" s="44">
        <v>450568.70688009635</v>
      </c>
      <c r="BN12" s="45">
        <f t="shared" si="1"/>
        <v>1.7908809398527969E-2</v>
      </c>
      <c r="BO12" s="44">
        <v>5084964</v>
      </c>
      <c r="BP12" s="44">
        <v>3971005.914434073</v>
      </c>
      <c r="BQ12" s="45">
        <f t="shared" si="2"/>
        <v>0.21906902105224874</v>
      </c>
      <c r="BR12" s="46">
        <v>3</v>
      </c>
      <c r="BS12" s="47">
        <v>2.946273571804416</v>
      </c>
      <c r="BT12" s="45">
        <f t="shared" si="3"/>
        <v>1.7908809398528014E-2</v>
      </c>
    </row>
    <row r="13" spans="2:72" ht="16" thickBot="1" x14ac:dyDescent="0.25">
      <c r="B13" t="s">
        <v>177</v>
      </c>
      <c r="C13" s="17">
        <v>0.65112700792022704</v>
      </c>
      <c r="D13" s="17">
        <v>0.87813905391985803</v>
      </c>
      <c r="E13" s="17">
        <v>1</v>
      </c>
      <c r="F13" s="17">
        <v>1</v>
      </c>
      <c r="G13" s="17">
        <v>0.67334821027763703</v>
      </c>
      <c r="H13" s="17">
        <v>0.94251654349867797</v>
      </c>
      <c r="I13" s="17">
        <v>0.895204770267088</v>
      </c>
      <c r="J13" s="17">
        <v>0.91184987708644705</v>
      </c>
      <c r="X13" t="s">
        <v>178</v>
      </c>
      <c r="Y13" s="7">
        <v>0.94993084518942317</v>
      </c>
      <c r="Z13" s="7">
        <v>4.2160095425187963E-2</v>
      </c>
      <c r="AC13" t="s">
        <v>178</v>
      </c>
      <c r="AD13" s="19">
        <v>0</v>
      </c>
      <c r="AE13" s="18">
        <v>0</v>
      </c>
      <c r="AF13" s="2">
        <v>171080.586331948</v>
      </c>
      <c r="AG13" s="17">
        <v>3.113715687353804E-2</v>
      </c>
      <c r="AH13" s="2">
        <v>1022892.43449155</v>
      </c>
      <c r="AI13" s="17">
        <v>2.9344227387559554E-2</v>
      </c>
      <c r="AJ13" s="2">
        <v>0</v>
      </c>
      <c r="AK13" s="17">
        <v>0</v>
      </c>
      <c r="BH13" s="35" t="s">
        <v>242</v>
      </c>
      <c r="BI13" s="48">
        <f>+SUBTOTAL(9,BI4:BI12)</f>
        <v>43927303</v>
      </c>
      <c r="BJ13" s="48">
        <f>+SUBTOTAL(9,BJ4:BJ12)</f>
        <v>38793929.397039033</v>
      </c>
      <c r="BK13" s="49">
        <f t="shared" si="0"/>
        <v>0.11686065959844989</v>
      </c>
      <c r="BL13" s="48">
        <f>+SUBTOTAL(9,BL4:BL12)</f>
        <v>9772377</v>
      </c>
      <c r="BM13" s="48">
        <f>+SUBTOTAL(9,BM4:BM12)</f>
        <v>6691095.3107358022</v>
      </c>
      <c r="BN13" s="49">
        <f t="shared" si="1"/>
        <v>0.31530524142326866</v>
      </c>
      <c r="BO13" s="48">
        <f>+SUBTOTAL(9,BO4:BO12)</f>
        <v>102069593</v>
      </c>
      <c r="BP13" s="48">
        <f>+SUBTOTAL(9,BP4:BP12)</f>
        <v>55026871.901888408</v>
      </c>
      <c r="BQ13" s="49">
        <f t="shared" si="2"/>
        <v>0.46088869089652973</v>
      </c>
      <c r="BR13" s="50">
        <f>+SUBTOTAL(9,BR4:BR12)</f>
        <v>56</v>
      </c>
      <c r="BS13" s="51">
        <f>+SUBTOTAL(9,BS4:BS12)</f>
        <v>38.932101678358826</v>
      </c>
      <c r="BT13" s="49">
        <f t="shared" si="3"/>
        <v>0.30478389860073524</v>
      </c>
    </row>
    <row r="14" spans="2:72" ht="16" thickBot="1" x14ac:dyDescent="0.25">
      <c r="B14" s="15" t="s">
        <v>178</v>
      </c>
      <c r="C14" s="61">
        <v>0.98209119060147199</v>
      </c>
      <c r="D14" s="61">
        <v>0.95190090897525004</v>
      </c>
      <c r="E14" s="61">
        <v>1</v>
      </c>
      <c r="F14" s="61">
        <v>0.94862913278599903</v>
      </c>
      <c r="G14" s="61">
        <v>0.91213457632475403</v>
      </c>
      <c r="H14" s="61">
        <v>0.930092482690003</v>
      </c>
      <c r="I14" s="61">
        <v>0.99541247848917802</v>
      </c>
      <c r="J14" s="61">
        <v>0.87918599164873001</v>
      </c>
      <c r="X14" s="9" t="s">
        <v>179</v>
      </c>
      <c r="Y14" s="10">
        <v>0.84596227609554409</v>
      </c>
      <c r="Z14" s="10">
        <v>0.160109235806282</v>
      </c>
      <c r="AC14" s="9" t="s">
        <v>179</v>
      </c>
      <c r="AD14" s="20">
        <v>4452257.5465811202</v>
      </c>
      <c r="AE14" s="21">
        <v>1.0342327970468463E-2</v>
      </c>
      <c r="AF14" s="22">
        <v>10029949.388773991</v>
      </c>
      <c r="AG14" s="23">
        <v>9.3743099625098525E-2</v>
      </c>
      <c r="AH14" s="22">
        <v>182039914.78768995</v>
      </c>
      <c r="AI14" s="23">
        <v>0.21662106815761861</v>
      </c>
      <c r="AJ14" s="22">
        <v>1297436.4955835899</v>
      </c>
      <c r="AK14" s="23">
        <v>2.6814858474792009E-3</v>
      </c>
    </row>
    <row r="15" spans="2:72" ht="24" x14ac:dyDescent="0.3">
      <c r="AW15" s="14" t="s">
        <v>234</v>
      </c>
      <c r="BH15" s="14" t="s">
        <v>234</v>
      </c>
    </row>
    <row r="17" spans="11:72" ht="20" customHeight="1" thickBot="1" x14ac:dyDescent="0.25">
      <c r="AW17" s="30" t="s">
        <v>166</v>
      </c>
      <c r="AX17" s="30" t="s">
        <v>204</v>
      </c>
      <c r="AY17" s="30" t="s">
        <v>228</v>
      </c>
      <c r="AZ17" s="30" t="s">
        <v>205</v>
      </c>
      <c r="BA17" s="30" t="s">
        <v>229</v>
      </c>
      <c r="BB17" s="30" t="s">
        <v>206</v>
      </c>
      <c r="BC17" s="30" t="s">
        <v>230</v>
      </c>
      <c r="BD17" s="30" t="s">
        <v>231</v>
      </c>
      <c r="BE17" s="30" t="s">
        <v>232</v>
      </c>
      <c r="BH17" s="30" t="s">
        <v>166</v>
      </c>
      <c r="BI17" s="31" t="s">
        <v>204</v>
      </c>
      <c r="BJ17" s="31" t="s">
        <v>228</v>
      </c>
      <c r="BK17" s="31" t="s">
        <v>241</v>
      </c>
      <c r="BL17" s="31" t="s">
        <v>205</v>
      </c>
      <c r="BM17" s="31" t="s">
        <v>229</v>
      </c>
      <c r="BN17" s="31" t="s">
        <v>241</v>
      </c>
      <c r="BO17" s="31" t="s">
        <v>206</v>
      </c>
      <c r="BP17" s="31" t="s">
        <v>230</v>
      </c>
      <c r="BQ17" s="31" t="s">
        <v>241</v>
      </c>
      <c r="BR17" s="31" t="s">
        <v>231</v>
      </c>
      <c r="BS17" s="31" t="s">
        <v>232</v>
      </c>
      <c r="BT17" s="31" t="s">
        <v>241</v>
      </c>
    </row>
    <row r="18" spans="11:72" x14ac:dyDescent="0.2">
      <c r="AW18" s="26" t="s">
        <v>169</v>
      </c>
      <c r="AX18" s="28">
        <v>3332472</v>
      </c>
      <c r="AY18" s="28">
        <v>1661926.8070836279</v>
      </c>
      <c r="AZ18" s="28">
        <v>843968</v>
      </c>
      <c r="BA18" s="28">
        <v>420892.67172259971</v>
      </c>
      <c r="BB18" s="28">
        <v>3527023</v>
      </c>
      <c r="BC18" s="28">
        <v>1758950.7347400123</v>
      </c>
      <c r="BD18" s="26">
        <v>11</v>
      </c>
      <c r="BE18" s="32">
        <v>5.4857759878912429</v>
      </c>
      <c r="BH18" s="26" t="s">
        <v>169</v>
      </c>
      <c r="BI18" s="52">
        <v>3332472</v>
      </c>
      <c r="BJ18" s="52">
        <v>1661926.8070836279</v>
      </c>
      <c r="BK18" s="37">
        <f>+(BI18-BJ18)/BI18</f>
        <v>0.50129309200988703</v>
      </c>
      <c r="BL18" s="52">
        <v>843968</v>
      </c>
      <c r="BM18" s="52">
        <v>420892.67172259971</v>
      </c>
      <c r="BN18" s="37">
        <f>+(BL18-BM18)/BL18</f>
        <v>0.50129309200988692</v>
      </c>
      <c r="BO18" s="52">
        <v>3527023</v>
      </c>
      <c r="BP18" s="52">
        <v>1758950.7347400123</v>
      </c>
      <c r="BQ18" s="37">
        <f>+(BO18-BP18)/BO18</f>
        <v>0.50129309200988703</v>
      </c>
      <c r="BR18" s="53">
        <v>11</v>
      </c>
      <c r="BS18" s="54">
        <v>5.4857759878912429</v>
      </c>
      <c r="BT18" s="37">
        <f>+(BR18-BS18)/BR18</f>
        <v>0.50129309200988703</v>
      </c>
    </row>
    <row r="19" spans="11:72" x14ac:dyDescent="0.2">
      <c r="AW19" t="s">
        <v>170</v>
      </c>
      <c r="AX19" s="2">
        <v>16794365</v>
      </c>
      <c r="AY19" s="2">
        <v>16794365</v>
      </c>
      <c r="AZ19" s="2">
        <v>3576420</v>
      </c>
      <c r="BA19" s="2">
        <v>3576420</v>
      </c>
      <c r="BB19" s="2">
        <v>30446197</v>
      </c>
      <c r="BC19" s="2">
        <v>30446197</v>
      </c>
      <c r="BD19">
        <v>1</v>
      </c>
      <c r="BE19" s="3">
        <v>1</v>
      </c>
      <c r="BH19" t="s">
        <v>170</v>
      </c>
      <c r="BI19" s="55">
        <v>16794365</v>
      </c>
      <c r="BJ19" s="55">
        <v>16794365</v>
      </c>
      <c r="BK19" s="41">
        <f t="shared" ref="BK19:BK27" si="4">+(BI19-BJ19)/BI19</f>
        <v>0</v>
      </c>
      <c r="BL19" s="55">
        <v>3576420</v>
      </c>
      <c r="BM19" s="55">
        <v>3576420</v>
      </c>
      <c r="BN19" s="41">
        <f t="shared" ref="BN19:BN27" si="5">+(BL19-BM19)/BL19</f>
        <v>0</v>
      </c>
      <c r="BO19" s="55">
        <v>30446197</v>
      </c>
      <c r="BP19" s="55">
        <v>30446197</v>
      </c>
      <c r="BQ19" s="41">
        <f t="shared" ref="BQ19:BQ27" si="6">+(BO19-BP19)/BO19</f>
        <v>0</v>
      </c>
      <c r="BR19" s="56">
        <v>1</v>
      </c>
      <c r="BS19" s="57">
        <v>1</v>
      </c>
      <c r="BT19" s="41">
        <f t="shared" ref="BT19:BT27" si="7">+(BR19-BS19)/BR19</f>
        <v>0</v>
      </c>
    </row>
    <row r="20" spans="11:72" x14ac:dyDescent="0.2">
      <c r="AW20" t="s">
        <v>171</v>
      </c>
      <c r="AX20" s="2">
        <v>8347650</v>
      </c>
      <c r="AY20" s="2">
        <v>5202832.8193855062</v>
      </c>
      <c r="AZ20" s="2">
        <v>2638132</v>
      </c>
      <c r="BA20" s="2">
        <v>1644266.3206376794</v>
      </c>
      <c r="BB20" s="2">
        <v>43855168</v>
      </c>
      <c r="BC20" s="2">
        <v>8145261.9172878824</v>
      </c>
      <c r="BD20">
        <v>3</v>
      </c>
      <c r="BE20" s="3">
        <v>1.8698074857183182</v>
      </c>
      <c r="BH20" t="s">
        <v>171</v>
      </c>
      <c r="BI20" s="55">
        <v>8347650</v>
      </c>
      <c r="BJ20" s="55">
        <v>5202832.8193855062</v>
      </c>
      <c r="BK20" s="41">
        <f t="shared" si="4"/>
        <v>0.37673083809389396</v>
      </c>
      <c r="BL20" s="55">
        <v>2638132</v>
      </c>
      <c r="BM20" s="55">
        <v>1644266.3206376794</v>
      </c>
      <c r="BN20" s="41">
        <f t="shared" si="5"/>
        <v>0.3767308380938939</v>
      </c>
      <c r="BO20" s="55">
        <v>43855168</v>
      </c>
      <c r="BP20" s="55">
        <v>8145261.9172878824</v>
      </c>
      <c r="BQ20" s="41">
        <f t="shared" si="6"/>
        <v>0.81426905222919488</v>
      </c>
      <c r="BR20" s="56">
        <v>3</v>
      </c>
      <c r="BS20" s="57">
        <v>1.8698074857183182</v>
      </c>
      <c r="BT20" s="41">
        <f t="shared" si="7"/>
        <v>0.3767308380938939</v>
      </c>
    </row>
    <row r="21" spans="11:72" x14ac:dyDescent="0.2">
      <c r="AW21" t="s">
        <v>172</v>
      </c>
      <c r="AX21" s="2">
        <v>2065456</v>
      </c>
      <c r="AY21" s="2">
        <v>1678651.139708075</v>
      </c>
      <c r="AZ21" s="2">
        <v>234617</v>
      </c>
      <c r="BA21" s="2">
        <v>204887.51130658033</v>
      </c>
      <c r="BB21" s="2">
        <v>1273576</v>
      </c>
      <c r="BC21" s="2">
        <v>1112194.8413788828</v>
      </c>
      <c r="BD21">
        <v>7</v>
      </c>
      <c r="BE21" s="3">
        <v>6.1129951331150867</v>
      </c>
      <c r="BH21" t="s">
        <v>172</v>
      </c>
      <c r="BI21" s="55">
        <v>2065456</v>
      </c>
      <c r="BJ21" s="55">
        <v>1678651.139708075</v>
      </c>
      <c r="BK21" s="41">
        <f t="shared" si="4"/>
        <v>0.18727334801221862</v>
      </c>
      <c r="BL21" s="55">
        <v>234617</v>
      </c>
      <c r="BM21" s="55">
        <v>204887.51130658033</v>
      </c>
      <c r="BN21" s="41">
        <f t="shared" si="5"/>
        <v>0.12671498098355904</v>
      </c>
      <c r="BO21" s="55">
        <v>1273576</v>
      </c>
      <c r="BP21" s="55">
        <v>1112194.8413788828</v>
      </c>
      <c r="BQ21" s="41">
        <f t="shared" si="6"/>
        <v>0.12671498098355907</v>
      </c>
      <c r="BR21" s="56">
        <v>7</v>
      </c>
      <c r="BS21" s="57">
        <v>6.1129951331150867</v>
      </c>
      <c r="BT21" s="41">
        <f t="shared" si="7"/>
        <v>0.12671498098355904</v>
      </c>
    </row>
    <row r="22" spans="11:72" x14ac:dyDescent="0.2">
      <c r="AW22" t="s">
        <v>173</v>
      </c>
      <c r="AX22" s="2">
        <v>2219756</v>
      </c>
      <c r="AY22" s="2">
        <v>1637151.8319431692</v>
      </c>
      <c r="AZ22" s="2">
        <v>796427</v>
      </c>
      <c r="BA22" s="2">
        <v>587394.25507082872</v>
      </c>
      <c r="BB22" s="2">
        <v>3215286</v>
      </c>
      <c r="BC22" s="2">
        <v>2197460.11506576</v>
      </c>
      <c r="BD22">
        <v>12</v>
      </c>
      <c r="BE22" s="3">
        <v>6.8391038563544271</v>
      </c>
      <c r="BH22" t="s">
        <v>173</v>
      </c>
      <c r="BI22" s="55">
        <v>2219756</v>
      </c>
      <c r="BJ22" s="55">
        <v>1637151.8319431692</v>
      </c>
      <c r="BK22" s="41">
        <f t="shared" si="4"/>
        <v>0.26246315723747599</v>
      </c>
      <c r="BL22" s="55">
        <v>796427</v>
      </c>
      <c r="BM22" s="55">
        <v>587394.25507082872</v>
      </c>
      <c r="BN22" s="41">
        <f t="shared" si="5"/>
        <v>0.26246315723747599</v>
      </c>
      <c r="BO22" s="55">
        <v>3215286</v>
      </c>
      <c r="BP22" s="55">
        <v>2197460.11506576</v>
      </c>
      <c r="BQ22" s="41">
        <f t="shared" si="6"/>
        <v>0.31655842899643766</v>
      </c>
      <c r="BR22" s="56">
        <v>12</v>
      </c>
      <c r="BS22" s="57">
        <v>6.8391038563544271</v>
      </c>
      <c r="BT22" s="41">
        <f t="shared" si="7"/>
        <v>0.43007467863713106</v>
      </c>
    </row>
    <row r="23" spans="11:72" ht="20" customHeight="1" x14ac:dyDescent="0.3">
      <c r="K23" s="14" t="s">
        <v>211</v>
      </c>
      <c r="AW23" t="s">
        <v>174</v>
      </c>
      <c r="AX23" s="2">
        <v>6916141</v>
      </c>
      <c r="AY23" s="2">
        <v>5150189.043080573</v>
      </c>
      <c r="AZ23" s="2">
        <v>1372460</v>
      </c>
      <c r="BA23" s="2">
        <v>1022019.1366928989</v>
      </c>
      <c r="BB23" s="2">
        <v>11804560</v>
      </c>
      <c r="BC23" s="2">
        <v>8000033.9651542129</v>
      </c>
      <c r="BD23">
        <v>5</v>
      </c>
      <c r="BE23" s="3">
        <v>3.7233111955645297</v>
      </c>
      <c r="BH23" t="s">
        <v>174</v>
      </c>
      <c r="BI23" s="55">
        <v>6916141</v>
      </c>
      <c r="BJ23" s="55">
        <v>5150189.043080573</v>
      </c>
      <c r="BK23" s="41">
        <f t="shared" si="4"/>
        <v>0.25533776088709398</v>
      </c>
      <c r="BL23" s="55">
        <v>1372460</v>
      </c>
      <c r="BM23" s="55">
        <v>1022019.1366928989</v>
      </c>
      <c r="BN23" s="41">
        <f t="shared" si="5"/>
        <v>0.25533776088709403</v>
      </c>
      <c r="BO23" s="55">
        <v>11804560</v>
      </c>
      <c r="BP23" s="55">
        <v>8000033.9651542129</v>
      </c>
      <c r="BQ23" s="41">
        <f t="shared" si="6"/>
        <v>0.32229291348815942</v>
      </c>
      <c r="BR23" s="56">
        <v>5</v>
      </c>
      <c r="BS23" s="57">
        <v>3.7233111955645297</v>
      </c>
      <c r="BT23" s="41">
        <f t="shared" si="7"/>
        <v>0.25533776088709403</v>
      </c>
    </row>
    <row r="24" spans="11:72" x14ac:dyDescent="0.2">
      <c r="AW24" t="s">
        <v>175</v>
      </c>
      <c r="AX24" s="2">
        <v>1170520</v>
      </c>
      <c r="AY24" s="2">
        <v>1079440.0433045714</v>
      </c>
      <c r="AZ24" s="2">
        <v>133996</v>
      </c>
      <c r="BA24" s="2">
        <v>123569.56569955178</v>
      </c>
      <c r="BB24" s="2">
        <v>903924</v>
      </c>
      <c r="BC24" s="2">
        <v>833588.28700410191</v>
      </c>
      <c r="BD24">
        <v>13</v>
      </c>
      <c r="BE24" s="3">
        <v>7.3902651624578883</v>
      </c>
      <c r="BH24" t="s">
        <v>175</v>
      </c>
      <c r="BI24" s="55">
        <v>1170520</v>
      </c>
      <c r="BJ24" s="55">
        <v>1079440.0433045714</v>
      </c>
      <c r="BK24" s="41">
        <f t="shared" si="4"/>
        <v>7.7811533929730878E-2</v>
      </c>
      <c r="BL24" s="55">
        <v>133996</v>
      </c>
      <c r="BM24" s="55">
        <v>123569.56569955178</v>
      </c>
      <c r="BN24" s="41">
        <f t="shared" si="5"/>
        <v>7.7811533929730906E-2</v>
      </c>
      <c r="BO24" s="55">
        <v>903924</v>
      </c>
      <c r="BP24" s="55">
        <v>833588.28700410191</v>
      </c>
      <c r="BQ24" s="41">
        <f t="shared" si="6"/>
        <v>7.7811533929730919E-2</v>
      </c>
      <c r="BR24" s="56">
        <v>13</v>
      </c>
      <c r="BS24" s="57">
        <v>7.3902651624578883</v>
      </c>
      <c r="BT24" s="41">
        <f t="shared" si="7"/>
        <v>0.43151806442631629</v>
      </c>
    </row>
    <row r="25" spans="11:72" x14ac:dyDescent="0.2">
      <c r="AW25" t="s">
        <v>177</v>
      </c>
      <c r="AX25" s="2">
        <v>2591787</v>
      </c>
      <c r="AY25" s="2">
        <v>2275949.384141787</v>
      </c>
      <c r="AZ25" s="2">
        <v>815708</v>
      </c>
      <c r="BA25" s="2">
        <v>716305.05139485956</v>
      </c>
      <c r="BB25" s="2">
        <v>2648165</v>
      </c>
      <c r="BC25" s="2">
        <v>2325457.1077236808</v>
      </c>
      <c r="BD25">
        <v>4</v>
      </c>
      <c r="BE25" s="3">
        <v>3.5125562156794321</v>
      </c>
      <c r="BH25" t="s">
        <v>177</v>
      </c>
      <c r="BI25" s="55">
        <v>2591787</v>
      </c>
      <c r="BJ25" s="55">
        <v>2275949.384141787</v>
      </c>
      <c r="BK25" s="41">
        <f t="shared" si="4"/>
        <v>0.12186094608014202</v>
      </c>
      <c r="BL25" s="55">
        <v>815708</v>
      </c>
      <c r="BM25" s="55">
        <v>716305.05139485956</v>
      </c>
      <c r="BN25" s="41">
        <f t="shared" si="5"/>
        <v>0.12186094608014196</v>
      </c>
      <c r="BO25" s="55">
        <v>2648165</v>
      </c>
      <c r="BP25" s="55">
        <v>2325457.1077236808</v>
      </c>
      <c r="BQ25" s="41">
        <f t="shared" si="6"/>
        <v>0.12186094608014199</v>
      </c>
      <c r="BR25" s="56">
        <v>4</v>
      </c>
      <c r="BS25" s="57">
        <v>3.5125562156794321</v>
      </c>
      <c r="BT25" s="41">
        <f t="shared" si="7"/>
        <v>0.12186094608014197</v>
      </c>
    </row>
    <row r="26" spans="11:72" ht="16" thickBot="1" x14ac:dyDescent="0.25">
      <c r="AW26" s="15" t="s">
        <v>178</v>
      </c>
      <c r="AX26" s="29">
        <v>4290990</v>
      </c>
      <c r="AY26" s="29">
        <v>4084597.2814037083</v>
      </c>
      <c r="AZ26" s="29">
        <v>591277</v>
      </c>
      <c r="BA26" s="29">
        <v>562837.11375615897</v>
      </c>
      <c r="BB26" s="29">
        <v>4953532</v>
      </c>
      <c r="BC26" s="29">
        <v>4715271.6134379879</v>
      </c>
      <c r="BD26" s="15">
        <v>6</v>
      </c>
      <c r="BE26" s="33">
        <v>5.7114054538515004</v>
      </c>
      <c r="BH26" s="15" t="s">
        <v>178</v>
      </c>
      <c r="BI26" s="58">
        <v>4290990</v>
      </c>
      <c r="BJ26" s="58">
        <v>4084597.2814037083</v>
      </c>
      <c r="BK26" s="45">
        <f t="shared" si="4"/>
        <v>4.8099091024749935E-2</v>
      </c>
      <c r="BL26" s="58">
        <v>591277</v>
      </c>
      <c r="BM26" s="58">
        <v>562837.11375615897</v>
      </c>
      <c r="BN26" s="45">
        <f t="shared" si="5"/>
        <v>4.8099091024749872E-2</v>
      </c>
      <c r="BO26" s="58">
        <v>4953532</v>
      </c>
      <c r="BP26" s="58">
        <v>4715271.6134379879</v>
      </c>
      <c r="BQ26" s="45">
        <f t="shared" si="6"/>
        <v>4.8099091024750046E-2</v>
      </c>
      <c r="BR26" s="59">
        <v>6</v>
      </c>
      <c r="BS26" s="60">
        <v>5.7114054538515004</v>
      </c>
      <c r="BT26" s="45">
        <f t="shared" si="7"/>
        <v>4.8099091024749928E-2</v>
      </c>
    </row>
    <row r="27" spans="11:72" ht="16" thickBot="1" x14ac:dyDescent="0.25">
      <c r="BH27" s="35" t="s">
        <v>242</v>
      </c>
      <c r="BI27" s="48">
        <f>+SUBTOTAL(9,BI18:BI26)</f>
        <v>47729137</v>
      </c>
      <c r="BJ27" s="48">
        <f>+SUBTOTAL(9,BJ18:BJ26)</f>
        <v>39565103.350051016</v>
      </c>
      <c r="BK27" s="49">
        <f t="shared" si="4"/>
        <v>0.17104926179471849</v>
      </c>
      <c r="BL27" s="48">
        <f t="shared" ref="BL27:BM27" si="8">+SUBTOTAL(9,BL18:BL26)</f>
        <v>11003005</v>
      </c>
      <c r="BM27" s="48">
        <f t="shared" si="8"/>
        <v>8858591.6262811571</v>
      </c>
      <c r="BN27" s="49">
        <f t="shared" si="5"/>
        <v>0.1948934289967916</v>
      </c>
      <c r="BO27" s="48">
        <f t="shared" ref="BO27:BP27" si="9">+SUBTOTAL(9,BO18:BO26)</f>
        <v>102627431</v>
      </c>
      <c r="BP27" s="48">
        <f t="shared" si="9"/>
        <v>59534415.581792518</v>
      </c>
      <c r="BQ27" s="49">
        <f t="shared" si="6"/>
        <v>0.41989763358889381</v>
      </c>
      <c r="BR27" s="50">
        <f t="shared" ref="BR27:BS27" si="10">+SUBTOTAL(9,BR18:BR26)</f>
        <v>62</v>
      </c>
      <c r="BS27" s="51">
        <f t="shared" si="10"/>
        <v>41.645220490632425</v>
      </c>
      <c r="BT27" s="49">
        <f t="shared" si="7"/>
        <v>0.32830289531238022</v>
      </c>
    </row>
    <row r="29" spans="11:72" ht="24" x14ac:dyDescent="0.3">
      <c r="AW29" s="14" t="s">
        <v>235</v>
      </c>
      <c r="BH29" s="14" t="s">
        <v>235</v>
      </c>
    </row>
    <row r="31" spans="11:72" ht="17" thickBot="1" x14ac:dyDescent="0.25">
      <c r="AW31" s="30" t="s">
        <v>166</v>
      </c>
      <c r="AX31" s="30" t="s">
        <v>204</v>
      </c>
      <c r="AY31" s="30" t="s">
        <v>228</v>
      </c>
      <c r="AZ31" s="30" t="s">
        <v>205</v>
      </c>
      <c r="BA31" s="30" t="s">
        <v>229</v>
      </c>
      <c r="BB31" s="30" t="s">
        <v>206</v>
      </c>
      <c r="BC31" s="30" t="s">
        <v>230</v>
      </c>
      <c r="BD31" s="30" t="s">
        <v>231</v>
      </c>
      <c r="BE31" s="30" t="s">
        <v>232</v>
      </c>
      <c r="BH31" s="30" t="s">
        <v>166</v>
      </c>
      <c r="BI31" s="30" t="s">
        <v>204</v>
      </c>
      <c r="BJ31" s="30" t="s">
        <v>228</v>
      </c>
      <c r="BK31" s="31" t="s">
        <v>241</v>
      </c>
      <c r="BL31" s="30" t="s">
        <v>205</v>
      </c>
      <c r="BM31" s="30" t="s">
        <v>229</v>
      </c>
      <c r="BN31" s="31" t="s">
        <v>241</v>
      </c>
      <c r="BO31" s="30" t="s">
        <v>206</v>
      </c>
      <c r="BP31" s="30" t="s">
        <v>230</v>
      </c>
      <c r="BQ31" s="31" t="s">
        <v>241</v>
      </c>
      <c r="BR31" s="30" t="s">
        <v>231</v>
      </c>
      <c r="BS31" s="30" t="s">
        <v>232</v>
      </c>
      <c r="BT31" s="31" t="s">
        <v>241</v>
      </c>
    </row>
    <row r="32" spans="11:72" x14ac:dyDescent="0.2">
      <c r="AW32" s="26" t="s">
        <v>169</v>
      </c>
      <c r="AX32" s="28">
        <v>3608222</v>
      </c>
      <c r="AY32" s="28">
        <v>2084714.8030527586</v>
      </c>
      <c r="AZ32" s="28">
        <v>971629</v>
      </c>
      <c r="BA32" s="28">
        <v>480991.08399275766</v>
      </c>
      <c r="BB32" s="28">
        <v>3527761</v>
      </c>
      <c r="BC32" s="28">
        <v>2038227.0210458788</v>
      </c>
      <c r="BD32" s="26">
        <v>14</v>
      </c>
      <c r="BE32" s="32">
        <v>8.0887504268691401</v>
      </c>
      <c r="BH32" s="26" t="s">
        <v>169</v>
      </c>
      <c r="BI32" s="52">
        <v>3608222</v>
      </c>
      <c r="BJ32" s="52">
        <v>2084714.8030527586</v>
      </c>
      <c r="BK32" s="41">
        <f t="shared" ref="BK32:BK41" si="11">+(BI32-BJ32)/BI32</f>
        <v>0.42223211236649005</v>
      </c>
      <c r="BL32" s="52">
        <v>971629</v>
      </c>
      <c r="BM32" s="52">
        <v>480991.08399275766</v>
      </c>
      <c r="BN32" s="41">
        <f t="shared" ref="BN32:BN41" si="12">+(BL32-BM32)/BL32</f>
        <v>0.50496425694091296</v>
      </c>
      <c r="BO32" s="52">
        <v>3527761</v>
      </c>
      <c r="BP32" s="52">
        <v>2038227.0210458788</v>
      </c>
      <c r="BQ32" s="41">
        <f t="shared" ref="BQ32:BQ41" si="13">+(BO32-BP32)/BO32</f>
        <v>0.42223211236649005</v>
      </c>
      <c r="BR32" s="53">
        <v>14</v>
      </c>
      <c r="BS32" s="54">
        <v>8.0887504268691401</v>
      </c>
      <c r="BT32" s="41">
        <f t="shared" ref="BT32:BT41" si="14">+(BR32-BS32)/BR32</f>
        <v>0.42223211236649</v>
      </c>
    </row>
    <row r="33" spans="49:72" x14ac:dyDescent="0.2">
      <c r="AW33" t="s">
        <v>170</v>
      </c>
      <c r="AX33" s="2">
        <v>12406785</v>
      </c>
      <c r="AY33" s="2">
        <v>9896303.24102908</v>
      </c>
      <c r="AZ33" s="2">
        <v>2790763</v>
      </c>
      <c r="BA33" s="2">
        <v>2226059.1218308401</v>
      </c>
      <c r="BB33" s="2">
        <v>29474810</v>
      </c>
      <c r="BC33" s="2">
        <v>17653835.347345628</v>
      </c>
      <c r="BD33">
        <v>4</v>
      </c>
      <c r="BE33" s="3">
        <v>3.19061005442718</v>
      </c>
      <c r="BH33" t="s">
        <v>170</v>
      </c>
      <c r="BI33" s="55">
        <v>12406785</v>
      </c>
      <c r="BJ33" s="55">
        <v>9896303.24102908</v>
      </c>
      <c r="BK33" s="41">
        <f t="shared" si="11"/>
        <v>0.20234748639320502</v>
      </c>
      <c r="BL33" s="55">
        <v>2790763</v>
      </c>
      <c r="BM33" s="55">
        <v>2226059.1218308401</v>
      </c>
      <c r="BN33" s="41">
        <f t="shared" si="12"/>
        <v>0.20234748639320496</v>
      </c>
      <c r="BO33" s="55">
        <v>29474810</v>
      </c>
      <c r="BP33" s="55">
        <v>17653835.347345628</v>
      </c>
      <c r="BQ33" s="41">
        <f t="shared" si="13"/>
        <v>0.40105346404792336</v>
      </c>
      <c r="BR33" s="56">
        <v>4</v>
      </c>
      <c r="BS33" s="57">
        <v>3.19061005442718</v>
      </c>
      <c r="BT33" s="41">
        <f t="shared" si="14"/>
        <v>0.20234748639320499</v>
      </c>
    </row>
    <row r="34" spans="49:72" x14ac:dyDescent="0.2">
      <c r="AW34" t="s">
        <v>171</v>
      </c>
      <c r="AX34" s="2">
        <v>8728553</v>
      </c>
      <c r="AY34" s="2">
        <v>5741039.8647566512</v>
      </c>
      <c r="AZ34" s="2">
        <v>3130102</v>
      </c>
      <c r="BA34" s="2">
        <v>2058765.1083466555</v>
      </c>
      <c r="BB34" s="2">
        <v>42626040</v>
      </c>
      <c r="BC34" s="2">
        <v>9979116.1121469215</v>
      </c>
      <c r="BD34">
        <v>8</v>
      </c>
      <c r="BE34" s="3">
        <v>5.261847973891344</v>
      </c>
      <c r="BH34" t="s">
        <v>171</v>
      </c>
      <c r="BI34" s="55">
        <v>8728553</v>
      </c>
      <c r="BJ34" s="55">
        <v>5741039.8647566512</v>
      </c>
      <c r="BK34" s="41">
        <f t="shared" si="11"/>
        <v>0.34226900326358206</v>
      </c>
      <c r="BL34" s="55">
        <v>3130102</v>
      </c>
      <c r="BM34" s="55">
        <v>2058765.1083466555</v>
      </c>
      <c r="BN34" s="41">
        <f t="shared" si="12"/>
        <v>0.34226900326358201</v>
      </c>
      <c r="BO34" s="55">
        <v>42626040</v>
      </c>
      <c r="BP34" s="55">
        <v>9979116.1121469215</v>
      </c>
      <c r="BQ34" s="41">
        <f t="shared" si="13"/>
        <v>0.76589155098275796</v>
      </c>
      <c r="BR34" s="56">
        <v>8</v>
      </c>
      <c r="BS34" s="57">
        <v>5.261847973891344</v>
      </c>
      <c r="BT34" s="41">
        <f t="shared" si="14"/>
        <v>0.34226900326358201</v>
      </c>
    </row>
    <row r="35" spans="49:72" x14ac:dyDescent="0.2">
      <c r="AW35" t="s">
        <v>172</v>
      </c>
      <c r="AX35" s="2">
        <v>2210803</v>
      </c>
      <c r="AY35" s="2">
        <v>2210803</v>
      </c>
      <c r="AZ35" s="2">
        <v>321376</v>
      </c>
      <c r="BA35" s="2">
        <v>321376</v>
      </c>
      <c r="BB35" s="2">
        <v>526624</v>
      </c>
      <c r="BC35" s="2">
        <v>526624</v>
      </c>
      <c r="BD35">
        <v>5</v>
      </c>
      <c r="BE35" s="3">
        <v>5</v>
      </c>
      <c r="BH35" t="s">
        <v>172</v>
      </c>
      <c r="BI35" s="55">
        <v>2210803</v>
      </c>
      <c r="BJ35" s="55">
        <v>2210803</v>
      </c>
      <c r="BK35" s="41">
        <f t="shared" si="11"/>
        <v>0</v>
      </c>
      <c r="BL35" s="55">
        <v>321376</v>
      </c>
      <c r="BM35" s="55">
        <v>321376</v>
      </c>
      <c r="BN35" s="41">
        <f t="shared" si="12"/>
        <v>0</v>
      </c>
      <c r="BO35" s="55">
        <v>526624</v>
      </c>
      <c r="BP35" s="55">
        <v>526624</v>
      </c>
      <c r="BQ35" s="41">
        <f t="shared" si="13"/>
        <v>0</v>
      </c>
      <c r="BR35" s="56">
        <v>5</v>
      </c>
      <c r="BS35" s="57">
        <v>5</v>
      </c>
      <c r="BT35" s="41">
        <f t="shared" si="14"/>
        <v>0</v>
      </c>
    </row>
    <row r="36" spans="49:72" x14ac:dyDescent="0.2">
      <c r="AW36" t="s">
        <v>173</v>
      </c>
      <c r="AX36" s="2">
        <v>2119524</v>
      </c>
      <c r="AY36" s="2">
        <v>1952406.6362262943</v>
      </c>
      <c r="AZ36" s="2">
        <v>1053913</v>
      </c>
      <c r="BA36" s="2">
        <v>919915.30811427336</v>
      </c>
      <c r="BB36" s="2">
        <v>3179479</v>
      </c>
      <c r="BC36" s="2">
        <v>2928787.7369362847</v>
      </c>
      <c r="BD36">
        <v>13</v>
      </c>
      <c r="BE36" s="3">
        <v>6.0572637458057228</v>
      </c>
      <c r="BH36" t="s">
        <v>173</v>
      </c>
      <c r="BI36" s="55">
        <v>2119524</v>
      </c>
      <c r="BJ36" s="55">
        <v>1952406.6362262943</v>
      </c>
      <c r="BK36" s="41">
        <f t="shared" si="11"/>
        <v>7.8846648480369028E-2</v>
      </c>
      <c r="BL36" s="55">
        <v>1053913</v>
      </c>
      <c r="BM36" s="55">
        <v>919915.30811427336</v>
      </c>
      <c r="BN36" s="41">
        <f t="shared" si="12"/>
        <v>0.12714302972420555</v>
      </c>
      <c r="BO36" s="55">
        <v>3179479</v>
      </c>
      <c r="BP36" s="55">
        <v>2928787.7369362847</v>
      </c>
      <c r="BQ36" s="41">
        <f t="shared" si="13"/>
        <v>7.8846648480369055E-2</v>
      </c>
      <c r="BR36" s="56">
        <v>13</v>
      </c>
      <c r="BS36" s="57">
        <v>6.0572637458057228</v>
      </c>
      <c r="BT36" s="41">
        <f t="shared" si="14"/>
        <v>0.53405663493802136</v>
      </c>
    </row>
    <row r="37" spans="49:72" x14ac:dyDescent="0.2">
      <c r="AW37" t="s">
        <v>174</v>
      </c>
      <c r="AX37" s="2">
        <v>7670454</v>
      </c>
      <c r="AY37" s="2">
        <v>7670454</v>
      </c>
      <c r="AZ37" s="2">
        <v>1188720</v>
      </c>
      <c r="BA37" s="2">
        <v>1188720</v>
      </c>
      <c r="BB37" s="2">
        <v>12290907</v>
      </c>
      <c r="BC37" s="2">
        <v>12290907</v>
      </c>
      <c r="BD37">
        <v>1</v>
      </c>
      <c r="BE37" s="3">
        <v>1</v>
      </c>
      <c r="BH37" t="s">
        <v>174</v>
      </c>
      <c r="BI37" s="55">
        <v>7670454</v>
      </c>
      <c r="BJ37" s="55">
        <v>7670454</v>
      </c>
      <c r="BK37" s="41">
        <f t="shared" si="11"/>
        <v>0</v>
      </c>
      <c r="BL37" s="55">
        <v>1188720</v>
      </c>
      <c r="BM37" s="55">
        <v>1188720</v>
      </c>
      <c r="BN37" s="41">
        <f t="shared" si="12"/>
        <v>0</v>
      </c>
      <c r="BO37" s="55">
        <v>12290907</v>
      </c>
      <c r="BP37" s="55">
        <v>12290907</v>
      </c>
      <c r="BQ37" s="41">
        <f t="shared" si="13"/>
        <v>0</v>
      </c>
      <c r="BR37" s="56">
        <v>1</v>
      </c>
      <c r="BS37" s="57">
        <v>1</v>
      </c>
      <c r="BT37" s="41">
        <f t="shared" si="14"/>
        <v>0</v>
      </c>
    </row>
    <row r="38" spans="49:72" x14ac:dyDescent="0.2">
      <c r="AW38" t="s">
        <v>175</v>
      </c>
      <c r="AX38" s="2">
        <v>1178279</v>
      </c>
      <c r="AY38" s="2">
        <v>1178279</v>
      </c>
      <c r="AZ38" s="2">
        <v>30070</v>
      </c>
      <c r="BA38" s="2">
        <v>30070</v>
      </c>
      <c r="BB38" s="2">
        <v>1101961</v>
      </c>
      <c r="BC38" s="2">
        <v>1101961</v>
      </c>
      <c r="BD38">
        <v>16</v>
      </c>
      <c r="BE38" s="3">
        <v>16</v>
      </c>
      <c r="BH38" t="s">
        <v>175</v>
      </c>
      <c r="BI38" s="55">
        <v>1178279</v>
      </c>
      <c r="BJ38" s="55">
        <v>1178279</v>
      </c>
      <c r="BK38" s="41">
        <f t="shared" si="11"/>
        <v>0</v>
      </c>
      <c r="BL38" s="55">
        <v>30070</v>
      </c>
      <c r="BM38" s="55">
        <v>30070</v>
      </c>
      <c r="BN38" s="41">
        <f t="shared" si="12"/>
        <v>0</v>
      </c>
      <c r="BO38" s="55">
        <v>1101961</v>
      </c>
      <c r="BP38" s="55">
        <v>1101961</v>
      </c>
      <c r="BQ38" s="41">
        <f t="shared" si="13"/>
        <v>0</v>
      </c>
      <c r="BR38" s="56">
        <v>16</v>
      </c>
      <c r="BS38" s="57">
        <v>16</v>
      </c>
      <c r="BT38" s="41">
        <f t="shared" si="14"/>
        <v>0</v>
      </c>
    </row>
    <row r="39" spans="49:72" x14ac:dyDescent="0.2">
      <c r="AW39" t="s">
        <v>176</v>
      </c>
      <c r="AX39" s="2">
        <v>2038444</v>
      </c>
      <c r="AY39" s="2">
        <v>2038444</v>
      </c>
      <c r="AZ39" s="2">
        <v>570795</v>
      </c>
      <c r="BA39" s="2">
        <v>570795</v>
      </c>
      <c r="BB39" s="2">
        <v>322104</v>
      </c>
      <c r="BC39" s="2">
        <v>322104</v>
      </c>
      <c r="BD39">
        <v>15</v>
      </c>
      <c r="BE39" s="3">
        <v>15</v>
      </c>
      <c r="BH39" t="s">
        <v>176</v>
      </c>
      <c r="BI39" s="55">
        <v>2038444</v>
      </c>
      <c r="BJ39" s="55">
        <v>2038444</v>
      </c>
      <c r="BK39" s="41">
        <f t="shared" si="11"/>
        <v>0</v>
      </c>
      <c r="BL39" s="55">
        <v>570795</v>
      </c>
      <c r="BM39" s="55">
        <v>570795</v>
      </c>
      <c r="BN39" s="41">
        <f t="shared" si="12"/>
        <v>0</v>
      </c>
      <c r="BO39" s="55">
        <v>322104</v>
      </c>
      <c r="BP39" s="55">
        <v>322104</v>
      </c>
      <c r="BQ39" s="41">
        <f t="shared" si="13"/>
        <v>0</v>
      </c>
      <c r="BR39" s="56">
        <v>15</v>
      </c>
      <c r="BS39" s="57">
        <v>15</v>
      </c>
      <c r="BT39" s="41">
        <f t="shared" si="14"/>
        <v>0</v>
      </c>
    </row>
    <row r="40" spans="49:72" x14ac:dyDescent="0.2">
      <c r="AW40" t="s">
        <v>177</v>
      </c>
      <c r="AX40" s="2">
        <v>2796464</v>
      </c>
      <c r="AY40" s="2">
        <v>2796464</v>
      </c>
      <c r="AZ40" s="2">
        <v>1036209</v>
      </c>
      <c r="BA40" s="2">
        <v>1036209</v>
      </c>
      <c r="BB40" s="2">
        <v>3152730</v>
      </c>
      <c r="BC40" s="2">
        <v>3152730</v>
      </c>
      <c r="BD40">
        <v>2</v>
      </c>
      <c r="BE40" s="3">
        <v>2</v>
      </c>
      <c r="BH40" t="s">
        <v>177</v>
      </c>
      <c r="BI40" s="55">
        <v>2796464</v>
      </c>
      <c r="BJ40" s="55">
        <v>2796464</v>
      </c>
      <c r="BK40" s="41">
        <f t="shared" si="11"/>
        <v>0</v>
      </c>
      <c r="BL40" s="55">
        <v>1036209</v>
      </c>
      <c r="BM40" s="55">
        <v>1036209</v>
      </c>
      <c r="BN40" s="41">
        <f t="shared" si="12"/>
        <v>0</v>
      </c>
      <c r="BO40" s="55">
        <v>3152730</v>
      </c>
      <c r="BP40" s="55">
        <v>3152730</v>
      </c>
      <c r="BQ40" s="41">
        <f t="shared" si="13"/>
        <v>0</v>
      </c>
      <c r="BR40" s="56">
        <v>2</v>
      </c>
      <c r="BS40" s="57">
        <v>2</v>
      </c>
      <c r="BT40" s="41">
        <f t="shared" si="14"/>
        <v>0</v>
      </c>
    </row>
    <row r="41" spans="49:72" ht="16" thickBot="1" x14ac:dyDescent="0.25">
      <c r="AW41" s="15" t="s">
        <v>178</v>
      </c>
      <c r="AX41" s="29">
        <v>3230924</v>
      </c>
      <c r="AY41" s="29">
        <v>3230924</v>
      </c>
      <c r="AZ41" s="29">
        <v>332960</v>
      </c>
      <c r="BA41" s="29">
        <v>332960</v>
      </c>
      <c r="BB41" s="29">
        <v>3442081</v>
      </c>
      <c r="BC41" s="29">
        <v>3442081</v>
      </c>
      <c r="BD41" s="15">
        <v>3</v>
      </c>
      <c r="BE41" s="33">
        <v>3</v>
      </c>
      <c r="BH41" s="15" t="s">
        <v>178</v>
      </c>
      <c r="BI41" s="58">
        <v>3230924</v>
      </c>
      <c r="BJ41" s="58">
        <v>3230924</v>
      </c>
      <c r="BK41" s="45">
        <f t="shared" si="11"/>
        <v>0</v>
      </c>
      <c r="BL41" s="58">
        <v>332960</v>
      </c>
      <c r="BM41" s="58">
        <v>332960</v>
      </c>
      <c r="BN41" s="45">
        <f t="shared" si="12"/>
        <v>0</v>
      </c>
      <c r="BO41" s="58">
        <v>3442081</v>
      </c>
      <c r="BP41" s="58">
        <v>3442081</v>
      </c>
      <c r="BQ41" s="45">
        <f t="shared" si="13"/>
        <v>0</v>
      </c>
      <c r="BR41" s="59">
        <v>3</v>
      </c>
      <c r="BS41" s="60">
        <v>3</v>
      </c>
      <c r="BT41" s="45">
        <f t="shared" si="14"/>
        <v>0</v>
      </c>
    </row>
    <row r="42" spans="49:72" ht="16" thickBot="1" x14ac:dyDescent="0.25">
      <c r="BH42" s="35" t="s">
        <v>242</v>
      </c>
      <c r="BI42" s="48">
        <f>+SUBTOTAL(9,BI32:BI41)</f>
        <v>45988452</v>
      </c>
      <c r="BJ42" s="48">
        <f>+SUBTOTAL(9,BJ32:BJ41)</f>
        <v>38799832.545064777</v>
      </c>
      <c r="BK42" s="45">
        <f t="shared" ref="BK42" si="15">+(BI42-BJ42)/BI42</f>
        <v>0.15631357748104291</v>
      </c>
      <c r="BL42" s="48">
        <f t="shared" ref="BL42:BM42" si="16">+SUBTOTAL(9,BL32:BL41)</f>
        <v>11426537</v>
      </c>
      <c r="BM42" s="48">
        <f t="shared" si="16"/>
        <v>9165860.6222845279</v>
      </c>
      <c r="BN42" s="49">
        <f t="shared" ref="BN42" si="17">+(BL42-BM42)/BL42</f>
        <v>0.19784440182668397</v>
      </c>
      <c r="BO42" s="48">
        <f t="shared" ref="BO42" si="18">+SUBTOTAL(9,BO32:BO41)</f>
        <v>99644497</v>
      </c>
      <c r="BP42" s="48">
        <f t="shared" ref="BP42" si="19">+SUBTOTAL(9,BP32:BP41)</f>
        <v>53436373.217474714</v>
      </c>
      <c r="BQ42" s="49">
        <f t="shared" ref="BQ42" si="20">+(BO42-BP42)/BO42</f>
        <v>0.46372981121602014</v>
      </c>
      <c r="BR42" s="51">
        <f t="shared" ref="BR42" si="21">+SUBTOTAL(9,BR32:BR41)</f>
        <v>81</v>
      </c>
      <c r="BS42" s="51">
        <f t="shared" ref="BS42" si="22">+SUBTOTAL(9,BS32:BS41)</f>
        <v>64.598472200993385</v>
      </c>
      <c r="BT42" s="49">
        <f t="shared" ref="BT42" si="23">+(BR42-BS42)/BR42</f>
        <v>0.20248799751860019</v>
      </c>
    </row>
    <row r="44" spans="49:72" ht="24" x14ac:dyDescent="0.3">
      <c r="AW44" s="14" t="s">
        <v>236</v>
      </c>
      <c r="BH44" s="14" t="s">
        <v>236</v>
      </c>
    </row>
    <row r="46" spans="49:72" ht="17" thickBot="1" x14ac:dyDescent="0.25">
      <c r="AW46" s="30" t="s">
        <v>166</v>
      </c>
      <c r="AX46" s="30" t="s">
        <v>204</v>
      </c>
      <c r="AY46" s="30" t="s">
        <v>228</v>
      </c>
      <c r="AZ46" s="30" t="s">
        <v>205</v>
      </c>
      <c r="BA46" s="30" t="s">
        <v>229</v>
      </c>
      <c r="BB46" s="30" t="s">
        <v>206</v>
      </c>
      <c r="BC46" s="30" t="s">
        <v>230</v>
      </c>
      <c r="BD46" s="30" t="s">
        <v>231</v>
      </c>
      <c r="BE46" s="30" t="s">
        <v>232</v>
      </c>
      <c r="BH46" s="30" t="s">
        <v>166</v>
      </c>
      <c r="BI46" s="30" t="s">
        <v>204</v>
      </c>
      <c r="BJ46" s="30" t="s">
        <v>228</v>
      </c>
      <c r="BK46" s="31" t="s">
        <v>241</v>
      </c>
      <c r="BL46" s="30" t="s">
        <v>205</v>
      </c>
      <c r="BM46" s="30" t="s">
        <v>229</v>
      </c>
      <c r="BN46" s="31" t="s">
        <v>241</v>
      </c>
      <c r="BO46" s="30" t="s">
        <v>206</v>
      </c>
      <c r="BP46" s="30" t="s">
        <v>230</v>
      </c>
      <c r="BQ46" s="31" t="s">
        <v>241</v>
      </c>
      <c r="BR46" s="30" t="s">
        <v>231</v>
      </c>
      <c r="BS46" s="30" t="s">
        <v>232</v>
      </c>
      <c r="BT46" s="31" t="s">
        <v>241</v>
      </c>
    </row>
    <row r="47" spans="49:72" x14ac:dyDescent="0.2">
      <c r="AW47" s="26" t="s">
        <v>169</v>
      </c>
      <c r="AX47" s="28">
        <v>3223214</v>
      </c>
      <c r="AY47" s="28">
        <v>1463698.8585428435</v>
      </c>
      <c r="AZ47" s="28">
        <v>1741730</v>
      </c>
      <c r="BA47" s="28">
        <v>285996.56588258519</v>
      </c>
      <c r="BB47" s="28">
        <v>3107072</v>
      </c>
      <c r="BC47" s="28">
        <v>1410957.4293889359</v>
      </c>
      <c r="BD47" s="26">
        <v>15</v>
      </c>
      <c r="BE47" s="32">
        <v>6.8116739621206195</v>
      </c>
      <c r="BH47" s="26" t="s">
        <v>169</v>
      </c>
      <c r="BI47" s="36">
        <v>3223214</v>
      </c>
      <c r="BJ47" s="36">
        <v>1463698.8585428435</v>
      </c>
      <c r="BK47" s="41">
        <f t="shared" ref="BK47:BK57" si="24">+(BI47-BJ47)/BI47</f>
        <v>0.54588840252529203</v>
      </c>
      <c r="BL47" s="36">
        <v>1741730</v>
      </c>
      <c r="BM47" s="36">
        <v>285996.56588258519</v>
      </c>
      <c r="BN47" s="41">
        <f t="shared" ref="BN47:BN57" si="25">+(BL47-BM47)/BL47</f>
        <v>0.83579741642930583</v>
      </c>
      <c r="BO47" s="36">
        <v>3107072</v>
      </c>
      <c r="BP47" s="36">
        <v>1410957.4293889359</v>
      </c>
      <c r="BQ47" s="41">
        <f t="shared" ref="BQ47:BQ57" si="26">+(BO47-BP47)/BO47</f>
        <v>0.54588840252529203</v>
      </c>
      <c r="BR47" s="38">
        <v>15</v>
      </c>
      <c r="BS47" s="39">
        <v>6.8116739621206195</v>
      </c>
      <c r="BT47" s="41">
        <f t="shared" ref="BT47:BT57" si="27">+(BR47-BS47)/BR47</f>
        <v>0.54588840252529214</v>
      </c>
    </row>
    <row r="48" spans="49:72" x14ac:dyDescent="0.2">
      <c r="AW48" t="s">
        <v>170</v>
      </c>
      <c r="AX48" s="2">
        <v>14345339</v>
      </c>
      <c r="AY48" s="2">
        <v>9507131.348697437</v>
      </c>
      <c r="AZ48" s="2">
        <v>3177103</v>
      </c>
      <c r="BA48" s="2">
        <v>2105571.4005323034</v>
      </c>
      <c r="BB48" s="2">
        <v>26221600</v>
      </c>
      <c r="BC48" s="2">
        <v>16664574.191342153</v>
      </c>
      <c r="BD48">
        <v>8</v>
      </c>
      <c r="BE48" s="3">
        <v>5.2396888847562506</v>
      </c>
      <c r="BH48" t="s">
        <v>170</v>
      </c>
      <c r="BI48" s="40">
        <v>14345339</v>
      </c>
      <c r="BJ48" s="40">
        <v>9507131.348697437</v>
      </c>
      <c r="BK48" s="41">
        <f t="shared" si="24"/>
        <v>0.33726687471816197</v>
      </c>
      <c r="BL48" s="40">
        <v>3177103</v>
      </c>
      <c r="BM48" s="40">
        <v>2105571.4005323034</v>
      </c>
      <c r="BN48" s="41">
        <f t="shared" si="25"/>
        <v>0.33726687471816197</v>
      </c>
      <c r="BO48" s="40">
        <v>26221600</v>
      </c>
      <c r="BP48" s="40">
        <v>16664574.191342153</v>
      </c>
      <c r="BQ48" s="41">
        <f t="shared" si="26"/>
        <v>0.36447149711145954</v>
      </c>
      <c r="BR48" s="42">
        <v>8</v>
      </c>
      <c r="BS48" s="43">
        <v>5.2396888847562506</v>
      </c>
      <c r="BT48" s="41">
        <f t="shared" si="27"/>
        <v>0.34503888940546867</v>
      </c>
    </row>
    <row r="49" spans="49:72" x14ac:dyDescent="0.2">
      <c r="AW49" t="s">
        <v>171</v>
      </c>
      <c r="AX49" s="2">
        <v>10024755</v>
      </c>
      <c r="AY49" s="2">
        <v>9524250.4198835026</v>
      </c>
      <c r="AZ49" s="2">
        <v>3703078</v>
      </c>
      <c r="BA49" s="2">
        <v>2918984.4792803116</v>
      </c>
      <c r="BB49" s="2">
        <v>47707378</v>
      </c>
      <c r="BC49" s="2">
        <v>17359906.253881413</v>
      </c>
      <c r="BD49">
        <v>3</v>
      </c>
      <c r="BE49" s="3">
        <v>1.5321279115884903</v>
      </c>
      <c r="BH49" t="s">
        <v>171</v>
      </c>
      <c r="BI49" s="40">
        <v>10024755</v>
      </c>
      <c r="BJ49" s="40">
        <v>9524250.4198835026</v>
      </c>
      <c r="BK49" s="41">
        <f t="shared" si="24"/>
        <v>4.992686405967002E-2</v>
      </c>
      <c r="BL49" s="40">
        <v>3703078</v>
      </c>
      <c r="BM49" s="40">
        <v>2918984.4792803116</v>
      </c>
      <c r="BN49" s="41">
        <f t="shared" si="25"/>
        <v>0.21174102212259324</v>
      </c>
      <c r="BO49" s="40">
        <v>47707378</v>
      </c>
      <c r="BP49" s="40">
        <v>17359906.253881413</v>
      </c>
      <c r="BQ49" s="41">
        <f t="shared" si="26"/>
        <v>0.63611694916703632</v>
      </c>
      <c r="BR49" s="42">
        <v>3</v>
      </c>
      <c r="BS49" s="43">
        <v>1.5321279115884903</v>
      </c>
      <c r="BT49" s="41">
        <f t="shared" si="27"/>
        <v>0.48929069613716991</v>
      </c>
    </row>
    <row r="50" spans="49:72" x14ac:dyDescent="0.2">
      <c r="AW50" t="s">
        <v>172</v>
      </c>
      <c r="AX50" s="2">
        <v>2243039</v>
      </c>
      <c r="AY50" s="2">
        <v>2243039</v>
      </c>
      <c r="AZ50" s="2">
        <v>666198</v>
      </c>
      <c r="BA50" s="2">
        <v>666198</v>
      </c>
      <c r="BB50" s="2">
        <v>694753</v>
      </c>
      <c r="BC50" s="2">
        <v>694753</v>
      </c>
      <c r="BD50">
        <v>4</v>
      </c>
      <c r="BE50" s="3">
        <v>4</v>
      </c>
      <c r="BH50" t="s">
        <v>172</v>
      </c>
      <c r="BI50" s="40">
        <v>2243039</v>
      </c>
      <c r="BJ50" s="40">
        <v>2243039</v>
      </c>
      <c r="BK50" s="41">
        <f t="shared" si="24"/>
        <v>0</v>
      </c>
      <c r="BL50" s="40">
        <v>666198</v>
      </c>
      <c r="BM50" s="40">
        <v>666198</v>
      </c>
      <c r="BN50" s="41">
        <f t="shared" si="25"/>
        <v>0</v>
      </c>
      <c r="BO50" s="40">
        <v>694753</v>
      </c>
      <c r="BP50" s="40">
        <v>694753</v>
      </c>
      <c r="BQ50" s="41">
        <f t="shared" si="26"/>
        <v>0</v>
      </c>
      <c r="BR50" s="42">
        <v>4</v>
      </c>
      <c r="BS50" s="43">
        <v>4</v>
      </c>
      <c r="BT50" s="41">
        <f t="shared" si="27"/>
        <v>0</v>
      </c>
    </row>
    <row r="51" spans="49:72" x14ac:dyDescent="0.2">
      <c r="AW51" t="s">
        <v>173</v>
      </c>
      <c r="AX51" s="2">
        <v>3250736</v>
      </c>
      <c r="AY51" s="2">
        <v>1953451.9886669102</v>
      </c>
      <c r="AZ51" s="2">
        <v>1466686</v>
      </c>
      <c r="BA51" s="2">
        <v>727524.87033709034</v>
      </c>
      <c r="BB51" s="2">
        <v>4534410</v>
      </c>
      <c r="BC51" s="2">
        <v>2724845.1525842529</v>
      </c>
      <c r="BD51">
        <v>13</v>
      </c>
      <c r="BE51" s="3">
        <v>7.2933229467383009</v>
      </c>
      <c r="BH51" t="s">
        <v>173</v>
      </c>
      <c r="BI51" s="40">
        <v>3250736</v>
      </c>
      <c r="BJ51" s="40">
        <v>1953451.9886669102</v>
      </c>
      <c r="BK51" s="41">
        <f t="shared" si="24"/>
        <v>0.39907393628184196</v>
      </c>
      <c r="BL51" s="40">
        <v>1466686</v>
      </c>
      <c r="BM51" s="40">
        <v>727524.87033709034</v>
      </c>
      <c r="BN51" s="41">
        <f t="shared" si="25"/>
        <v>0.50396685429799537</v>
      </c>
      <c r="BO51" s="40">
        <v>4534410</v>
      </c>
      <c r="BP51" s="40">
        <v>2724845.1525842529</v>
      </c>
      <c r="BQ51" s="41">
        <f t="shared" si="26"/>
        <v>0.39907393628184201</v>
      </c>
      <c r="BR51" s="42">
        <v>13</v>
      </c>
      <c r="BS51" s="43">
        <v>7.2933229467383009</v>
      </c>
      <c r="BT51" s="41">
        <f t="shared" si="27"/>
        <v>0.43897515794320763</v>
      </c>
    </row>
    <row r="52" spans="49:72" x14ac:dyDescent="0.2">
      <c r="AW52" t="s">
        <v>174</v>
      </c>
      <c r="AX52" s="2">
        <v>7641258</v>
      </c>
      <c r="AY52" s="2">
        <v>7641258</v>
      </c>
      <c r="AZ52" s="2">
        <v>1385292</v>
      </c>
      <c r="BA52" s="2">
        <v>1385292</v>
      </c>
      <c r="BB52" s="2">
        <v>13017956</v>
      </c>
      <c r="BC52" s="2">
        <v>13017956</v>
      </c>
      <c r="BD52">
        <v>1</v>
      </c>
      <c r="BE52" s="3">
        <v>1</v>
      </c>
      <c r="BH52" t="s">
        <v>174</v>
      </c>
      <c r="BI52" s="40">
        <v>7641258</v>
      </c>
      <c r="BJ52" s="40">
        <v>7641258</v>
      </c>
      <c r="BK52" s="41">
        <f t="shared" si="24"/>
        <v>0</v>
      </c>
      <c r="BL52" s="40">
        <v>1385292</v>
      </c>
      <c r="BM52" s="40">
        <v>1385292</v>
      </c>
      <c r="BN52" s="41">
        <f t="shared" si="25"/>
        <v>0</v>
      </c>
      <c r="BO52" s="40">
        <v>13017956</v>
      </c>
      <c r="BP52" s="40">
        <v>13017956</v>
      </c>
      <c r="BQ52" s="41">
        <f t="shared" si="26"/>
        <v>0</v>
      </c>
      <c r="BR52" s="42">
        <v>1</v>
      </c>
      <c r="BS52" s="43">
        <v>1</v>
      </c>
      <c r="BT52" s="41">
        <f t="shared" si="27"/>
        <v>0</v>
      </c>
    </row>
    <row r="53" spans="49:72" x14ac:dyDescent="0.2">
      <c r="AW53" t="s">
        <v>175</v>
      </c>
      <c r="AX53" s="2">
        <v>1469574</v>
      </c>
      <c r="AY53" s="2">
        <v>1326149.5344467773</v>
      </c>
      <c r="AZ53" s="2">
        <v>432339</v>
      </c>
      <c r="BA53" s="2">
        <v>390144.46606512176</v>
      </c>
      <c r="BB53" s="2">
        <v>1834971</v>
      </c>
      <c r="BC53" s="2">
        <v>1615485.4696993893</v>
      </c>
      <c r="BD53">
        <v>16</v>
      </c>
      <c r="BE53" s="3">
        <v>6.7731679692358773</v>
      </c>
      <c r="BH53" t="s">
        <v>175</v>
      </c>
      <c r="BI53" s="40">
        <v>1469574</v>
      </c>
      <c r="BJ53" s="40">
        <v>1326149.5344467773</v>
      </c>
      <c r="BK53" s="41">
        <f t="shared" si="24"/>
        <v>9.7595946548607079E-2</v>
      </c>
      <c r="BL53" s="40">
        <v>432339</v>
      </c>
      <c r="BM53" s="40">
        <v>390144.46606512176</v>
      </c>
      <c r="BN53" s="41">
        <f t="shared" si="25"/>
        <v>9.7595946548607093E-2</v>
      </c>
      <c r="BO53" s="40">
        <v>1834971</v>
      </c>
      <c r="BP53" s="40">
        <v>1615485.4696993893</v>
      </c>
      <c r="BQ53" s="41">
        <f t="shared" si="26"/>
        <v>0.11961253354990935</v>
      </c>
      <c r="BR53" s="42">
        <v>16</v>
      </c>
      <c r="BS53" s="43">
        <v>6.7731679692358773</v>
      </c>
      <c r="BT53" s="41">
        <f t="shared" si="27"/>
        <v>0.57667700192275761</v>
      </c>
    </row>
    <row r="54" spans="49:72" x14ac:dyDescent="0.2">
      <c r="AW54" t="s">
        <v>176</v>
      </c>
      <c r="AX54" s="2">
        <v>1903991</v>
      </c>
      <c r="AY54" s="2">
        <v>1903991</v>
      </c>
      <c r="AZ54" s="2">
        <v>428174</v>
      </c>
      <c r="BA54" s="2">
        <v>428174</v>
      </c>
      <c r="BB54" s="2">
        <v>344007</v>
      </c>
      <c r="BC54" s="2">
        <v>344007</v>
      </c>
      <c r="BD54">
        <v>17</v>
      </c>
      <c r="BE54" s="3">
        <v>17</v>
      </c>
      <c r="BH54" t="s">
        <v>176</v>
      </c>
      <c r="BI54" s="40">
        <v>1903991</v>
      </c>
      <c r="BJ54" s="40">
        <v>1903991</v>
      </c>
      <c r="BK54" s="41">
        <f t="shared" si="24"/>
        <v>0</v>
      </c>
      <c r="BL54" s="40">
        <v>428174</v>
      </c>
      <c r="BM54" s="40">
        <v>428174</v>
      </c>
      <c r="BN54" s="41">
        <f t="shared" si="25"/>
        <v>0</v>
      </c>
      <c r="BO54" s="40">
        <v>344007</v>
      </c>
      <c r="BP54" s="40">
        <v>344007</v>
      </c>
      <c r="BQ54" s="41">
        <f t="shared" si="26"/>
        <v>0</v>
      </c>
      <c r="BR54" s="42">
        <v>17</v>
      </c>
      <c r="BS54" s="43">
        <v>17</v>
      </c>
      <c r="BT54" s="41">
        <f t="shared" si="27"/>
        <v>0</v>
      </c>
    </row>
    <row r="55" spans="49:72" x14ac:dyDescent="0.2">
      <c r="AW55" t="s">
        <v>177</v>
      </c>
      <c r="AX55" s="2">
        <v>3132021</v>
      </c>
      <c r="AY55" s="2">
        <v>3132021</v>
      </c>
      <c r="AZ55" s="2">
        <v>2340936</v>
      </c>
      <c r="BA55" s="2">
        <v>2340936</v>
      </c>
      <c r="BB55" s="2">
        <v>5853819</v>
      </c>
      <c r="BC55" s="2">
        <v>5853819</v>
      </c>
      <c r="BD55">
        <v>2</v>
      </c>
      <c r="BE55" s="3">
        <v>2</v>
      </c>
      <c r="BH55" t="s">
        <v>177</v>
      </c>
      <c r="BI55" s="40">
        <v>3132021</v>
      </c>
      <c r="BJ55" s="40">
        <v>3132021</v>
      </c>
      <c r="BK55" s="41">
        <f t="shared" si="24"/>
        <v>0</v>
      </c>
      <c r="BL55" s="40">
        <v>2340936</v>
      </c>
      <c r="BM55" s="40">
        <v>2340936</v>
      </c>
      <c r="BN55" s="41">
        <f t="shared" si="25"/>
        <v>0</v>
      </c>
      <c r="BO55" s="40">
        <v>5853819</v>
      </c>
      <c r="BP55" s="40">
        <v>5853819</v>
      </c>
      <c r="BQ55" s="41">
        <f t="shared" si="26"/>
        <v>0</v>
      </c>
      <c r="BR55" s="42">
        <v>2</v>
      </c>
      <c r="BS55" s="43">
        <v>2</v>
      </c>
      <c r="BT55" s="41">
        <f t="shared" si="27"/>
        <v>0</v>
      </c>
    </row>
    <row r="56" spans="49:72" ht="16" thickBot="1" x14ac:dyDescent="0.25">
      <c r="AW56" s="15" t="s">
        <v>178</v>
      </c>
      <c r="AX56" s="29">
        <v>4322156</v>
      </c>
      <c r="AY56" s="29">
        <v>4100123.0980458022</v>
      </c>
      <c r="AZ56" s="29">
        <v>695190</v>
      </c>
      <c r="BA56" s="29">
        <v>659477.48682149872</v>
      </c>
      <c r="BB56" s="29">
        <v>3912622</v>
      </c>
      <c r="BC56" s="29">
        <v>3711627.2147794212</v>
      </c>
      <c r="BD56" s="15">
        <v>6</v>
      </c>
      <c r="BE56" s="33">
        <v>5.6917747967159942</v>
      </c>
      <c r="BH56" s="15" t="s">
        <v>178</v>
      </c>
      <c r="BI56" s="44">
        <v>4322156</v>
      </c>
      <c r="BJ56" s="44">
        <v>4100123.0980458022</v>
      </c>
      <c r="BK56" s="45">
        <f t="shared" si="24"/>
        <v>5.1370867214001019E-2</v>
      </c>
      <c r="BL56" s="44">
        <v>695190</v>
      </c>
      <c r="BM56" s="44">
        <v>659477.48682149872</v>
      </c>
      <c r="BN56" s="45">
        <f t="shared" si="25"/>
        <v>5.1370867214000887E-2</v>
      </c>
      <c r="BO56" s="44">
        <v>3912622</v>
      </c>
      <c r="BP56" s="44">
        <v>3711627.2147794212</v>
      </c>
      <c r="BQ56" s="45">
        <f t="shared" si="26"/>
        <v>5.1370867214000936E-2</v>
      </c>
      <c r="BR56" s="46">
        <v>6</v>
      </c>
      <c r="BS56" s="47">
        <v>5.6917747967159942</v>
      </c>
      <c r="BT56" s="45">
        <f t="shared" si="27"/>
        <v>5.137086721400097E-2</v>
      </c>
    </row>
    <row r="57" spans="49:72" ht="16" thickBot="1" x14ac:dyDescent="0.25">
      <c r="BH57" s="35" t="s">
        <v>242</v>
      </c>
      <c r="BI57" s="48">
        <f>+SUBTOTAL(9,BI47:BI56)</f>
        <v>51556083</v>
      </c>
      <c r="BJ57" s="48">
        <f>+SUBTOTAL(9,BJ47:BJ56)</f>
        <v>42795114.248283274</v>
      </c>
      <c r="BK57" s="49">
        <f t="shared" si="24"/>
        <v>0.16993084505114023</v>
      </c>
      <c r="BL57" s="48">
        <f t="shared" ref="BL57:BM57" si="28">+SUBTOTAL(9,BL47:BL56)</f>
        <v>16036726</v>
      </c>
      <c r="BM57" s="48">
        <f t="shared" si="28"/>
        <v>11908299.268918911</v>
      </c>
      <c r="BN57" s="49">
        <f t="shared" si="25"/>
        <v>0.25743575908705363</v>
      </c>
      <c r="BO57" s="48">
        <f t="shared" ref="BO57" si="29">+SUBTOTAL(9,BO47:BO56)</f>
        <v>107228588</v>
      </c>
      <c r="BP57" s="48">
        <f t="shared" ref="BP57" si="30">+SUBTOTAL(9,BP47:BP56)</f>
        <v>63397930.711675569</v>
      </c>
      <c r="BQ57" s="49">
        <f t="shared" si="26"/>
        <v>0.40875906421825148</v>
      </c>
      <c r="BR57" s="51">
        <f t="shared" ref="BR57" si="31">+SUBTOTAL(9,BR47:BR56)</f>
        <v>85</v>
      </c>
      <c r="BS57" s="51">
        <f t="shared" ref="BS57" si="32">+SUBTOTAL(9,BS47:BS56)</f>
        <v>57.341756471155534</v>
      </c>
      <c r="BT57" s="49">
        <f t="shared" si="27"/>
        <v>0.32539110033934665</v>
      </c>
    </row>
    <row r="59" spans="49:72" ht="24" x14ac:dyDescent="0.3">
      <c r="AW59" s="14" t="s">
        <v>237</v>
      </c>
      <c r="BH59" s="14" t="s">
        <v>237</v>
      </c>
    </row>
    <row r="61" spans="49:72" ht="17" thickBot="1" x14ac:dyDescent="0.25">
      <c r="AW61" s="30" t="s">
        <v>166</v>
      </c>
      <c r="AX61" s="30" t="s">
        <v>204</v>
      </c>
      <c r="AY61" s="30" t="s">
        <v>228</v>
      </c>
      <c r="AZ61" s="30" t="s">
        <v>205</v>
      </c>
      <c r="BA61" s="30" t="s">
        <v>229</v>
      </c>
      <c r="BB61" s="30" t="s">
        <v>206</v>
      </c>
      <c r="BC61" s="30" t="s">
        <v>230</v>
      </c>
      <c r="BD61" s="30" t="s">
        <v>231</v>
      </c>
      <c r="BE61" s="30" t="s">
        <v>232</v>
      </c>
      <c r="BH61" s="30" t="s">
        <v>166</v>
      </c>
      <c r="BI61" s="30" t="s">
        <v>204</v>
      </c>
      <c r="BJ61" s="30" t="s">
        <v>228</v>
      </c>
      <c r="BK61" s="31" t="s">
        <v>241</v>
      </c>
      <c r="BL61" s="30" t="s">
        <v>205</v>
      </c>
      <c r="BM61" s="30" t="s">
        <v>229</v>
      </c>
      <c r="BN61" s="31" t="s">
        <v>241</v>
      </c>
      <c r="BO61" s="30" t="s">
        <v>206</v>
      </c>
      <c r="BP61" s="30" t="s">
        <v>230</v>
      </c>
      <c r="BQ61" s="31" t="s">
        <v>241</v>
      </c>
      <c r="BR61" s="30" t="s">
        <v>231</v>
      </c>
      <c r="BS61" s="30" t="s">
        <v>232</v>
      </c>
      <c r="BT61" s="31" t="s">
        <v>241</v>
      </c>
    </row>
    <row r="62" spans="49:72" x14ac:dyDescent="0.2">
      <c r="AW62" s="26" t="s">
        <v>169</v>
      </c>
      <c r="AX62" s="28">
        <v>2676485</v>
      </c>
      <c r="AY62" s="28">
        <v>1615855.5031557635</v>
      </c>
      <c r="AZ62" s="28">
        <v>1243458</v>
      </c>
      <c r="BA62" s="28">
        <v>312299.50476163847</v>
      </c>
      <c r="BB62" s="28">
        <v>2536088</v>
      </c>
      <c r="BC62" s="28">
        <v>1531094.6077737382</v>
      </c>
      <c r="BD62" s="26">
        <v>12</v>
      </c>
      <c r="BE62" s="32">
        <v>7.2446757735870602</v>
      </c>
      <c r="BH62" s="26" t="s">
        <v>169</v>
      </c>
      <c r="BI62" s="36">
        <v>2676485</v>
      </c>
      <c r="BJ62" s="36">
        <v>1615855.5031557635</v>
      </c>
      <c r="BK62" s="41">
        <f t="shared" ref="BK62:BK71" si="33">+(BI62-BJ62)/BI62</f>
        <v>0.39627701886774502</v>
      </c>
      <c r="BL62" s="36">
        <v>1243458</v>
      </c>
      <c r="BM62" s="36">
        <v>312299.50476163847</v>
      </c>
      <c r="BN62" s="41">
        <f t="shared" ref="BN62:BN71" si="34">+(BL62-BM62)/BL62</f>
        <v>0.74884595638804163</v>
      </c>
      <c r="BO62" s="36">
        <v>2536088</v>
      </c>
      <c r="BP62" s="36">
        <v>1531094.6077737382</v>
      </c>
      <c r="BQ62" s="41">
        <f t="shared" ref="BQ62:BQ71" si="35">+(BO62-BP62)/BO62</f>
        <v>0.39627701886774502</v>
      </c>
      <c r="BR62" s="38">
        <v>12</v>
      </c>
      <c r="BS62" s="39">
        <v>7.2446757735870602</v>
      </c>
      <c r="BT62" s="41">
        <f t="shared" ref="BT62:BT71" si="36">+(BR62-BS62)/BR62</f>
        <v>0.39627701886774497</v>
      </c>
    </row>
    <row r="63" spans="49:72" x14ac:dyDescent="0.2">
      <c r="AW63" t="s">
        <v>170</v>
      </c>
      <c r="AX63" s="2">
        <v>14039653</v>
      </c>
      <c r="AY63" s="2">
        <v>9354176.2472716253</v>
      </c>
      <c r="AZ63" s="2">
        <v>3072017</v>
      </c>
      <c r="BA63" s="2">
        <v>2046787.6558355566</v>
      </c>
      <c r="BB63" s="2">
        <v>26536209</v>
      </c>
      <c r="BC63" s="2">
        <v>15996807.173768671</v>
      </c>
      <c r="BD63">
        <v>2</v>
      </c>
      <c r="BE63" s="3">
        <v>1.332536672704322</v>
      </c>
      <c r="BH63" t="s">
        <v>170</v>
      </c>
      <c r="BI63" s="40">
        <v>14039653</v>
      </c>
      <c r="BJ63" s="40">
        <v>9354176.2472716253</v>
      </c>
      <c r="BK63" s="41">
        <f t="shared" si="33"/>
        <v>0.33373166364783907</v>
      </c>
      <c r="BL63" s="40">
        <v>3072017</v>
      </c>
      <c r="BM63" s="40">
        <v>2046787.6558355566</v>
      </c>
      <c r="BN63" s="41">
        <f t="shared" si="34"/>
        <v>0.33373166364783902</v>
      </c>
      <c r="BO63" s="40">
        <v>26536209</v>
      </c>
      <c r="BP63" s="40">
        <v>15996807.173768671</v>
      </c>
      <c r="BQ63" s="41">
        <f t="shared" si="35"/>
        <v>0.39717059155779671</v>
      </c>
      <c r="BR63" s="42">
        <v>2</v>
      </c>
      <c r="BS63" s="43">
        <v>1.332536672704322</v>
      </c>
      <c r="BT63" s="41">
        <f t="shared" si="36"/>
        <v>0.33373166364783902</v>
      </c>
    </row>
    <row r="64" spans="49:72" x14ac:dyDescent="0.2">
      <c r="AW64" t="s">
        <v>171</v>
      </c>
      <c r="AX64" s="2">
        <v>12861674</v>
      </c>
      <c r="AY64" s="2">
        <v>11483659.25328782</v>
      </c>
      <c r="AZ64" s="2">
        <v>4521466</v>
      </c>
      <c r="BA64" s="2">
        <v>1820621.2939674901</v>
      </c>
      <c r="BB64" s="2">
        <v>43421147</v>
      </c>
      <c r="BC64" s="2">
        <v>18461346.284610599</v>
      </c>
      <c r="BD64">
        <v>1</v>
      </c>
      <c r="BE64" s="3">
        <v>1</v>
      </c>
      <c r="BH64" t="s">
        <v>171</v>
      </c>
      <c r="BI64" s="40">
        <v>12861674</v>
      </c>
      <c r="BJ64" s="40">
        <v>11483659.25328782</v>
      </c>
      <c r="BK64" s="41">
        <f t="shared" si="33"/>
        <v>0.10714116581653212</v>
      </c>
      <c r="BL64" s="40">
        <v>4521466</v>
      </c>
      <c r="BM64" s="40">
        <v>1820621.2939674901</v>
      </c>
      <c r="BN64" s="41">
        <f t="shared" si="34"/>
        <v>0.59733827613267687</v>
      </c>
      <c r="BO64" s="40">
        <v>43421147</v>
      </c>
      <c r="BP64" s="40">
        <v>18461346.284610599</v>
      </c>
      <c r="BQ64" s="41">
        <f t="shared" si="35"/>
        <v>0.57483052475305174</v>
      </c>
      <c r="BR64" s="42">
        <v>1</v>
      </c>
      <c r="BS64" s="43">
        <v>1</v>
      </c>
      <c r="BT64" s="41">
        <f t="shared" si="36"/>
        <v>0</v>
      </c>
    </row>
    <row r="65" spans="49:72" x14ac:dyDescent="0.2">
      <c r="AW65" t="s">
        <v>172</v>
      </c>
      <c r="AX65" s="2">
        <v>3417238</v>
      </c>
      <c r="AY65" s="2">
        <v>3026012.6879023039</v>
      </c>
      <c r="AZ65" s="2">
        <v>528697</v>
      </c>
      <c r="BA65" s="2">
        <v>508615.63843565469</v>
      </c>
      <c r="BB65" s="2">
        <v>925012</v>
      </c>
      <c r="BC65" s="2">
        <v>889877.50817697437</v>
      </c>
      <c r="BD65">
        <v>6</v>
      </c>
      <c r="BE65" s="3">
        <v>5.7721035500748599</v>
      </c>
      <c r="BH65" t="s">
        <v>172</v>
      </c>
      <c r="BI65" s="40">
        <v>3417238</v>
      </c>
      <c r="BJ65" s="40">
        <v>3026012.6879023039</v>
      </c>
      <c r="BK65" s="41">
        <f t="shared" si="33"/>
        <v>0.11448582513061605</v>
      </c>
      <c r="BL65" s="40">
        <v>528697</v>
      </c>
      <c r="BM65" s="40">
        <v>508615.63843565469</v>
      </c>
      <c r="BN65" s="41">
        <f t="shared" si="34"/>
        <v>3.7982741654190036E-2</v>
      </c>
      <c r="BO65" s="40">
        <v>925012</v>
      </c>
      <c r="BP65" s="40">
        <v>889877.50817697437</v>
      </c>
      <c r="BQ65" s="41">
        <f t="shared" si="35"/>
        <v>3.7982741654190029E-2</v>
      </c>
      <c r="BR65" s="42">
        <v>6</v>
      </c>
      <c r="BS65" s="43">
        <v>5.7721035500748599</v>
      </c>
      <c r="BT65" s="41">
        <f t="shared" si="36"/>
        <v>3.7982741654190022E-2</v>
      </c>
    </row>
    <row r="66" spans="49:72" x14ac:dyDescent="0.2">
      <c r="AW66" t="s">
        <v>173</v>
      </c>
      <c r="AX66" s="2">
        <v>3943608</v>
      </c>
      <c r="AY66" s="2">
        <v>3050725.308972212</v>
      </c>
      <c r="AZ66" s="2">
        <v>811450</v>
      </c>
      <c r="BA66" s="2">
        <v>688540.35159446893</v>
      </c>
      <c r="BB66" s="2">
        <v>3523334</v>
      </c>
      <c r="BC66" s="2">
        <v>2989657.5650314209</v>
      </c>
      <c r="BD66">
        <v>3</v>
      </c>
      <c r="BE66" s="3">
        <v>2.5455925254586318</v>
      </c>
      <c r="BH66" t="s">
        <v>173</v>
      </c>
      <c r="BI66" s="40">
        <v>3943608</v>
      </c>
      <c r="BJ66" s="40">
        <v>3050725.308972212</v>
      </c>
      <c r="BK66" s="41">
        <f t="shared" si="33"/>
        <v>0.22641263812929377</v>
      </c>
      <c r="BL66" s="40">
        <v>811450</v>
      </c>
      <c r="BM66" s="40">
        <v>688540.35159446893</v>
      </c>
      <c r="BN66" s="41">
        <f t="shared" si="34"/>
        <v>0.15146915818045606</v>
      </c>
      <c r="BO66" s="40">
        <v>3523334</v>
      </c>
      <c r="BP66" s="40">
        <v>2989657.5650314209</v>
      </c>
      <c r="BQ66" s="41">
        <f t="shared" si="35"/>
        <v>0.15146915818045609</v>
      </c>
      <c r="BR66" s="42">
        <v>3</v>
      </c>
      <c r="BS66" s="43">
        <v>2.5455925254586318</v>
      </c>
      <c r="BT66" s="41">
        <f t="shared" si="36"/>
        <v>0.15146915818045606</v>
      </c>
    </row>
    <row r="67" spans="49:72" x14ac:dyDescent="0.2">
      <c r="AW67" t="s">
        <v>174</v>
      </c>
      <c r="AX67" s="2">
        <v>9593046</v>
      </c>
      <c r="AY67" s="2">
        <v>7659232.120504153</v>
      </c>
      <c r="AZ67" s="2">
        <v>1387944</v>
      </c>
      <c r="BA67" s="2">
        <v>1108155.3519352474</v>
      </c>
      <c r="BB67" s="2">
        <v>15120282</v>
      </c>
      <c r="BC67" s="2">
        <v>11844099.59937172</v>
      </c>
      <c r="BD67">
        <v>10</v>
      </c>
      <c r="BE67" s="3">
        <v>6.1214894868765697</v>
      </c>
      <c r="BH67" t="s">
        <v>174</v>
      </c>
      <c r="BI67" s="40">
        <v>9593046</v>
      </c>
      <c r="BJ67" s="40">
        <v>7659232.120504153</v>
      </c>
      <c r="BK67" s="41">
        <f t="shared" si="33"/>
        <v>0.20158496889265903</v>
      </c>
      <c r="BL67" s="40">
        <v>1387944</v>
      </c>
      <c r="BM67" s="40">
        <v>1108155.3519352474</v>
      </c>
      <c r="BN67" s="41">
        <f t="shared" si="34"/>
        <v>0.20158496889265889</v>
      </c>
      <c r="BO67" s="40">
        <v>15120282</v>
      </c>
      <c r="BP67" s="40">
        <v>11844099.59937172</v>
      </c>
      <c r="BQ67" s="41">
        <f t="shared" si="35"/>
        <v>0.21667468904536832</v>
      </c>
      <c r="BR67" s="42">
        <v>10</v>
      </c>
      <c r="BS67" s="43">
        <v>6.1214894868765697</v>
      </c>
      <c r="BT67" s="41">
        <f t="shared" si="36"/>
        <v>0.38785105131234304</v>
      </c>
    </row>
    <row r="68" spans="49:72" x14ac:dyDescent="0.2">
      <c r="AW68" t="s">
        <v>175</v>
      </c>
      <c r="AX68" s="2">
        <v>2122869</v>
      </c>
      <c r="AY68" s="2">
        <v>1834010.7833081256</v>
      </c>
      <c r="AZ68" s="2">
        <v>412571</v>
      </c>
      <c r="BA68" s="2">
        <v>265563.09393054561</v>
      </c>
      <c r="BB68" s="2">
        <v>784213</v>
      </c>
      <c r="BC68" s="2">
        <v>677505.34696696547</v>
      </c>
      <c r="BD68">
        <v>7</v>
      </c>
      <c r="BE68" s="3">
        <v>6.0475118733925068</v>
      </c>
      <c r="BH68" t="s">
        <v>175</v>
      </c>
      <c r="BI68" s="40">
        <v>2122869</v>
      </c>
      <c r="BJ68" s="40">
        <v>1834010.7833081256</v>
      </c>
      <c r="BK68" s="41">
        <f t="shared" si="33"/>
        <v>0.13606973237249892</v>
      </c>
      <c r="BL68" s="40">
        <v>412571</v>
      </c>
      <c r="BM68" s="40">
        <v>265563.09393054561</v>
      </c>
      <c r="BN68" s="41">
        <f t="shared" si="34"/>
        <v>0.3563214721089325</v>
      </c>
      <c r="BO68" s="40">
        <v>784213</v>
      </c>
      <c r="BP68" s="40">
        <v>677505.34696696547</v>
      </c>
      <c r="BQ68" s="41">
        <f t="shared" si="35"/>
        <v>0.13606973237249895</v>
      </c>
      <c r="BR68" s="42">
        <v>7</v>
      </c>
      <c r="BS68" s="43">
        <v>6.0475118733925068</v>
      </c>
      <c r="BT68" s="41">
        <f t="shared" si="36"/>
        <v>0.13606973237249903</v>
      </c>
    </row>
    <row r="69" spans="49:72" x14ac:dyDescent="0.2">
      <c r="AW69" t="s">
        <v>177</v>
      </c>
      <c r="AX69" s="2">
        <v>3660142</v>
      </c>
      <c r="AY69" s="2">
        <v>2464550.0650620111</v>
      </c>
      <c r="AZ69" s="2">
        <v>1898437</v>
      </c>
      <c r="BA69" s="2">
        <v>730820.39785545226</v>
      </c>
      <c r="BB69" s="2">
        <v>4061415</v>
      </c>
      <c r="BC69" s="2">
        <v>2734746.5214447491</v>
      </c>
      <c r="BD69">
        <v>9</v>
      </c>
      <c r="BE69" s="3">
        <v>6.0601338924987331</v>
      </c>
      <c r="BH69" t="s">
        <v>177</v>
      </c>
      <c r="BI69" s="40">
        <v>3660142</v>
      </c>
      <c r="BJ69" s="40">
        <v>2464550.0650620111</v>
      </c>
      <c r="BK69" s="41">
        <f t="shared" si="33"/>
        <v>0.32665178972236292</v>
      </c>
      <c r="BL69" s="40">
        <v>1898437</v>
      </c>
      <c r="BM69" s="40">
        <v>730820.39785545226</v>
      </c>
      <c r="BN69" s="41">
        <f t="shared" si="34"/>
        <v>0.61504100591410082</v>
      </c>
      <c r="BO69" s="40">
        <v>4061415</v>
      </c>
      <c r="BP69" s="40">
        <v>2734746.5214447491</v>
      </c>
      <c r="BQ69" s="41">
        <f t="shared" si="35"/>
        <v>0.32665178972236297</v>
      </c>
      <c r="BR69" s="42">
        <v>9</v>
      </c>
      <c r="BS69" s="43">
        <v>6.0601338924987331</v>
      </c>
      <c r="BT69" s="41">
        <f t="shared" si="36"/>
        <v>0.32665178972236297</v>
      </c>
    </row>
    <row r="70" spans="49:72" ht="16" thickBot="1" x14ac:dyDescent="0.25">
      <c r="AW70" s="15" t="s">
        <v>178</v>
      </c>
      <c r="AX70" s="29">
        <v>3958410</v>
      </c>
      <c r="AY70" s="29">
        <v>3610602.6282696696</v>
      </c>
      <c r="AZ70" s="29">
        <v>573218</v>
      </c>
      <c r="BA70" s="29">
        <v>522851.95757172286</v>
      </c>
      <c r="BB70" s="29">
        <v>4352676</v>
      </c>
      <c r="BC70" s="29">
        <v>3970226.279138925</v>
      </c>
      <c r="BD70" s="15">
        <v>8</v>
      </c>
      <c r="BE70" s="33">
        <v>7.2970766105980323</v>
      </c>
      <c r="BH70" s="15" t="s">
        <v>178</v>
      </c>
      <c r="BI70" s="44">
        <v>3958410</v>
      </c>
      <c r="BJ70" s="44">
        <v>3610602.6282696696</v>
      </c>
      <c r="BK70" s="41">
        <f t="shared" si="33"/>
        <v>8.7865423675245968E-2</v>
      </c>
      <c r="BL70" s="44">
        <v>573218</v>
      </c>
      <c r="BM70" s="44">
        <v>522851.95757172286</v>
      </c>
      <c r="BN70" s="41">
        <f t="shared" si="34"/>
        <v>8.7865423675245968E-2</v>
      </c>
      <c r="BO70" s="44">
        <v>4352676</v>
      </c>
      <c r="BP70" s="44">
        <v>3970226.279138925</v>
      </c>
      <c r="BQ70" s="41">
        <f t="shared" si="35"/>
        <v>8.7865423675245982E-2</v>
      </c>
      <c r="BR70" s="46">
        <v>8</v>
      </c>
      <c r="BS70" s="47">
        <v>7.2970766105980323</v>
      </c>
      <c r="BT70" s="41">
        <f t="shared" si="36"/>
        <v>8.7865423675245968E-2</v>
      </c>
    </row>
    <row r="71" spans="49:72" ht="16" thickBot="1" x14ac:dyDescent="0.25">
      <c r="BH71" s="35" t="s">
        <v>242</v>
      </c>
      <c r="BI71" s="48">
        <f>+SUBTOTAL(9,BI62:BI70)</f>
        <v>56273125</v>
      </c>
      <c r="BJ71" s="48">
        <f>+SUBTOTAL(9,BJ62:BJ70)</f>
        <v>44098824.597733691</v>
      </c>
      <c r="BK71" s="49">
        <f t="shared" si="33"/>
        <v>0.21634306611311011</v>
      </c>
      <c r="BL71" s="48">
        <f t="shared" ref="BL71:BM71" si="37">+SUBTOTAL(9,BL62:BL70)</f>
        <v>14449258</v>
      </c>
      <c r="BM71" s="48">
        <f t="shared" si="37"/>
        <v>8004255.245887775</v>
      </c>
      <c r="BN71" s="49">
        <f t="shared" si="34"/>
        <v>0.4460438559621695</v>
      </c>
      <c r="BO71" s="48">
        <f t="shared" ref="BO71" si="38">+SUBTOTAL(9,BO62:BO70)</f>
        <v>101260376</v>
      </c>
      <c r="BP71" s="48">
        <f t="shared" ref="BP71" si="39">+SUBTOTAL(9,BP62:BP70)</f>
        <v>59095360.88628377</v>
      </c>
      <c r="BQ71" s="49">
        <f t="shared" si="35"/>
        <v>0.4164019212580865</v>
      </c>
      <c r="BR71" s="51">
        <f t="shared" ref="BR71" si="40">+SUBTOTAL(9,BR62:BR70)</f>
        <v>58</v>
      </c>
      <c r="BS71" s="51">
        <f t="shared" ref="BS71" si="41">+SUBTOTAL(9,BS62:BS70)</f>
        <v>43.421120385190719</v>
      </c>
      <c r="BT71" s="49">
        <f t="shared" si="36"/>
        <v>0.25135999335878073</v>
      </c>
    </row>
    <row r="73" spans="49:72" ht="24" x14ac:dyDescent="0.3">
      <c r="AW73" s="14" t="s">
        <v>238</v>
      </c>
      <c r="BH73" s="14" t="s">
        <v>238</v>
      </c>
    </row>
    <row r="75" spans="49:72" ht="17" thickBot="1" x14ac:dyDescent="0.25">
      <c r="AW75" s="30" t="s">
        <v>166</v>
      </c>
      <c r="AX75" s="30" t="s">
        <v>204</v>
      </c>
      <c r="AY75" s="30" t="s">
        <v>228</v>
      </c>
      <c r="AZ75" s="30" t="s">
        <v>205</v>
      </c>
      <c r="BA75" s="30" t="s">
        <v>229</v>
      </c>
      <c r="BB75" s="30" t="s">
        <v>206</v>
      </c>
      <c r="BC75" s="30" t="s">
        <v>230</v>
      </c>
      <c r="BD75" s="30" t="s">
        <v>231</v>
      </c>
      <c r="BE75" s="30" t="s">
        <v>232</v>
      </c>
      <c r="BH75" s="30" t="s">
        <v>166</v>
      </c>
      <c r="BI75" s="30" t="s">
        <v>204</v>
      </c>
      <c r="BJ75" s="30" t="s">
        <v>228</v>
      </c>
      <c r="BK75" s="31" t="s">
        <v>241</v>
      </c>
      <c r="BL75" s="30" t="s">
        <v>205</v>
      </c>
      <c r="BM75" s="30" t="s">
        <v>229</v>
      </c>
      <c r="BN75" s="31" t="s">
        <v>241</v>
      </c>
      <c r="BO75" s="30" t="s">
        <v>206</v>
      </c>
      <c r="BP75" s="30" t="s">
        <v>230</v>
      </c>
      <c r="BQ75" s="31" t="s">
        <v>241</v>
      </c>
      <c r="BR75" s="30" t="s">
        <v>231</v>
      </c>
      <c r="BS75" s="30" t="s">
        <v>232</v>
      </c>
      <c r="BT75" s="31" t="s">
        <v>241</v>
      </c>
    </row>
    <row r="76" spans="49:72" x14ac:dyDescent="0.2">
      <c r="AW76" s="26" t="s">
        <v>169</v>
      </c>
      <c r="AX76" s="28">
        <v>2845902</v>
      </c>
      <c r="AY76" s="28">
        <v>2674677.638835547</v>
      </c>
      <c r="AZ76" s="28">
        <v>1021754</v>
      </c>
      <c r="BA76" s="28">
        <v>868635.8319014709</v>
      </c>
      <c r="BB76" s="28">
        <v>3557237</v>
      </c>
      <c r="BC76" s="28">
        <v>3343215.0017598798</v>
      </c>
      <c r="BD76" s="26">
        <v>7</v>
      </c>
      <c r="BE76" s="32">
        <v>6.5788433585727235</v>
      </c>
      <c r="BH76" s="26" t="s">
        <v>169</v>
      </c>
      <c r="BI76" s="36">
        <v>2845902</v>
      </c>
      <c r="BJ76" s="36">
        <v>2674677.638835547</v>
      </c>
      <c r="BK76" s="37">
        <f t="shared" ref="BK76:BK85" si="42">+(BI76-BJ76)/BI76</f>
        <v>6.0165234489611016E-2</v>
      </c>
      <c r="BL76" s="36">
        <v>1021754</v>
      </c>
      <c r="BM76" s="36">
        <v>868635.8319014709</v>
      </c>
      <c r="BN76" s="37">
        <f t="shared" ref="BN76:BN85" si="43">+(BL76-BM76)/BL76</f>
        <v>0.14985815382032183</v>
      </c>
      <c r="BO76" s="36">
        <v>3557237</v>
      </c>
      <c r="BP76" s="36">
        <v>3343215.0017598798</v>
      </c>
      <c r="BQ76" s="37">
        <f t="shared" ref="BQ76:BQ85" si="44">+(BO76-BP76)/BO76</f>
        <v>6.0165234489610968E-2</v>
      </c>
      <c r="BR76" s="38">
        <v>7</v>
      </c>
      <c r="BS76" s="39">
        <v>6.5788433585727235</v>
      </c>
      <c r="BT76" s="37">
        <f t="shared" ref="BT76:BT85" si="45">+(BR76-BS76)/BR76</f>
        <v>6.0165234489610926E-2</v>
      </c>
    </row>
    <row r="77" spans="49:72" x14ac:dyDescent="0.2">
      <c r="AW77" t="s">
        <v>170</v>
      </c>
      <c r="AX77" s="2">
        <v>15064181</v>
      </c>
      <c r="AY77" s="2">
        <v>8108810.3951891353</v>
      </c>
      <c r="AZ77" s="2">
        <v>3773375</v>
      </c>
      <c r="BA77" s="2">
        <v>2031148.0873037043</v>
      </c>
      <c r="BB77" s="2">
        <v>29540105</v>
      </c>
      <c r="BC77" s="2">
        <v>14079869.060781406</v>
      </c>
      <c r="BD77">
        <v>11</v>
      </c>
      <c r="BE77" s="3">
        <v>5.921126037126113</v>
      </c>
      <c r="BH77" t="s">
        <v>170</v>
      </c>
      <c r="BI77" s="40">
        <v>15064181</v>
      </c>
      <c r="BJ77" s="40">
        <v>8108810.3951891353</v>
      </c>
      <c r="BK77" s="41">
        <f t="shared" si="42"/>
        <v>0.46171581480671697</v>
      </c>
      <c r="BL77" s="40">
        <v>3773375</v>
      </c>
      <c r="BM77" s="40">
        <v>2031148.0873037043</v>
      </c>
      <c r="BN77" s="41">
        <f t="shared" si="43"/>
        <v>0.46171581480671697</v>
      </c>
      <c r="BO77" s="40">
        <v>29540105</v>
      </c>
      <c r="BP77" s="40">
        <v>14079869.060781406</v>
      </c>
      <c r="BQ77" s="41">
        <f t="shared" si="44"/>
        <v>0.52336428523929057</v>
      </c>
      <c r="BR77" s="42">
        <v>11</v>
      </c>
      <c r="BS77" s="43">
        <v>5.921126037126113</v>
      </c>
      <c r="BT77" s="41">
        <f t="shared" si="45"/>
        <v>0.46171581480671703</v>
      </c>
    </row>
    <row r="78" spans="49:72" x14ac:dyDescent="0.2">
      <c r="AW78" t="s">
        <v>171</v>
      </c>
      <c r="AX78" s="2">
        <v>13375930</v>
      </c>
      <c r="AY78" s="2">
        <v>10695495.071405884</v>
      </c>
      <c r="AZ78" s="2">
        <v>3395136</v>
      </c>
      <c r="BA78" s="2">
        <v>2714776.4944009641</v>
      </c>
      <c r="BB78" s="2">
        <v>43190640</v>
      </c>
      <c r="BC78" s="2">
        <v>19034423.681949325</v>
      </c>
      <c r="BD78">
        <v>2</v>
      </c>
      <c r="BE78" s="3">
        <v>1.599215168052746</v>
      </c>
      <c r="BH78" t="s">
        <v>171</v>
      </c>
      <c r="BI78" s="40">
        <v>13375930</v>
      </c>
      <c r="BJ78" s="40">
        <v>10695495.071405884</v>
      </c>
      <c r="BK78" s="41">
        <f t="shared" si="42"/>
        <v>0.20039241597362698</v>
      </c>
      <c r="BL78" s="40">
        <v>3395136</v>
      </c>
      <c r="BM78" s="40">
        <v>2714776.4944009641</v>
      </c>
      <c r="BN78" s="41">
        <f t="shared" si="43"/>
        <v>0.20039241597362695</v>
      </c>
      <c r="BO78" s="40">
        <v>43190640</v>
      </c>
      <c r="BP78" s="40">
        <v>19034423.681949325</v>
      </c>
      <c r="BQ78" s="41">
        <f t="shared" si="44"/>
        <v>0.55929285414734942</v>
      </c>
      <c r="BR78" s="42">
        <v>2</v>
      </c>
      <c r="BS78" s="43">
        <v>1.599215168052746</v>
      </c>
      <c r="BT78" s="41">
        <f t="shared" si="45"/>
        <v>0.200392415973627</v>
      </c>
    </row>
    <row r="79" spans="49:72" x14ac:dyDescent="0.2">
      <c r="AW79" t="s">
        <v>172</v>
      </c>
      <c r="AX79" s="2">
        <v>3358160</v>
      </c>
      <c r="AY79" s="2">
        <v>3358160</v>
      </c>
      <c r="AZ79" s="2">
        <v>599048</v>
      </c>
      <c r="BA79" s="2">
        <v>599048</v>
      </c>
      <c r="BB79" s="2">
        <v>1071140</v>
      </c>
      <c r="BC79" s="2">
        <v>1071140</v>
      </c>
      <c r="BD79">
        <v>3</v>
      </c>
      <c r="BE79" s="3">
        <v>3</v>
      </c>
      <c r="BH79" t="s">
        <v>172</v>
      </c>
      <c r="BI79" s="40">
        <v>3358160</v>
      </c>
      <c r="BJ79" s="40">
        <v>3358160</v>
      </c>
      <c r="BK79" s="41">
        <f t="shared" si="42"/>
        <v>0</v>
      </c>
      <c r="BL79" s="40">
        <v>599048</v>
      </c>
      <c r="BM79" s="40">
        <v>599048</v>
      </c>
      <c r="BN79" s="41">
        <f t="shared" si="43"/>
        <v>0</v>
      </c>
      <c r="BO79" s="40">
        <v>1071140</v>
      </c>
      <c r="BP79" s="40">
        <v>1071140</v>
      </c>
      <c r="BQ79" s="41">
        <f t="shared" si="44"/>
        <v>0</v>
      </c>
      <c r="BR79" s="42">
        <v>3</v>
      </c>
      <c r="BS79" s="43">
        <v>3</v>
      </c>
      <c r="BT79" s="41">
        <f t="shared" si="45"/>
        <v>0</v>
      </c>
    </row>
    <row r="80" spans="49:72" x14ac:dyDescent="0.2">
      <c r="AW80" t="s">
        <v>173</v>
      </c>
      <c r="AX80" s="2">
        <v>3006432</v>
      </c>
      <c r="AY80" s="2">
        <v>2254670.9636397576</v>
      </c>
      <c r="AZ80" s="2">
        <v>736508</v>
      </c>
      <c r="BA80" s="2">
        <v>552343.50954499899</v>
      </c>
      <c r="BB80" s="2">
        <v>2898393</v>
      </c>
      <c r="BC80" s="2">
        <v>2173647.2131472547</v>
      </c>
      <c r="BD80">
        <v>6</v>
      </c>
      <c r="BE80" s="3">
        <v>4.4996945820955023</v>
      </c>
      <c r="BH80" t="s">
        <v>173</v>
      </c>
      <c r="BI80" s="40">
        <v>3006432</v>
      </c>
      <c r="BJ80" s="40">
        <v>2254670.9636397576</v>
      </c>
      <c r="BK80" s="41">
        <f t="shared" si="42"/>
        <v>0.25005090298408295</v>
      </c>
      <c r="BL80" s="40">
        <v>736508</v>
      </c>
      <c r="BM80" s="40">
        <v>552343.50954499899</v>
      </c>
      <c r="BN80" s="41">
        <f t="shared" si="43"/>
        <v>0.250050902984083</v>
      </c>
      <c r="BO80" s="40">
        <v>2898393</v>
      </c>
      <c r="BP80" s="40">
        <v>2173647.2131472547</v>
      </c>
      <c r="BQ80" s="41">
        <f t="shared" si="44"/>
        <v>0.250050902984083</v>
      </c>
      <c r="BR80" s="42">
        <v>6</v>
      </c>
      <c r="BS80" s="43">
        <v>4.4996945820955023</v>
      </c>
      <c r="BT80" s="41">
        <f t="shared" si="45"/>
        <v>0.25005090298408295</v>
      </c>
    </row>
    <row r="81" spans="49:72" x14ac:dyDescent="0.2">
      <c r="AW81" t="s">
        <v>174</v>
      </c>
      <c r="AX81" s="2">
        <v>9840236</v>
      </c>
      <c r="AY81" s="2">
        <v>9840236</v>
      </c>
      <c r="AZ81" s="2">
        <v>1277281</v>
      </c>
      <c r="BA81" s="2">
        <v>1277281</v>
      </c>
      <c r="BB81" s="2">
        <v>14752577</v>
      </c>
      <c r="BC81" s="2">
        <v>14752577</v>
      </c>
      <c r="BD81">
        <v>1</v>
      </c>
      <c r="BE81" s="3">
        <v>1</v>
      </c>
      <c r="BH81" t="s">
        <v>174</v>
      </c>
      <c r="BI81" s="40">
        <v>9840236</v>
      </c>
      <c r="BJ81" s="40">
        <v>9840236</v>
      </c>
      <c r="BK81" s="41">
        <f t="shared" si="42"/>
        <v>0</v>
      </c>
      <c r="BL81" s="40">
        <v>1277281</v>
      </c>
      <c r="BM81" s="40">
        <v>1277281</v>
      </c>
      <c r="BN81" s="41">
        <f t="shared" si="43"/>
        <v>0</v>
      </c>
      <c r="BO81" s="40">
        <v>14752577</v>
      </c>
      <c r="BP81" s="40">
        <v>14752577</v>
      </c>
      <c r="BQ81" s="41">
        <f t="shared" si="44"/>
        <v>0</v>
      </c>
      <c r="BR81" s="42">
        <v>1</v>
      </c>
      <c r="BS81" s="43">
        <v>1</v>
      </c>
      <c r="BT81" s="41">
        <f t="shared" si="45"/>
        <v>0</v>
      </c>
    </row>
    <row r="82" spans="49:72" x14ac:dyDescent="0.2">
      <c r="AW82" t="s">
        <v>175</v>
      </c>
      <c r="AX82" s="2">
        <v>1348723</v>
      </c>
      <c r="AY82" s="2">
        <v>1146380.6317391149</v>
      </c>
      <c r="AZ82" s="2">
        <v>178008</v>
      </c>
      <c r="BA82" s="2">
        <v>137838.00280439877</v>
      </c>
      <c r="BB82" s="2">
        <v>842527</v>
      </c>
      <c r="BC82" s="2">
        <v>716126.7617718844</v>
      </c>
      <c r="BD82">
        <v>16</v>
      </c>
      <c r="BE82" s="3">
        <v>7.6320536015313429</v>
      </c>
      <c r="BH82" t="s">
        <v>175</v>
      </c>
      <c r="BI82" s="40">
        <v>1348723</v>
      </c>
      <c r="BJ82" s="40">
        <v>1146380.6317391149</v>
      </c>
      <c r="BK82" s="41">
        <f t="shared" si="42"/>
        <v>0.15002514842624107</v>
      </c>
      <c r="BL82" s="40">
        <v>178008</v>
      </c>
      <c r="BM82" s="40">
        <v>137838.00280439877</v>
      </c>
      <c r="BN82" s="41">
        <f t="shared" si="43"/>
        <v>0.22566399934610371</v>
      </c>
      <c r="BO82" s="40">
        <v>842527</v>
      </c>
      <c r="BP82" s="40">
        <v>716126.7617718844</v>
      </c>
      <c r="BQ82" s="41">
        <f t="shared" si="44"/>
        <v>0.15002514842624107</v>
      </c>
      <c r="BR82" s="42">
        <v>16</v>
      </c>
      <c r="BS82" s="43">
        <v>7.6320536015313429</v>
      </c>
      <c r="BT82" s="41">
        <f t="shared" si="45"/>
        <v>0.52299664990429107</v>
      </c>
    </row>
    <row r="83" spans="49:72" x14ac:dyDescent="0.2">
      <c r="AW83" t="s">
        <v>177</v>
      </c>
      <c r="AX83" s="2">
        <v>3549609</v>
      </c>
      <c r="AY83" s="2">
        <v>3345565.2054517986</v>
      </c>
      <c r="AZ83" s="2">
        <v>2781243</v>
      </c>
      <c r="BA83" s="2">
        <v>1865807.3405779747</v>
      </c>
      <c r="BB83" s="2">
        <v>5807481</v>
      </c>
      <c r="BC83" s="2">
        <v>5473646.9185542455</v>
      </c>
      <c r="BD83">
        <v>5</v>
      </c>
      <c r="BE83" s="3">
        <v>4.7125827174933903</v>
      </c>
      <c r="BH83" t="s">
        <v>177</v>
      </c>
      <c r="BI83" s="40">
        <v>3549609</v>
      </c>
      <c r="BJ83" s="40">
        <v>3345565.2054517986</v>
      </c>
      <c r="BK83" s="41">
        <f t="shared" si="42"/>
        <v>5.7483456501322083E-2</v>
      </c>
      <c r="BL83" s="40">
        <v>2781243</v>
      </c>
      <c r="BM83" s="40">
        <v>1865807.3405779747</v>
      </c>
      <c r="BN83" s="41">
        <f t="shared" si="43"/>
        <v>0.32914623404787907</v>
      </c>
      <c r="BO83" s="40">
        <v>5807481</v>
      </c>
      <c r="BP83" s="40">
        <v>5473646.9185542455</v>
      </c>
      <c r="BQ83" s="41">
        <f t="shared" si="44"/>
        <v>5.748345650132209E-2</v>
      </c>
      <c r="BR83" s="42">
        <v>5</v>
      </c>
      <c r="BS83" s="43">
        <v>4.7125827174933903</v>
      </c>
      <c r="BT83" s="41">
        <f t="shared" si="45"/>
        <v>5.7483456501321938E-2</v>
      </c>
    </row>
    <row r="84" spans="49:72" ht="16" thickBot="1" x14ac:dyDescent="0.25">
      <c r="AW84" s="15" t="s">
        <v>178</v>
      </c>
      <c r="AX84" s="29">
        <v>3920533</v>
      </c>
      <c r="AY84" s="29">
        <v>3646458.2714380855</v>
      </c>
      <c r="AZ84" s="29">
        <v>536567</v>
      </c>
      <c r="BA84" s="29">
        <v>499056.93315952684</v>
      </c>
      <c r="BB84" s="29">
        <v>4020646</v>
      </c>
      <c r="BC84" s="29">
        <v>3739572.6201576297</v>
      </c>
      <c r="BD84" s="15">
        <v>8</v>
      </c>
      <c r="BE84" s="33">
        <v>7.440739861520024</v>
      </c>
      <c r="BH84" s="15" t="s">
        <v>178</v>
      </c>
      <c r="BI84" s="44">
        <v>3920533</v>
      </c>
      <c r="BJ84" s="44">
        <v>3646458.2714380855</v>
      </c>
      <c r="BK84" s="45">
        <f t="shared" si="42"/>
        <v>6.9907517309997017E-2</v>
      </c>
      <c r="BL84" s="44">
        <v>536567</v>
      </c>
      <c r="BM84" s="44">
        <v>499056.93315952684</v>
      </c>
      <c r="BN84" s="45">
        <f t="shared" si="43"/>
        <v>6.9907517309996989E-2</v>
      </c>
      <c r="BO84" s="44">
        <v>4020646</v>
      </c>
      <c r="BP84" s="44">
        <v>3739572.6201576297</v>
      </c>
      <c r="BQ84" s="45">
        <f t="shared" si="44"/>
        <v>6.9907517309997017E-2</v>
      </c>
      <c r="BR84" s="46">
        <v>8</v>
      </c>
      <c r="BS84" s="47">
        <v>7.440739861520024</v>
      </c>
      <c r="BT84" s="45">
        <f t="shared" si="45"/>
        <v>6.9907517309997003E-2</v>
      </c>
    </row>
    <row r="85" spans="49:72" ht="16" thickBot="1" x14ac:dyDescent="0.25">
      <c r="BH85" s="35" t="s">
        <v>242</v>
      </c>
      <c r="BI85" s="34">
        <f>+SUBTOTAL(9,BI76:BI84)</f>
        <v>56309706</v>
      </c>
      <c r="BJ85" s="34">
        <f>+SUBTOTAL(9,BJ76:BJ84)</f>
        <v>45070454.177699327</v>
      </c>
      <c r="BK85" s="49">
        <f t="shared" si="42"/>
        <v>0.19959706098093769</v>
      </c>
      <c r="BL85" s="34">
        <f t="shared" ref="BL85:BM85" si="46">+SUBTOTAL(9,BL76:BL84)</f>
        <v>14298920</v>
      </c>
      <c r="BM85" s="34">
        <f t="shared" si="46"/>
        <v>10545935.199693037</v>
      </c>
      <c r="BN85" s="49">
        <f t="shared" si="43"/>
        <v>0.26246631216252436</v>
      </c>
      <c r="BO85" s="34">
        <f t="shared" ref="BO85:BP85" si="47">+SUBTOTAL(9,BO76:BO84)</f>
        <v>105680746</v>
      </c>
      <c r="BP85" s="34">
        <f t="shared" si="47"/>
        <v>64384218.258121625</v>
      </c>
      <c r="BQ85" s="49">
        <f t="shared" si="44"/>
        <v>0.39076680762528282</v>
      </c>
      <c r="BR85" s="51">
        <f t="shared" ref="BR85:BS85" si="48">+SUBTOTAL(9,BR76:BR84)</f>
        <v>59</v>
      </c>
      <c r="BS85" s="51">
        <f t="shared" si="48"/>
        <v>42.384255326391845</v>
      </c>
      <c r="BT85" s="49">
        <f t="shared" si="45"/>
        <v>0.28162279107810434</v>
      </c>
    </row>
    <row r="87" spans="49:72" ht="24" x14ac:dyDescent="0.3">
      <c r="AW87" s="14" t="s">
        <v>239</v>
      </c>
      <c r="BH87" s="14" t="s">
        <v>239</v>
      </c>
    </row>
    <row r="89" spans="49:72" ht="17" thickBot="1" x14ac:dyDescent="0.25">
      <c r="AW89" s="30" t="s">
        <v>166</v>
      </c>
      <c r="AX89" s="30" t="s">
        <v>204</v>
      </c>
      <c r="AY89" s="30" t="s">
        <v>228</v>
      </c>
      <c r="AZ89" s="30" t="s">
        <v>205</v>
      </c>
      <c r="BA89" s="30" t="s">
        <v>229</v>
      </c>
      <c r="BB89" s="30" t="s">
        <v>206</v>
      </c>
      <c r="BC89" s="30" t="s">
        <v>230</v>
      </c>
      <c r="BD89" s="30" t="s">
        <v>231</v>
      </c>
      <c r="BE89" s="30" t="s">
        <v>232</v>
      </c>
      <c r="BH89" s="30" t="s">
        <v>166</v>
      </c>
      <c r="BI89" s="30" t="s">
        <v>204</v>
      </c>
      <c r="BJ89" s="30" t="s">
        <v>228</v>
      </c>
      <c r="BK89" s="31" t="s">
        <v>241</v>
      </c>
      <c r="BL89" s="30" t="s">
        <v>205</v>
      </c>
      <c r="BM89" s="30" t="s">
        <v>229</v>
      </c>
      <c r="BN89" s="31" t="s">
        <v>241</v>
      </c>
      <c r="BO89" s="30" t="s">
        <v>206</v>
      </c>
      <c r="BP89" s="30" t="s">
        <v>230</v>
      </c>
      <c r="BQ89" s="31" t="s">
        <v>241</v>
      </c>
      <c r="BR89" s="30" t="s">
        <v>231</v>
      </c>
      <c r="BS89" s="30" t="s">
        <v>232</v>
      </c>
      <c r="BT89" s="31" t="s">
        <v>241</v>
      </c>
    </row>
    <row r="90" spans="49:72" x14ac:dyDescent="0.2">
      <c r="AW90" s="26" t="s">
        <v>169</v>
      </c>
      <c r="AX90" s="28">
        <v>3321123</v>
      </c>
      <c r="AY90" s="28">
        <v>3321123</v>
      </c>
      <c r="AZ90" s="28">
        <v>1061221</v>
      </c>
      <c r="BA90" s="28">
        <v>1061221</v>
      </c>
      <c r="BB90" s="28">
        <v>4714903</v>
      </c>
      <c r="BC90" s="28">
        <v>4714903</v>
      </c>
      <c r="BD90" s="26">
        <v>11</v>
      </c>
      <c r="BE90" s="32">
        <v>11</v>
      </c>
      <c r="BH90" s="26" t="s">
        <v>169</v>
      </c>
      <c r="BI90" s="36">
        <v>3321123</v>
      </c>
      <c r="BJ90" s="36">
        <v>3321123</v>
      </c>
      <c r="BK90" s="37">
        <f t="shared" ref="BK90:BK99" si="49">+(BI90-BJ90)/BI90</f>
        <v>0</v>
      </c>
      <c r="BL90" s="36">
        <v>1061221</v>
      </c>
      <c r="BM90" s="36">
        <v>1061221</v>
      </c>
      <c r="BN90" s="37">
        <f t="shared" ref="BN90:BN99" si="50">+(BL90-BM90)/BL90</f>
        <v>0</v>
      </c>
      <c r="BO90" s="36">
        <v>4714903</v>
      </c>
      <c r="BP90" s="36">
        <v>4714903</v>
      </c>
      <c r="BQ90" s="37">
        <f t="shared" ref="BQ90:BQ99" si="51">+(BO90-BP90)/BO90</f>
        <v>0</v>
      </c>
      <c r="BR90" s="38">
        <v>11</v>
      </c>
      <c r="BS90" s="39">
        <v>11</v>
      </c>
      <c r="BT90" s="37">
        <f t="shared" ref="BT90:BT99" si="52">+(BR90-BS90)/BR90</f>
        <v>0</v>
      </c>
    </row>
    <row r="91" spans="49:72" x14ac:dyDescent="0.2">
      <c r="AW91" t="s">
        <v>170</v>
      </c>
      <c r="AX91" s="2">
        <v>15866545</v>
      </c>
      <c r="AY91" s="2">
        <v>10112355.191515733</v>
      </c>
      <c r="AZ91" s="2">
        <v>3445718</v>
      </c>
      <c r="BA91" s="2">
        <v>2196087.6993573084</v>
      </c>
      <c r="BB91" s="2">
        <v>28852707</v>
      </c>
      <c r="BC91" s="2">
        <v>17391181.225426972</v>
      </c>
      <c r="BD91">
        <v>3</v>
      </c>
      <c r="BE91" s="3">
        <v>1.912014592625376</v>
      </c>
      <c r="BH91" t="s">
        <v>170</v>
      </c>
      <c r="BI91" s="40">
        <v>15866545</v>
      </c>
      <c r="BJ91" s="40">
        <v>10112355.191515733</v>
      </c>
      <c r="BK91" s="41">
        <f t="shared" si="49"/>
        <v>0.36266180245820795</v>
      </c>
      <c r="BL91" s="40">
        <v>3445718</v>
      </c>
      <c r="BM91" s="40">
        <v>2196087.6993573084</v>
      </c>
      <c r="BN91" s="41">
        <f t="shared" si="50"/>
        <v>0.362661802458208</v>
      </c>
      <c r="BO91" s="40">
        <v>28852707</v>
      </c>
      <c r="BP91" s="40">
        <v>17391181.225426972</v>
      </c>
      <c r="BQ91" s="41">
        <f t="shared" si="51"/>
        <v>0.39724264952238375</v>
      </c>
      <c r="BR91" s="42">
        <v>3</v>
      </c>
      <c r="BS91" s="43">
        <v>1.912014592625376</v>
      </c>
      <c r="BT91" s="41">
        <f t="shared" si="52"/>
        <v>0.362661802458208</v>
      </c>
    </row>
    <row r="92" spans="49:72" x14ac:dyDescent="0.2">
      <c r="AW92" t="s">
        <v>171</v>
      </c>
      <c r="AX92" s="2">
        <v>15085303</v>
      </c>
      <c r="AY92" s="2">
        <v>10506187.08649526</v>
      </c>
      <c r="AZ92" s="2">
        <v>4477536</v>
      </c>
      <c r="BA92" s="2">
        <v>2870712.3261671169</v>
      </c>
      <c r="BB92" s="2">
        <v>41494632</v>
      </c>
      <c r="BC92" s="2">
        <v>19031641.420393124</v>
      </c>
      <c r="BD92">
        <v>2</v>
      </c>
      <c r="BE92" s="3">
        <v>1.392903687316756</v>
      </c>
      <c r="BH92" t="s">
        <v>171</v>
      </c>
      <c r="BI92" s="40">
        <v>15085303</v>
      </c>
      <c r="BJ92" s="40">
        <v>10506187.08649526</v>
      </c>
      <c r="BK92" s="41">
        <f t="shared" si="49"/>
        <v>0.30354815634162208</v>
      </c>
      <c r="BL92" s="40">
        <v>4477536</v>
      </c>
      <c r="BM92" s="40">
        <v>2870712.3261671169</v>
      </c>
      <c r="BN92" s="41">
        <f t="shared" si="50"/>
        <v>0.35886337347882474</v>
      </c>
      <c r="BO92" s="40">
        <v>41494632</v>
      </c>
      <c r="BP92" s="40">
        <v>19031641.420393124</v>
      </c>
      <c r="BQ92" s="41">
        <f t="shared" si="51"/>
        <v>0.54134690433227306</v>
      </c>
      <c r="BR92" s="42">
        <v>2</v>
      </c>
      <c r="BS92" s="43">
        <v>1.392903687316756</v>
      </c>
      <c r="BT92" s="41">
        <f t="shared" si="52"/>
        <v>0.30354815634162202</v>
      </c>
    </row>
    <row r="93" spans="49:72" x14ac:dyDescent="0.2">
      <c r="AW93" t="s">
        <v>172</v>
      </c>
      <c r="AX93" s="2">
        <v>2915631</v>
      </c>
      <c r="AY93" s="2">
        <v>2915631</v>
      </c>
      <c r="AZ93" s="2">
        <v>416227</v>
      </c>
      <c r="BA93" s="2">
        <v>416227</v>
      </c>
      <c r="BB93" s="2">
        <v>778388</v>
      </c>
      <c r="BC93" s="2">
        <v>778388</v>
      </c>
      <c r="BD93">
        <v>14</v>
      </c>
      <c r="BE93" s="3">
        <v>14</v>
      </c>
      <c r="BH93" t="s">
        <v>172</v>
      </c>
      <c r="BI93" s="40">
        <v>2915631</v>
      </c>
      <c r="BJ93" s="40">
        <v>2915631</v>
      </c>
      <c r="BK93" s="41">
        <f t="shared" si="49"/>
        <v>0</v>
      </c>
      <c r="BL93" s="40">
        <v>416227</v>
      </c>
      <c r="BM93" s="40">
        <v>416227</v>
      </c>
      <c r="BN93" s="41">
        <f t="shared" si="50"/>
        <v>0</v>
      </c>
      <c r="BO93" s="40">
        <v>778388</v>
      </c>
      <c r="BP93" s="40">
        <v>778388</v>
      </c>
      <c r="BQ93" s="41">
        <f t="shared" si="51"/>
        <v>0</v>
      </c>
      <c r="BR93" s="42">
        <v>14</v>
      </c>
      <c r="BS93" s="43">
        <v>14</v>
      </c>
      <c r="BT93" s="41">
        <f t="shared" si="52"/>
        <v>0</v>
      </c>
    </row>
    <row r="94" spans="49:72" x14ac:dyDescent="0.2">
      <c r="AW94" t="s">
        <v>173</v>
      </c>
      <c r="AX94" s="2">
        <v>2931526</v>
      </c>
      <c r="AY94" s="2">
        <v>2393880.5504940893</v>
      </c>
      <c r="AZ94" s="2">
        <v>968137</v>
      </c>
      <c r="BA94" s="2">
        <v>677270.36839587614</v>
      </c>
      <c r="BB94" s="2">
        <v>3876683</v>
      </c>
      <c r="BC94" s="2">
        <v>3165694.6021052096</v>
      </c>
      <c r="BD94">
        <v>15</v>
      </c>
      <c r="BE94" s="3">
        <v>9.4920095574747645</v>
      </c>
      <c r="BH94" t="s">
        <v>173</v>
      </c>
      <c r="BI94" s="40">
        <v>2931526</v>
      </c>
      <c r="BJ94" s="40">
        <v>2393880.5504940893</v>
      </c>
      <c r="BK94" s="41">
        <f t="shared" si="49"/>
        <v>0.18340122158422295</v>
      </c>
      <c r="BL94" s="40">
        <v>968137</v>
      </c>
      <c r="BM94" s="40">
        <v>677270.36839587614</v>
      </c>
      <c r="BN94" s="41">
        <f t="shared" si="50"/>
        <v>0.30043953655745403</v>
      </c>
      <c r="BO94" s="40">
        <v>3876683</v>
      </c>
      <c r="BP94" s="40">
        <v>3165694.6021052096</v>
      </c>
      <c r="BQ94" s="41">
        <f t="shared" si="51"/>
        <v>0.18340122158422301</v>
      </c>
      <c r="BR94" s="42">
        <v>15</v>
      </c>
      <c r="BS94" s="43">
        <v>9.4920095574747645</v>
      </c>
      <c r="BT94" s="41">
        <f t="shared" si="52"/>
        <v>0.3671993628350157</v>
      </c>
    </row>
    <row r="95" spans="49:72" x14ac:dyDescent="0.2">
      <c r="AW95" t="s">
        <v>174</v>
      </c>
      <c r="AX95" s="2">
        <v>10185063</v>
      </c>
      <c r="AY95" s="2">
        <v>10185063</v>
      </c>
      <c r="AZ95" s="2">
        <v>1541601</v>
      </c>
      <c r="BA95" s="2">
        <v>1541601</v>
      </c>
      <c r="BB95" s="2">
        <v>14140523</v>
      </c>
      <c r="BC95" s="2">
        <v>14140523</v>
      </c>
      <c r="BD95">
        <v>1</v>
      </c>
      <c r="BE95" s="3">
        <v>1</v>
      </c>
      <c r="BH95" t="s">
        <v>174</v>
      </c>
      <c r="BI95" s="40">
        <v>10185063</v>
      </c>
      <c r="BJ95" s="40">
        <v>10185063</v>
      </c>
      <c r="BK95" s="41">
        <f t="shared" si="49"/>
        <v>0</v>
      </c>
      <c r="BL95" s="40">
        <v>1541601</v>
      </c>
      <c r="BM95" s="40">
        <v>1541601</v>
      </c>
      <c r="BN95" s="41">
        <f t="shared" si="50"/>
        <v>0</v>
      </c>
      <c r="BO95" s="40">
        <v>14140523</v>
      </c>
      <c r="BP95" s="40">
        <v>14140523</v>
      </c>
      <c r="BQ95" s="41">
        <f t="shared" si="51"/>
        <v>0</v>
      </c>
      <c r="BR95" s="42">
        <v>1</v>
      </c>
      <c r="BS95" s="43">
        <v>1</v>
      </c>
      <c r="BT95" s="41">
        <f t="shared" si="52"/>
        <v>0</v>
      </c>
    </row>
    <row r="96" spans="49:72" x14ac:dyDescent="0.2">
      <c r="AW96" t="s">
        <v>176</v>
      </c>
      <c r="AX96" s="2">
        <v>3216806</v>
      </c>
      <c r="AY96" s="2">
        <v>3216806</v>
      </c>
      <c r="AZ96" s="2">
        <v>755008</v>
      </c>
      <c r="BA96" s="2">
        <v>755008</v>
      </c>
      <c r="BB96" s="2">
        <v>690439</v>
      </c>
      <c r="BC96" s="2">
        <v>690439</v>
      </c>
      <c r="BD96">
        <v>12</v>
      </c>
      <c r="BE96" s="3">
        <v>12</v>
      </c>
      <c r="BH96" t="s">
        <v>176</v>
      </c>
      <c r="BI96" s="40">
        <v>3216806</v>
      </c>
      <c r="BJ96" s="40">
        <v>3216806</v>
      </c>
      <c r="BK96" s="41">
        <f t="shared" si="49"/>
        <v>0</v>
      </c>
      <c r="BL96" s="40">
        <v>755008</v>
      </c>
      <c r="BM96" s="40">
        <v>755008</v>
      </c>
      <c r="BN96" s="41">
        <f t="shared" si="50"/>
        <v>0</v>
      </c>
      <c r="BO96" s="40">
        <v>690439</v>
      </c>
      <c r="BP96" s="40">
        <v>690439</v>
      </c>
      <c r="BQ96" s="41">
        <f t="shared" si="51"/>
        <v>0</v>
      </c>
      <c r="BR96" s="42">
        <v>12</v>
      </c>
      <c r="BS96" s="43">
        <v>12</v>
      </c>
      <c r="BT96" s="41">
        <f t="shared" si="52"/>
        <v>0</v>
      </c>
    </row>
    <row r="97" spans="49:72" x14ac:dyDescent="0.2">
      <c r="AW97" t="s">
        <v>177</v>
      </c>
      <c r="AX97" s="2">
        <v>3260311</v>
      </c>
      <c r="AY97" s="2">
        <v>2918645.9597542598</v>
      </c>
      <c r="AZ97" s="2">
        <v>1606676</v>
      </c>
      <c r="BA97" s="2">
        <v>696703.111929768</v>
      </c>
      <c r="BB97" s="2">
        <v>2462177</v>
      </c>
      <c r="BC97" s="2">
        <v>2204152.5956419078</v>
      </c>
      <c r="BD97">
        <v>6</v>
      </c>
      <c r="BE97" s="3">
        <v>5.371228621602528</v>
      </c>
      <c r="BH97" t="s">
        <v>177</v>
      </c>
      <c r="BI97" s="40">
        <v>3260311</v>
      </c>
      <c r="BJ97" s="40">
        <v>2918645.9597542598</v>
      </c>
      <c r="BK97" s="41">
        <f t="shared" si="49"/>
        <v>0.10479522973291204</v>
      </c>
      <c r="BL97" s="40">
        <v>1606676</v>
      </c>
      <c r="BM97" s="40">
        <v>696703.111929768</v>
      </c>
      <c r="BN97" s="41">
        <f t="shared" si="50"/>
        <v>0.56636987673322559</v>
      </c>
      <c r="BO97" s="40">
        <v>2462177</v>
      </c>
      <c r="BP97" s="40">
        <v>2204152.5956419078</v>
      </c>
      <c r="BQ97" s="41">
        <f t="shared" si="51"/>
        <v>0.10479522973291207</v>
      </c>
      <c r="BR97" s="42">
        <v>6</v>
      </c>
      <c r="BS97" s="43">
        <v>5.371228621602528</v>
      </c>
      <c r="BT97" s="41">
        <f t="shared" si="52"/>
        <v>0.104795229732912</v>
      </c>
    </row>
    <row r="98" spans="49:72" ht="16" thickBot="1" x14ac:dyDescent="0.25">
      <c r="AW98" s="15" t="s">
        <v>178</v>
      </c>
      <c r="AX98" s="29">
        <v>4040745</v>
      </c>
      <c r="AY98" s="29">
        <v>4022207.9953927537</v>
      </c>
      <c r="AZ98" s="29">
        <v>1194659</v>
      </c>
      <c r="BA98" s="29">
        <v>1018097.889807455</v>
      </c>
      <c r="BB98" s="29">
        <v>3973805</v>
      </c>
      <c r="BC98" s="29">
        <v>3955575.0840826882</v>
      </c>
      <c r="BD98" s="15">
        <v>5</v>
      </c>
      <c r="BE98" s="33">
        <v>4.9770623924458901</v>
      </c>
      <c r="BH98" s="15" t="s">
        <v>178</v>
      </c>
      <c r="BI98" s="44">
        <v>4040745</v>
      </c>
      <c r="BJ98" s="44">
        <v>4022207.9953927537</v>
      </c>
      <c r="BK98" s="45">
        <f t="shared" si="49"/>
        <v>4.587521510821954E-3</v>
      </c>
      <c r="BL98" s="44">
        <v>1194659</v>
      </c>
      <c r="BM98" s="44">
        <v>1018097.889807455</v>
      </c>
      <c r="BN98" s="45">
        <f t="shared" si="50"/>
        <v>0.14779205630438894</v>
      </c>
      <c r="BO98" s="44">
        <v>3973805</v>
      </c>
      <c r="BP98" s="44">
        <v>3955575.0840826882</v>
      </c>
      <c r="BQ98" s="45">
        <f t="shared" si="51"/>
        <v>4.5875215108219436E-3</v>
      </c>
      <c r="BR98" s="46">
        <v>5</v>
      </c>
      <c r="BS98" s="47">
        <v>4.9770623924458901</v>
      </c>
      <c r="BT98" s="45">
        <f t="shared" si="52"/>
        <v>4.5875215108219791E-3</v>
      </c>
    </row>
    <row r="99" spans="49:72" ht="16" thickBot="1" x14ac:dyDescent="0.25">
      <c r="BH99" s="35" t="s">
        <v>242</v>
      </c>
      <c r="BI99" s="34">
        <f>+SUBTOTAL(9,BI90:BI98)</f>
        <v>60823053</v>
      </c>
      <c r="BJ99" s="34">
        <f>+SUBTOTAL(9,BJ90:BJ98)</f>
        <v>49591899.783652097</v>
      </c>
      <c r="BK99" s="49">
        <f t="shared" si="49"/>
        <v>0.18465290152975225</v>
      </c>
      <c r="BL99" s="34">
        <f t="shared" ref="BL99:BM99" si="53">+SUBTOTAL(9,BL90:BL98)</f>
        <v>15466783</v>
      </c>
      <c r="BM99" s="34">
        <f t="shared" si="53"/>
        <v>11232928.395657526</v>
      </c>
      <c r="BN99" s="49">
        <f t="shared" si="50"/>
        <v>0.27373854048010332</v>
      </c>
      <c r="BO99" s="34">
        <f t="shared" ref="BO99" si="54">+SUBTOTAL(9,BO90:BO98)</f>
        <v>100984257</v>
      </c>
      <c r="BP99" s="34">
        <f t="shared" ref="BP99" si="55">+SUBTOTAL(9,BP90:BP98)</f>
        <v>66072497.9276499</v>
      </c>
      <c r="BQ99" s="49">
        <f t="shared" si="51"/>
        <v>0.34571486793580208</v>
      </c>
      <c r="BR99" s="51">
        <f t="shared" ref="BR99" si="56">+SUBTOTAL(9,BR90:BR98)</f>
        <v>69</v>
      </c>
      <c r="BS99" s="51">
        <f t="shared" ref="BS99" si="57">+SUBTOTAL(9,BS90:BS98)</f>
        <v>61.145218851465309</v>
      </c>
      <c r="BT99" s="49">
        <f t="shared" si="52"/>
        <v>0.11383740794977813</v>
      </c>
    </row>
    <row r="101" spans="49:72" ht="24" x14ac:dyDescent="0.3">
      <c r="AW101" s="14" t="s">
        <v>240</v>
      </c>
      <c r="BH101" s="14" t="s">
        <v>240</v>
      </c>
    </row>
    <row r="103" spans="49:72" ht="17" thickBot="1" x14ac:dyDescent="0.25">
      <c r="AW103" s="30" t="s">
        <v>166</v>
      </c>
      <c r="AX103" s="30" t="s">
        <v>204</v>
      </c>
      <c r="AY103" s="30" t="s">
        <v>228</v>
      </c>
      <c r="AZ103" s="30" t="s">
        <v>205</v>
      </c>
      <c r="BA103" s="30" t="s">
        <v>229</v>
      </c>
      <c r="BB103" s="30" t="s">
        <v>206</v>
      </c>
      <c r="BC103" s="30" t="s">
        <v>230</v>
      </c>
      <c r="BD103" s="30" t="s">
        <v>231</v>
      </c>
      <c r="BE103" s="30" t="s">
        <v>232</v>
      </c>
      <c r="BH103" s="30" t="s">
        <v>166</v>
      </c>
      <c r="BI103" s="30" t="s">
        <v>204</v>
      </c>
      <c r="BJ103" s="30" t="s">
        <v>228</v>
      </c>
      <c r="BK103" s="31" t="s">
        <v>241</v>
      </c>
      <c r="BL103" s="30" t="s">
        <v>205</v>
      </c>
      <c r="BM103" s="30" t="s">
        <v>229</v>
      </c>
      <c r="BN103" s="31" t="s">
        <v>241</v>
      </c>
      <c r="BO103" s="30" t="s">
        <v>206</v>
      </c>
      <c r="BP103" s="30" t="s">
        <v>230</v>
      </c>
      <c r="BQ103" s="31" t="s">
        <v>241</v>
      </c>
      <c r="BR103" s="30" t="s">
        <v>231</v>
      </c>
      <c r="BS103" s="30" t="s">
        <v>232</v>
      </c>
      <c r="BT103" s="31" t="s">
        <v>241</v>
      </c>
    </row>
    <row r="104" spans="49:72" x14ac:dyDescent="0.2">
      <c r="AW104" s="26" t="s">
        <v>169</v>
      </c>
      <c r="AX104" s="28">
        <v>3905526</v>
      </c>
      <c r="AY104" s="28">
        <v>1967680.9111731809</v>
      </c>
      <c r="AZ104" s="28">
        <v>790032</v>
      </c>
      <c r="BA104" s="28">
        <v>398033.67987205065</v>
      </c>
      <c r="BB104" s="28">
        <v>8110698</v>
      </c>
      <c r="BC104" s="28">
        <v>2210347.6579873292</v>
      </c>
      <c r="BD104" s="26">
        <v>10</v>
      </c>
      <c r="BE104" s="32">
        <v>5.0381969321755404</v>
      </c>
      <c r="BH104" s="26" t="s">
        <v>169</v>
      </c>
      <c r="BI104" s="36">
        <v>3905526</v>
      </c>
      <c r="BJ104" s="36">
        <v>1967680.9111731809</v>
      </c>
      <c r="BK104" s="37">
        <f t="shared" ref="BK104:BK113" si="58">+(BI104-BJ104)/BI104</f>
        <v>0.49618030678244596</v>
      </c>
      <c r="BL104" s="36">
        <v>790032</v>
      </c>
      <c r="BM104" s="36">
        <v>398033.67987205065</v>
      </c>
      <c r="BN104" s="37">
        <f t="shared" ref="BN104:BN113" si="59">+(BL104-BM104)/BL104</f>
        <v>0.49618030678244596</v>
      </c>
      <c r="BO104" s="36">
        <v>8110698</v>
      </c>
      <c r="BP104" s="36">
        <v>2210347.6579873292</v>
      </c>
      <c r="BQ104" s="37">
        <f t="shared" ref="BQ104:BQ113" si="60">+(BO104-BP104)/BO104</f>
        <v>0.72747750465036065</v>
      </c>
      <c r="BR104" s="38">
        <v>10</v>
      </c>
      <c r="BS104" s="39">
        <v>5.0381969321755404</v>
      </c>
      <c r="BT104" s="37">
        <f t="shared" ref="BT104:BT113" si="61">+(BR104-BS104)/BR104</f>
        <v>0.49618030678244596</v>
      </c>
    </row>
    <row r="105" spans="49:72" x14ac:dyDescent="0.2">
      <c r="AW105" t="s">
        <v>170</v>
      </c>
      <c r="AX105" s="2">
        <v>18658823</v>
      </c>
      <c r="AY105" s="2">
        <v>10591490.05288532</v>
      </c>
      <c r="AZ105" s="2">
        <v>3970291</v>
      </c>
      <c r="BA105" s="2">
        <v>2253695.0821367516</v>
      </c>
      <c r="BB105" s="2">
        <v>30868487</v>
      </c>
      <c r="BC105" s="2">
        <v>17522180.954721518</v>
      </c>
      <c r="BD105">
        <v>3</v>
      </c>
      <c r="BE105" s="3">
        <v>1.7029193191154639</v>
      </c>
      <c r="BH105" t="s">
        <v>170</v>
      </c>
      <c r="BI105" s="40">
        <v>18658823</v>
      </c>
      <c r="BJ105" s="40">
        <v>10591490.05288532</v>
      </c>
      <c r="BK105" s="41">
        <f t="shared" si="58"/>
        <v>0.432360226961512</v>
      </c>
      <c r="BL105" s="40">
        <v>3970291</v>
      </c>
      <c r="BM105" s="40">
        <v>2253695.0821367516</v>
      </c>
      <c r="BN105" s="41">
        <f t="shared" si="59"/>
        <v>0.432360226961512</v>
      </c>
      <c r="BO105" s="40">
        <v>30868487</v>
      </c>
      <c r="BP105" s="40">
        <v>17522180.954721518</v>
      </c>
      <c r="BQ105" s="41">
        <f t="shared" si="60"/>
        <v>0.432360226961512</v>
      </c>
      <c r="BR105" s="42">
        <v>3</v>
      </c>
      <c r="BS105" s="43">
        <v>1.7029193191154639</v>
      </c>
      <c r="BT105" s="41">
        <f t="shared" si="61"/>
        <v>0.43236022696151205</v>
      </c>
    </row>
    <row r="106" spans="49:72" x14ac:dyDescent="0.2">
      <c r="AW106" t="s">
        <v>171</v>
      </c>
      <c r="AX106" s="2">
        <v>19000786</v>
      </c>
      <c r="AY106" s="2">
        <v>16057983.726324847</v>
      </c>
      <c r="AZ106" s="2">
        <v>3597153</v>
      </c>
      <c r="BA106" s="2">
        <v>3332961.3432549695</v>
      </c>
      <c r="BB106" s="2">
        <v>48492515</v>
      </c>
      <c r="BC106" s="2">
        <v>28784380.274407897</v>
      </c>
      <c r="BD106">
        <v>5</v>
      </c>
      <c r="BE106" s="3">
        <v>1.0000000000007447</v>
      </c>
      <c r="BH106" t="s">
        <v>171</v>
      </c>
      <c r="BI106" s="40">
        <v>19000786</v>
      </c>
      <c r="BJ106" s="40">
        <v>16057983.726324847</v>
      </c>
      <c r="BK106" s="41">
        <f t="shared" si="58"/>
        <v>0.15487792313829296</v>
      </c>
      <c r="BL106" s="40">
        <v>3597153</v>
      </c>
      <c r="BM106" s="40">
        <v>3332961.3432549695</v>
      </c>
      <c r="BN106" s="41">
        <f t="shared" si="59"/>
        <v>7.3444653798442977E-2</v>
      </c>
      <c r="BO106" s="40">
        <v>48492515</v>
      </c>
      <c r="BP106" s="40">
        <v>28784380.274407897</v>
      </c>
      <c r="BQ106" s="41">
        <f t="shared" si="60"/>
        <v>0.40641601545294365</v>
      </c>
      <c r="BR106" s="42">
        <v>5</v>
      </c>
      <c r="BS106" s="43">
        <v>1.0000000000007447</v>
      </c>
      <c r="BT106" s="41">
        <f t="shared" si="61"/>
        <v>0.79999999999985105</v>
      </c>
    </row>
    <row r="107" spans="49:72" x14ac:dyDescent="0.2">
      <c r="AW107" t="s">
        <v>172</v>
      </c>
      <c r="AX107" s="2">
        <v>3167281</v>
      </c>
      <c r="AY107" s="2">
        <v>2961070.6918500778</v>
      </c>
      <c r="AZ107" s="2">
        <v>571968</v>
      </c>
      <c r="BA107" s="2">
        <v>534729.21457745787</v>
      </c>
      <c r="BB107" s="2">
        <v>4376162</v>
      </c>
      <c r="BC107" s="2">
        <v>4091245.7849455164</v>
      </c>
      <c r="BD107">
        <v>13</v>
      </c>
      <c r="BE107" s="3">
        <v>6.0563472103594194</v>
      </c>
      <c r="BH107" t="s">
        <v>172</v>
      </c>
      <c r="BI107" s="40">
        <v>3167281</v>
      </c>
      <c r="BJ107" s="40">
        <v>2961070.6918500778</v>
      </c>
      <c r="BK107" s="41">
        <f t="shared" si="58"/>
        <v>6.5106414034600074E-2</v>
      </c>
      <c r="BL107" s="40">
        <v>571968</v>
      </c>
      <c r="BM107" s="40">
        <v>534729.21457745787</v>
      </c>
      <c r="BN107" s="41">
        <f t="shared" si="59"/>
        <v>6.5106414034600074E-2</v>
      </c>
      <c r="BO107" s="40">
        <v>4376162</v>
      </c>
      <c r="BP107" s="40">
        <v>4091245.7849455164</v>
      </c>
      <c r="BQ107" s="41">
        <f t="shared" si="60"/>
        <v>6.5106414034600088E-2</v>
      </c>
      <c r="BR107" s="42">
        <v>13</v>
      </c>
      <c r="BS107" s="43">
        <v>6.0563472103594194</v>
      </c>
      <c r="BT107" s="41">
        <f t="shared" si="61"/>
        <v>0.53412713766466002</v>
      </c>
    </row>
    <row r="108" spans="49:72" x14ac:dyDescent="0.2">
      <c r="AW108" t="s">
        <v>174</v>
      </c>
      <c r="AX108" s="2">
        <v>9080871</v>
      </c>
      <c r="AY108" s="2">
        <v>9080871</v>
      </c>
      <c r="AZ108" s="2">
        <v>1738086</v>
      </c>
      <c r="BA108" s="2">
        <v>1425488.637167685</v>
      </c>
      <c r="BB108" s="2">
        <v>16195532</v>
      </c>
      <c r="BC108" s="2">
        <v>14584993.81334625</v>
      </c>
      <c r="BD108">
        <v>1</v>
      </c>
      <c r="BE108" s="3">
        <v>1</v>
      </c>
      <c r="BH108" t="s">
        <v>174</v>
      </c>
      <c r="BI108" s="40">
        <v>9080871</v>
      </c>
      <c r="BJ108" s="40">
        <v>9080871</v>
      </c>
      <c r="BK108" s="41">
        <f t="shared" si="58"/>
        <v>0</v>
      </c>
      <c r="BL108" s="40">
        <v>1738086</v>
      </c>
      <c r="BM108" s="40">
        <v>1425488.637167685</v>
      </c>
      <c r="BN108" s="41">
        <f t="shared" si="59"/>
        <v>0.17985149344296833</v>
      </c>
      <c r="BO108" s="40">
        <v>16195532</v>
      </c>
      <c r="BP108" s="40">
        <v>14584993.81334625</v>
      </c>
      <c r="BQ108" s="41">
        <f t="shared" si="60"/>
        <v>9.9443364173140467E-2</v>
      </c>
      <c r="BR108" s="42">
        <v>1</v>
      </c>
      <c r="BS108" s="43">
        <v>1</v>
      </c>
      <c r="BT108" s="41">
        <f t="shared" si="61"/>
        <v>0</v>
      </c>
    </row>
    <row r="109" spans="49:72" x14ac:dyDescent="0.2">
      <c r="AW109" t="s">
        <v>175</v>
      </c>
      <c r="AX109" s="2">
        <v>2825568</v>
      </c>
      <c r="AY109" s="2">
        <v>2519761.3803694355</v>
      </c>
      <c r="AZ109" s="2">
        <v>743084</v>
      </c>
      <c r="BA109" s="2">
        <v>662661.22973166511</v>
      </c>
      <c r="BB109" s="2">
        <v>3723065</v>
      </c>
      <c r="BC109" s="2">
        <v>3320123.7427678728</v>
      </c>
      <c r="BD109">
        <v>6</v>
      </c>
      <c r="BE109" s="3">
        <v>5.3506297785849117</v>
      </c>
      <c r="BH109" t="s">
        <v>175</v>
      </c>
      <c r="BI109" s="40">
        <v>2825568</v>
      </c>
      <c r="BJ109" s="40">
        <v>2519761.3803694355</v>
      </c>
      <c r="BK109" s="41">
        <f t="shared" si="58"/>
        <v>0.10822837023584797</v>
      </c>
      <c r="BL109" s="40">
        <v>743084</v>
      </c>
      <c r="BM109" s="40">
        <v>662661.22973166511</v>
      </c>
      <c r="BN109" s="41">
        <f t="shared" si="59"/>
        <v>0.10822837023584803</v>
      </c>
      <c r="BO109" s="40">
        <v>3723065</v>
      </c>
      <c r="BP109" s="40">
        <v>3320123.7427678728</v>
      </c>
      <c r="BQ109" s="41">
        <f t="shared" si="60"/>
        <v>0.10822837023584794</v>
      </c>
      <c r="BR109" s="42">
        <v>6</v>
      </c>
      <c r="BS109" s="43">
        <v>5.3506297785849117</v>
      </c>
      <c r="BT109" s="41">
        <f t="shared" si="61"/>
        <v>0.10822837023584804</v>
      </c>
    </row>
    <row r="110" spans="49:72" x14ac:dyDescent="0.2">
      <c r="AW110" t="s">
        <v>176</v>
      </c>
      <c r="AX110" s="2">
        <v>3718420</v>
      </c>
      <c r="AY110" s="2">
        <v>1487040.4782660124</v>
      </c>
      <c r="AZ110" s="2">
        <v>301373</v>
      </c>
      <c r="BA110" s="2">
        <v>188999.79223760005</v>
      </c>
      <c r="BB110" s="2">
        <v>985213</v>
      </c>
      <c r="BC110" s="2">
        <v>617855.78771085222</v>
      </c>
      <c r="BD110">
        <v>11</v>
      </c>
      <c r="BE110" s="3">
        <v>6.8984206103851395</v>
      </c>
      <c r="BH110" t="s">
        <v>176</v>
      </c>
      <c r="BI110" s="40">
        <v>3718420</v>
      </c>
      <c r="BJ110" s="40">
        <v>1487040.4782660124</v>
      </c>
      <c r="BK110" s="41">
        <f t="shared" si="58"/>
        <v>0.60008808088757792</v>
      </c>
      <c r="BL110" s="40">
        <v>301373</v>
      </c>
      <c r="BM110" s="40">
        <v>188999.79223760005</v>
      </c>
      <c r="BN110" s="41">
        <f t="shared" si="59"/>
        <v>0.37287085360135097</v>
      </c>
      <c r="BO110" s="40">
        <v>985213</v>
      </c>
      <c r="BP110" s="40">
        <v>617855.78771085222</v>
      </c>
      <c r="BQ110" s="41">
        <f t="shared" si="60"/>
        <v>0.37287085360135097</v>
      </c>
      <c r="BR110" s="42">
        <v>11</v>
      </c>
      <c r="BS110" s="43">
        <v>6.8984206103851395</v>
      </c>
      <c r="BT110" s="41">
        <f t="shared" si="61"/>
        <v>0.37287085360135097</v>
      </c>
    </row>
    <row r="111" spans="49:72" x14ac:dyDescent="0.2">
      <c r="AW111" t="s">
        <v>177</v>
      </c>
      <c r="AX111" s="2">
        <v>3450911</v>
      </c>
      <c r="AY111" s="2">
        <v>3146712.771186268</v>
      </c>
      <c r="AZ111" s="2">
        <v>1716646</v>
      </c>
      <c r="BA111" s="2">
        <v>777310.91924547905</v>
      </c>
      <c r="BB111" s="2">
        <v>2995859</v>
      </c>
      <c r="BC111" s="2">
        <v>2731773.6609183261</v>
      </c>
      <c r="BD111">
        <v>8</v>
      </c>
      <c r="BE111" s="3">
        <v>7.2947990166915764</v>
      </c>
      <c r="BH111" t="s">
        <v>177</v>
      </c>
      <c r="BI111" s="40">
        <v>3450911</v>
      </c>
      <c r="BJ111" s="40">
        <v>3146712.771186268</v>
      </c>
      <c r="BK111" s="41">
        <f t="shared" si="58"/>
        <v>8.8150122913552981E-2</v>
      </c>
      <c r="BL111" s="40">
        <v>1716646</v>
      </c>
      <c r="BM111" s="40">
        <v>777310.91924547905</v>
      </c>
      <c r="BN111" s="41">
        <f t="shared" si="59"/>
        <v>0.54719207148970783</v>
      </c>
      <c r="BO111" s="40">
        <v>2995859</v>
      </c>
      <c r="BP111" s="40">
        <v>2731773.6609183261</v>
      </c>
      <c r="BQ111" s="41">
        <f t="shared" si="60"/>
        <v>8.8150122913552967E-2</v>
      </c>
      <c r="BR111" s="42">
        <v>8</v>
      </c>
      <c r="BS111" s="43">
        <v>7.2947990166915764</v>
      </c>
      <c r="BT111" s="41">
        <f t="shared" si="61"/>
        <v>8.8150122913552953E-2</v>
      </c>
    </row>
    <row r="112" spans="49:72" ht="16" thickBot="1" x14ac:dyDescent="0.25">
      <c r="AW112" s="15" t="s">
        <v>178</v>
      </c>
      <c r="AX112" s="29">
        <v>4073870</v>
      </c>
      <c r="AY112" s="29">
        <v>3581689.4357980117</v>
      </c>
      <c r="AZ112" s="29">
        <v>1111763</v>
      </c>
      <c r="BA112" s="29">
        <v>977446.45563336706</v>
      </c>
      <c r="BB112" s="29">
        <v>5118061</v>
      </c>
      <c r="BC112" s="29">
        <v>4499727.5356036909</v>
      </c>
      <c r="BD112" s="15">
        <v>7</v>
      </c>
      <c r="BE112" s="33">
        <v>6.1543019415411102</v>
      </c>
      <c r="BH112" s="15" t="s">
        <v>178</v>
      </c>
      <c r="BI112" s="44">
        <v>4073870</v>
      </c>
      <c r="BJ112" s="44">
        <v>3581689.4357980117</v>
      </c>
      <c r="BK112" s="45">
        <f t="shared" si="58"/>
        <v>0.12081400835126999</v>
      </c>
      <c r="BL112" s="44">
        <v>1111763</v>
      </c>
      <c r="BM112" s="44">
        <v>977446.45563336706</v>
      </c>
      <c r="BN112" s="45">
        <f t="shared" si="59"/>
        <v>0.12081400835126996</v>
      </c>
      <c r="BO112" s="44">
        <v>5118061</v>
      </c>
      <c r="BP112" s="44">
        <v>4499727.5356036909</v>
      </c>
      <c r="BQ112" s="45">
        <f t="shared" si="60"/>
        <v>0.12081400835126996</v>
      </c>
      <c r="BR112" s="46">
        <v>7</v>
      </c>
      <c r="BS112" s="47">
        <v>6.1543019415411102</v>
      </c>
      <c r="BT112" s="45">
        <f t="shared" si="61"/>
        <v>0.12081400835126997</v>
      </c>
    </row>
    <row r="113" spans="60:72" ht="16" thickBot="1" x14ac:dyDescent="0.25">
      <c r="BH113" s="35" t="s">
        <v>242</v>
      </c>
      <c r="BI113" s="34">
        <f>+SUBTOTAL(9,BI104:BI112)</f>
        <v>67882056</v>
      </c>
      <c r="BJ113" s="34">
        <f>+SUBTOTAL(9,BJ104:BJ112)</f>
        <v>51394300.447853155</v>
      </c>
      <c r="BK113" s="49">
        <f t="shared" si="58"/>
        <v>0.24288827598484708</v>
      </c>
      <c r="BL113" s="34">
        <f t="shared" ref="BL113:BM113" si="62">+SUBTOTAL(9,BL104:BL112)</f>
        <v>14540396</v>
      </c>
      <c r="BM113" s="34">
        <f t="shared" si="62"/>
        <v>10551326.353857026</v>
      </c>
      <c r="BN113" s="49">
        <f t="shared" si="59"/>
        <v>0.27434394813889351</v>
      </c>
      <c r="BO113" s="34">
        <f t="shared" ref="BO113" si="63">+SUBTOTAL(9,BO104:BO112)</f>
        <v>120865592</v>
      </c>
      <c r="BP113" s="34">
        <f t="shared" ref="BP113" si="64">+SUBTOTAL(9,BP104:BP112)</f>
        <v>78362629.212409243</v>
      </c>
      <c r="BQ113" s="49">
        <f t="shared" si="60"/>
        <v>0.35165477688299213</v>
      </c>
      <c r="BR113" s="51">
        <f t="shared" ref="BR113" si="65">+SUBTOTAL(9,BR104:BR112)</f>
        <v>64</v>
      </c>
      <c r="BS113" s="51">
        <f t="shared" ref="BS113" si="66">+SUBTOTAL(9,BS104:BS112)</f>
        <v>40.495614808853901</v>
      </c>
      <c r="BT113" s="49">
        <f t="shared" si="61"/>
        <v>0.3672560186116578</v>
      </c>
    </row>
  </sheetData>
  <pageMargins left="0.7" right="0.7" top="0.75" bottom="0.75" header="0.3" footer="0.3"/>
  <pageSetup orientation="portrait" horizontalDpi="0" verticalDpi="0"/>
  <ignoredErrors>
    <ignoredError sqref="BK13 BN13 BQ13 BK27 BN27 BQ27 BK42 BN42 BQ42 BK57 BN57 BQ57 BK71 BN71 BQ71 BK85 BN85 BQ85 BK99 BN99 BQ99 BK113 BN113 BQ1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3769-5FE8-0E47-A58B-166E2F0EFE8D}">
  <dimension ref="A1:AH109"/>
  <sheetViews>
    <sheetView tabSelected="1" topLeftCell="T44" zoomScale="107" zoomScaleNormal="70" workbookViewId="0">
      <selection activeCell="Z103" sqref="Z103"/>
    </sheetView>
  </sheetViews>
  <sheetFormatPr baseColWidth="10" defaultRowHeight="15" x14ac:dyDescent="0.2"/>
  <cols>
    <col min="1" max="1" width="7.5" bestFit="1" customWidth="1"/>
    <col min="2" max="2" width="25.83203125" bestFit="1" customWidth="1"/>
    <col min="3" max="3" width="26" bestFit="1" customWidth="1"/>
    <col min="4" max="4" width="26.33203125" bestFit="1" customWidth="1"/>
    <col min="5" max="5" width="30.33203125" bestFit="1" customWidth="1"/>
    <col min="6" max="6" width="12.5" bestFit="1" customWidth="1"/>
    <col min="7" max="7" width="15.1640625" bestFit="1" customWidth="1"/>
    <col min="8" max="8" width="14.1640625" bestFit="1" customWidth="1"/>
    <col min="9" max="9" width="16.5" bestFit="1" customWidth="1"/>
    <col min="10" max="10" width="13.83203125" bestFit="1" customWidth="1"/>
    <col min="11" max="11" width="8" bestFit="1" customWidth="1"/>
    <col min="12" max="12" width="31.33203125" bestFit="1" customWidth="1"/>
    <col min="13" max="13" width="9.6640625" bestFit="1" customWidth="1"/>
    <col min="14" max="14" width="12.1640625" bestFit="1" customWidth="1"/>
    <col min="15" max="17" width="11.1640625" bestFit="1" customWidth="1"/>
    <col min="18" max="18" width="11" bestFit="1" customWidth="1"/>
    <col min="19" max="19" width="10.1640625" bestFit="1" customWidth="1"/>
    <col min="20" max="20" width="26.33203125" bestFit="1" customWidth="1"/>
    <col min="21" max="21" width="12.5" bestFit="1" customWidth="1"/>
    <col min="22" max="22" width="28.83203125" bestFit="1" customWidth="1"/>
    <col min="23" max="23" width="12.1640625" bestFit="1" customWidth="1"/>
    <col min="24" max="25" width="11.1640625" bestFit="1" customWidth="1"/>
    <col min="26" max="26" width="11" bestFit="1" customWidth="1"/>
    <col min="27" max="27" width="10.1640625" bestFit="1" customWidth="1"/>
    <col min="28" max="28" width="18" bestFit="1" customWidth="1"/>
    <col min="29" max="29" width="18.1640625" bestFit="1" customWidth="1"/>
    <col min="30" max="30" width="18.5" bestFit="1" customWidth="1"/>
    <col min="31" max="31" width="18.33203125" bestFit="1" customWidth="1"/>
    <col min="32" max="32" width="30.5" bestFit="1" customWidth="1"/>
    <col min="33" max="33" width="27.83203125" bestFit="1" customWidth="1"/>
    <col min="34" max="34" width="13.83203125" bestFit="1" customWidth="1"/>
  </cols>
  <sheetData>
    <row r="1" spans="1:33" x14ac:dyDescent="0.2">
      <c r="Q1" s="4" t="s">
        <v>9</v>
      </c>
      <c r="R1" t="s">
        <v>35</v>
      </c>
      <c r="AF1" s="4" t="s">
        <v>167</v>
      </c>
      <c r="AG1" t="s">
        <v>192</v>
      </c>
    </row>
    <row r="2" spans="1:33" ht="19" x14ac:dyDescent="0.25">
      <c r="A2" s="13" t="s">
        <v>168</v>
      </c>
    </row>
    <row r="3" spans="1:33" x14ac:dyDescent="0.2">
      <c r="A3" s="4" t="s">
        <v>166</v>
      </c>
      <c r="B3" t="s">
        <v>180</v>
      </c>
      <c r="C3" t="s">
        <v>181</v>
      </c>
      <c r="F3" s="4" t="s">
        <v>212</v>
      </c>
      <c r="G3" s="4" t="s">
        <v>213</v>
      </c>
      <c r="Q3" s="4" t="s">
        <v>166</v>
      </c>
      <c r="R3" s="4" t="s">
        <v>167</v>
      </c>
      <c r="S3" s="4" t="s">
        <v>7</v>
      </c>
      <c r="T3" t="s">
        <v>189</v>
      </c>
      <c r="U3" t="s">
        <v>218</v>
      </c>
      <c r="V3" t="s">
        <v>224</v>
      </c>
      <c r="W3" t="s">
        <v>219</v>
      </c>
      <c r="X3" t="s">
        <v>225</v>
      </c>
      <c r="Y3" t="s">
        <v>220</v>
      </c>
      <c r="AF3" s="4" t="s">
        <v>243</v>
      </c>
      <c r="AG3" t="s">
        <v>188</v>
      </c>
    </row>
    <row r="4" spans="1:33" x14ac:dyDescent="0.2">
      <c r="A4" s="5" t="s">
        <v>178</v>
      </c>
      <c r="B4" s="6">
        <v>0.94993084518942317</v>
      </c>
      <c r="C4" s="6">
        <v>4.2160095425187963E-2</v>
      </c>
      <c r="F4" s="4" t="s">
        <v>166</v>
      </c>
      <c r="G4" t="s">
        <v>191</v>
      </c>
      <c r="H4" t="s">
        <v>192</v>
      </c>
      <c r="I4" t="s">
        <v>193</v>
      </c>
      <c r="J4" t="s">
        <v>194</v>
      </c>
      <c r="K4" t="s">
        <v>195</v>
      </c>
      <c r="L4" t="s">
        <v>196</v>
      </c>
      <c r="M4" t="s">
        <v>197</v>
      </c>
      <c r="N4" t="s">
        <v>198</v>
      </c>
      <c r="Q4" t="s">
        <v>170</v>
      </c>
      <c r="R4" t="s">
        <v>191</v>
      </c>
      <c r="S4">
        <v>1</v>
      </c>
      <c r="T4" s="2">
        <v>9976837</v>
      </c>
      <c r="U4" s="2">
        <v>0</v>
      </c>
      <c r="V4" s="2">
        <v>2702374</v>
      </c>
      <c r="W4" s="2">
        <v>999015.96440528997</v>
      </c>
      <c r="X4" s="2">
        <v>28507802</v>
      </c>
      <c r="Y4" s="2">
        <v>11971910.514926201</v>
      </c>
      <c r="Z4" s="2"/>
      <c r="AA4" s="2"/>
      <c r="AB4" s="2"/>
      <c r="AF4" s="5" t="s">
        <v>170</v>
      </c>
      <c r="AG4" s="2">
        <v>26118436</v>
      </c>
    </row>
    <row r="5" spans="1:33" x14ac:dyDescent="0.2">
      <c r="A5" s="5" t="s">
        <v>174</v>
      </c>
      <c r="B5" s="6">
        <v>0.9428846587775308</v>
      </c>
      <c r="C5" s="6">
        <v>0.1067283428647689</v>
      </c>
      <c r="F5" s="5" t="s">
        <v>169</v>
      </c>
      <c r="G5" s="6">
        <v>0.69963228258800503</v>
      </c>
      <c r="H5" s="6">
        <v>0.49870690799011302</v>
      </c>
      <c r="I5" s="6">
        <v>0.57776788763350995</v>
      </c>
      <c r="J5" s="6">
        <v>0.45411159747470797</v>
      </c>
      <c r="K5" s="6">
        <v>0.60372298113225498</v>
      </c>
      <c r="L5" s="6">
        <v>0.93983476551038903</v>
      </c>
      <c r="M5" s="6">
        <v>1</v>
      </c>
      <c r="N5" s="6">
        <v>0.50381969321755404</v>
      </c>
      <c r="Q5" t="s">
        <v>171</v>
      </c>
      <c r="R5" t="s">
        <v>195</v>
      </c>
      <c r="S5">
        <v>1</v>
      </c>
      <c r="T5" s="2">
        <v>12861674</v>
      </c>
      <c r="U5" s="2">
        <v>1378014.7467121801</v>
      </c>
      <c r="V5" s="2">
        <v>4521466</v>
      </c>
      <c r="W5" s="2">
        <v>2700844.7060325099</v>
      </c>
      <c r="X5" s="2">
        <v>43421147</v>
      </c>
      <c r="Y5" s="2">
        <v>24959800.715389401</v>
      </c>
      <c r="Z5" s="2"/>
      <c r="AA5" s="2"/>
      <c r="AB5" s="2"/>
      <c r="AF5" s="5" t="s">
        <v>171</v>
      </c>
      <c r="AG5" s="2">
        <v>8009829</v>
      </c>
    </row>
    <row r="6" spans="1:33" x14ac:dyDescent="0.2">
      <c r="A6" s="5" t="s">
        <v>172</v>
      </c>
      <c r="B6" s="6">
        <v>0.93818466071961981</v>
      </c>
      <c r="C6" s="6">
        <v>9.3537659463936162E-2</v>
      </c>
      <c r="F6" s="5" t="s">
        <v>170</v>
      </c>
      <c r="G6" s="6">
        <v>1.00000000000005</v>
      </c>
      <c r="H6" s="6">
        <v>0.999999999999997</v>
      </c>
      <c r="I6" s="6">
        <v>0.79765251360679501</v>
      </c>
      <c r="J6" s="6">
        <v>0.66273312528183803</v>
      </c>
      <c r="K6" s="6">
        <v>0.66626833635216098</v>
      </c>
      <c r="L6" s="6">
        <v>0.53828418519328303</v>
      </c>
      <c r="M6" s="6">
        <v>0.637338197541792</v>
      </c>
      <c r="N6" s="6">
        <v>0.567639773038488</v>
      </c>
      <c r="Q6" t="s">
        <v>174</v>
      </c>
      <c r="R6" t="s">
        <v>198</v>
      </c>
      <c r="S6">
        <v>1</v>
      </c>
      <c r="T6" s="2">
        <v>9080871</v>
      </c>
      <c r="U6" s="2">
        <v>0</v>
      </c>
      <c r="V6" s="2">
        <v>1738086</v>
      </c>
      <c r="W6" s="2">
        <v>312597.36283231498</v>
      </c>
      <c r="X6" s="2">
        <v>16195532</v>
      </c>
      <c r="Y6" s="2">
        <v>1610538.18665375</v>
      </c>
      <c r="Z6" s="2"/>
      <c r="AA6" s="2"/>
      <c r="AB6" s="2"/>
      <c r="AF6" s="5" t="s">
        <v>174</v>
      </c>
      <c r="AG6" s="2">
        <v>7450809</v>
      </c>
    </row>
    <row r="7" spans="1:33" x14ac:dyDescent="0.2">
      <c r="A7" s="5" t="s">
        <v>175</v>
      </c>
      <c r="B7" s="6">
        <v>0.91860989549815331</v>
      </c>
      <c r="C7" s="6">
        <v>6.047734723516026E-2</v>
      </c>
      <c r="F7" s="5" t="s">
        <v>171</v>
      </c>
      <c r="G7" s="6">
        <v>0.79569821361450099</v>
      </c>
      <c r="H7" s="6">
        <v>0.62326916190610604</v>
      </c>
      <c r="I7" s="6">
        <v>0.65773099673641799</v>
      </c>
      <c r="J7" s="6">
        <v>0.95007313594033005</v>
      </c>
      <c r="K7" s="6">
        <v>0.99999999999983202</v>
      </c>
      <c r="L7" s="6">
        <v>0.799607584026373</v>
      </c>
      <c r="M7" s="6">
        <v>0.69645184365837798</v>
      </c>
      <c r="N7" s="6">
        <v>0.926555346201557</v>
      </c>
      <c r="AF7" s="5" t="s">
        <v>178</v>
      </c>
      <c r="AG7" s="2">
        <v>4923259</v>
      </c>
    </row>
    <row r="8" spans="1:33" x14ac:dyDescent="0.2">
      <c r="A8" s="5" t="s">
        <v>176</v>
      </c>
      <c r="B8" s="6">
        <v>0.9067822865996622</v>
      </c>
      <c r="C8" s="6">
        <v>0.18643542680067574</v>
      </c>
      <c r="F8" s="5" t="s">
        <v>172</v>
      </c>
      <c r="G8" s="6">
        <v>0.73528142242930705</v>
      </c>
      <c r="H8" s="6">
        <v>0.87328501901644096</v>
      </c>
      <c r="I8" s="6">
        <v>1</v>
      </c>
      <c r="J8" s="6">
        <v>1</v>
      </c>
      <c r="K8" s="6">
        <v>0.96201725834580998</v>
      </c>
      <c r="L8" s="6">
        <v>1</v>
      </c>
      <c r="M8" s="6">
        <v>1</v>
      </c>
      <c r="N8" s="6">
        <v>0.93489358596539995</v>
      </c>
      <c r="AF8" s="5" t="s">
        <v>177</v>
      </c>
      <c r="AG8" s="2">
        <v>2974647</v>
      </c>
    </row>
    <row r="9" spans="1:33" x14ac:dyDescent="0.2">
      <c r="A9" s="5" t="s">
        <v>177</v>
      </c>
      <c r="B9" s="6">
        <v>0.86902318287124181</v>
      </c>
      <c r="C9" s="6">
        <v>0.13526760018856343</v>
      </c>
      <c r="F9" s="5" t="s">
        <v>173</v>
      </c>
      <c r="G9" s="6">
        <v>0.67202973182590697</v>
      </c>
      <c r="H9" s="6">
        <v>0.73753684276252396</v>
      </c>
      <c r="I9" s="6">
        <v>0.92115335151963096</v>
      </c>
      <c r="J9" s="6">
        <v>0.60092606371815804</v>
      </c>
      <c r="K9" s="6">
        <v>0.84853084181954397</v>
      </c>
      <c r="L9" s="6">
        <v>0.74994909701591705</v>
      </c>
      <c r="M9" s="6">
        <v>0.81659877841577699</v>
      </c>
      <c r="N9" s="6"/>
      <c r="AF9" s="5" t="s">
        <v>173</v>
      </c>
      <c r="AG9" s="2">
        <v>2649497</v>
      </c>
    </row>
    <row r="10" spans="1:33" x14ac:dyDescent="0.2">
      <c r="A10" s="5" t="s">
        <v>171</v>
      </c>
      <c r="B10" s="6">
        <v>0.80617328526045773</v>
      </c>
      <c r="C10" s="6">
        <v>0.1416476839793728</v>
      </c>
      <c r="F10" s="5" t="s">
        <v>174</v>
      </c>
      <c r="G10" s="6">
        <v>0.99999999999995004</v>
      </c>
      <c r="H10" s="6">
        <v>0.74466223911290597</v>
      </c>
      <c r="I10" s="6">
        <v>0.99999999999997002</v>
      </c>
      <c r="J10" s="6">
        <v>0.99999999999998301</v>
      </c>
      <c r="K10" s="6">
        <v>0.79841503110734102</v>
      </c>
      <c r="L10" s="6">
        <v>0.99999999999993705</v>
      </c>
      <c r="M10" s="6">
        <v>0.999999999999996</v>
      </c>
      <c r="N10" s="6">
        <v>1.0000000000000799</v>
      </c>
      <c r="AF10" s="5" t="s">
        <v>169</v>
      </c>
      <c r="AG10" s="2">
        <v>2460426</v>
      </c>
    </row>
    <row r="11" spans="1:33" x14ac:dyDescent="0.2">
      <c r="A11" s="5" t="s">
        <v>173</v>
      </c>
      <c r="B11" s="6">
        <v>0.76381781529677972</v>
      </c>
      <c r="C11" s="6">
        <v>0.1084423070520722</v>
      </c>
      <c r="F11" s="5" t="s">
        <v>175</v>
      </c>
      <c r="G11" s="6">
        <v>1</v>
      </c>
      <c r="H11" s="6">
        <v>0.92218846607026905</v>
      </c>
      <c r="I11" s="6">
        <v>1</v>
      </c>
      <c r="J11" s="6">
        <v>0.90240405345139296</v>
      </c>
      <c r="K11" s="6">
        <v>0.86393026762750103</v>
      </c>
      <c r="L11" s="6">
        <v>0.84997485157375896</v>
      </c>
      <c r="M11" s="6"/>
      <c r="N11" s="6">
        <v>0.89177162976415203</v>
      </c>
      <c r="AF11" s="5" t="s">
        <v>172</v>
      </c>
      <c r="AG11" s="2">
        <v>2094837</v>
      </c>
    </row>
    <row r="12" spans="1:33" x14ac:dyDescent="0.2">
      <c r="A12" s="5" t="s">
        <v>170</v>
      </c>
      <c r="B12" s="6">
        <v>0.73373951637679458</v>
      </c>
      <c r="C12" s="6">
        <v>0.18148339345591855</v>
      </c>
      <c r="F12" s="5" t="s">
        <v>176</v>
      </c>
      <c r="G12" s="6"/>
      <c r="H12" s="6"/>
      <c r="I12" s="6">
        <v>0.999999999999995</v>
      </c>
      <c r="J12" s="6">
        <v>0.999999999999994</v>
      </c>
      <c r="K12" s="6"/>
      <c r="L12" s="6"/>
      <c r="M12" s="6">
        <v>1</v>
      </c>
      <c r="N12" s="6">
        <v>0.62712914639864903</v>
      </c>
      <c r="AF12" s="5" t="s">
        <v>175</v>
      </c>
      <c r="AG12" s="2">
        <v>1545209</v>
      </c>
    </row>
    <row r="13" spans="1:33" x14ac:dyDescent="0.2">
      <c r="A13" s="5" t="s">
        <v>169</v>
      </c>
      <c r="B13" s="6">
        <v>0.65969951444331687</v>
      </c>
      <c r="C13" s="6">
        <v>0.20639923127172471</v>
      </c>
      <c r="F13" s="5" t="s">
        <v>177</v>
      </c>
      <c r="G13" s="6">
        <v>0.65112700792022704</v>
      </c>
      <c r="H13" s="6">
        <v>0.87813905391985803</v>
      </c>
      <c r="I13" s="6">
        <v>1</v>
      </c>
      <c r="J13" s="6">
        <v>1</v>
      </c>
      <c r="K13" s="6">
        <v>0.67334821027763703</v>
      </c>
      <c r="L13" s="6">
        <v>0.94251654349867797</v>
      </c>
      <c r="M13" s="6">
        <v>0.895204770267088</v>
      </c>
      <c r="N13" s="6">
        <v>0.91184987708644705</v>
      </c>
      <c r="AF13" s="5" t="s">
        <v>179</v>
      </c>
      <c r="AG13" s="2">
        <v>58226949</v>
      </c>
    </row>
    <row r="14" spans="1:33" x14ac:dyDescent="0.2">
      <c r="A14" s="5" t="s">
        <v>179</v>
      </c>
      <c r="B14" s="6">
        <v>0.84596227609554409</v>
      </c>
      <c r="C14" s="6">
        <v>0.160109235806282</v>
      </c>
      <c r="F14" s="5" t="s">
        <v>178</v>
      </c>
      <c r="G14" s="6">
        <v>0.98209119060147199</v>
      </c>
      <c r="H14" s="6">
        <v>0.95190090897525004</v>
      </c>
      <c r="I14" s="6">
        <v>1</v>
      </c>
      <c r="J14" s="6">
        <v>0.94862913278599903</v>
      </c>
      <c r="K14" s="6">
        <v>0.91213457632475403</v>
      </c>
      <c r="L14" s="6">
        <v>0.930092482690003</v>
      </c>
      <c r="M14" s="6">
        <v>0.99541247848917802</v>
      </c>
      <c r="N14" s="6">
        <v>0.87918599164873001</v>
      </c>
    </row>
    <row r="17" spans="1:34" ht="19" x14ac:dyDescent="0.25">
      <c r="A17" s="13" t="s">
        <v>199</v>
      </c>
    </row>
    <row r="18" spans="1:34" x14ac:dyDescent="0.2">
      <c r="A18" s="4" t="s">
        <v>166</v>
      </c>
      <c r="B18" t="s">
        <v>184</v>
      </c>
    </row>
    <row r="19" spans="1:34" x14ac:dyDescent="0.2">
      <c r="A19" s="5" t="s">
        <v>174</v>
      </c>
      <c r="B19">
        <v>6</v>
      </c>
    </row>
    <row r="20" spans="1:34" x14ac:dyDescent="0.2">
      <c r="A20" s="5" t="s">
        <v>172</v>
      </c>
      <c r="B20">
        <v>4</v>
      </c>
    </row>
    <row r="21" spans="1:34" x14ac:dyDescent="0.2">
      <c r="A21" s="5" t="s">
        <v>176</v>
      </c>
      <c r="B21">
        <v>3</v>
      </c>
    </row>
    <row r="22" spans="1:34" x14ac:dyDescent="0.2">
      <c r="A22" s="5" t="s">
        <v>170</v>
      </c>
      <c r="B22">
        <v>2</v>
      </c>
    </row>
    <row r="23" spans="1:34" x14ac:dyDescent="0.2">
      <c r="A23" s="5" t="s">
        <v>175</v>
      </c>
      <c r="B23">
        <v>2</v>
      </c>
    </row>
    <row r="24" spans="1:34" x14ac:dyDescent="0.2">
      <c r="A24" s="5" t="s">
        <v>177</v>
      </c>
      <c r="B24">
        <v>2</v>
      </c>
      <c r="AF24" s="4" t="s">
        <v>243</v>
      </c>
      <c r="AG24" t="s">
        <v>188</v>
      </c>
      <c r="AH24" t="s">
        <v>217</v>
      </c>
    </row>
    <row r="25" spans="1:34" x14ac:dyDescent="0.2">
      <c r="A25" s="5" t="s">
        <v>171</v>
      </c>
      <c r="B25">
        <v>1</v>
      </c>
      <c r="AF25" s="5" t="s">
        <v>169</v>
      </c>
      <c r="AG25">
        <v>24987402</v>
      </c>
      <c r="AH25">
        <v>5.277596115546535</v>
      </c>
    </row>
    <row r="26" spans="1:34" x14ac:dyDescent="0.2">
      <c r="A26" s="5" t="s">
        <v>178</v>
      </c>
      <c r="B26">
        <v>1</v>
      </c>
      <c r="AF26" s="62" t="s">
        <v>191</v>
      </c>
      <c r="AG26">
        <v>2609300</v>
      </c>
      <c r="AH26">
        <v>0.69963228258800503</v>
      </c>
    </row>
    <row r="27" spans="1:34" x14ac:dyDescent="0.2">
      <c r="A27" s="5" t="s">
        <v>169</v>
      </c>
      <c r="B27">
        <v>1</v>
      </c>
      <c r="AF27" s="62" t="s">
        <v>192</v>
      </c>
      <c r="AG27">
        <v>2460426</v>
      </c>
      <c r="AH27">
        <v>0.49870690799011302</v>
      </c>
    </row>
    <row r="28" spans="1:34" x14ac:dyDescent="0.2">
      <c r="A28" s="5" t="s">
        <v>173</v>
      </c>
      <c r="B28">
        <v>0</v>
      </c>
      <c r="AF28" s="62" t="s">
        <v>193</v>
      </c>
      <c r="AG28">
        <v>3054529</v>
      </c>
      <c r="AH28">
        <v>0.57776788763350995</v>
      </c>
    </row>
    <row r="29" spans="1:34" x14ac:dyDescent="0.2">
      <c r="A29" s="5" t="s">
        <v>179</v>
      </c>
      <c r="B29">
        <v>22</v>
      </c>
      <c r="AF29" s="62" t="s">
        <v>194</v>
      </c>
      <c r="AG29">
        <v>2160698</v>
      </c>
      <c r="AH29">
        <v>0.45411159747470797</v>
      </c>
    </row>
    <row r="30" spans="1:34" x14ac:dyDescent="0.2">
      <c r="AF30" s="62" t="s">
        <v>195</v>
      </c>
      <c r="AG30">
        <v>2369710</v>
      </c>
      <c r="AH30">
        <v>0.60372298113225498</v>
      </c>
    </row>
    <row r="31" spans="1:34" x14ac:dyDescent="0.2">
      <c r="AF31" s="62" t="s">
        <v>196</v>
      </c>
      <c r="AG31">
        <v>4160029</v>
      </c>
      <c r="AH31">
        <v>0.93983476551038903</v>
      </c>
    </row>
    <row r="32" spans="1:34" ht="19" x14ac:dyDescent="0.25">
      <c r="A32" s="13" t="s">
        <v>185</v>
      </c>
      <c r="AF32" s="62" t="s">
        <v>197</v>
      </c>
      <c r="AG32">
        <v>5466994</v>
      </c>
      <c r="AH32">
        <v>1</v>
      </c>
    </row>
    <row r="33" spans="1:34" x14ac:dyDescent="0.2">
      <c r="A33" s="4" t="s">
        <v>190</v>
      </c>
      <c r="B33" t="s">
        <v>187</v>
      </c>
      <c r="C33" t="s">
        <v>245</v>
      </c>
      <c r="D33" t="s">
        <v>244</v>
      </c>
      <c r="E33" t="s">
        <v>246</v>
      </c>
      <c r="F33" t="s">
        <v>247</v>
      </c>
      <c r="G33" t="s">
        <v>248</v>
      </c>
      <c r="L33" s="4" t="s">
        <v>166</v>
      </c>
      <c r="M33" s="4" t="s">
        <v>249</v>
      </c>
      <c r="N33" s="4" t="s">
        <v>222</v>
      </c>
      <c r="O33" s="4" t="s">
        <v>244</v>
      </c>
      <c r="P33" t="s">
        <v>204</v>
      </c>
      <c r="Q33" t="s">
        <v>206</v>
      </c>
      <c r="R33" t="s">
        <v>245</v>
      </c>
      <c r="S33" t="s">
        <v>205</v>
      </c>
      <c r="U33" s="4" t="s">
        <v>249</v>
      </c>
      <c r="V33" s="4" t="s">
        <v>166</v>
      </c>
      <c r="W33" s="4" t="s">
        <v>222</v>
      </c>
      <c r="X33" t="s">
        <v>204</v>
      </c>
      <c r="Y33" t="s">
        <v>206</v>
      </c>
      <c r="Z33" t="s">
        <v>245</v>
      </c>
      <c r="AA33" t="s">
        <v>205</v>
      </c>
      <c r="AB33" t="s">
        <v>250</v>
      </c>
      <c r="AC33" t="s">
        <v>251</v>
      </c>
      <c r="AD33" t="s">
        <v>252</v>
      </c>
      <c r="AF33" s="62" t="s">
        <v>198</v>
      </c>
      <c r="AG33">
        <v>2705716</v>
      </c>
      <c r="AH33">
        <v>0.50381969321755404</v>
      </c>
    </row>
    <row r="34" spans="1:34" x14ac:dyDescent="0.2">
      <c r="A34" s="5" t="s">
        <v>96</v>
      </c>
      <c r="B34" s="12">
        <v>18.218231959143587</v>
      </c>
      <c r="C34">
        <v>7</v>
      </c>
      <c r="D34" s="2">
        <v>1300620</v>
      </c>
      <c r="E34" s="2">
        <v>878455</v>
      </c>
      <c r="F34" s="2">
        <v>422165</v>
      </c>
      <c r="G34" s="6">
        <v>0.32458750442096845</v>
      </c>
      <c r="L34" t="s">
        <v>170</v>
      </c>
      <c r="M34" t="s">
        <v>192</v>
      </c>
      <c r="N34" s="17">
        <v>1</v>
      </c>
      <c r="O34" s="2">
        <v>26118436</v>
      </c>
      <c r="P34" s="2">
        <v>16794365</v>
      </c>
      <c r="Q34" s="2">
        <v>30446197</v>
      </c>
      <c r="R34">
        <v>1</v>
      </c>
      <c r="S34" s="2">
        <v>3576420</v>
      </c>
      <c r="U34" t="s">
        <v>191</v>
      </c>
      <c r="V34" t="s">
        <v>169</v>
      </c>
      <c r="W34">
        <v>0.69963228258800503</v>
      </c>
      <c r="X34" s="2">
        <v>3889815</v>
      </c>
      <c r="Y34" s="2">
        <v>3076699</v>
      </c>
      <c r="Z34" s="64">
        <v>5</v>
      </c>
      <c r="AA34" s="2">
        <v>716064</v>
      </c>
      <c r="AB34" s="63">
        <v>2721440.1472950606</v>
      </c>
      <c r="AC34" s="63">
        <v>500981.49079909723</v>
      </c>
      <c r="AD34" s="63">
        <v>2152557.9442062327</v>
      </c>
      <c r="AF34" s="5" t="s">
        <v>170</v>
      </c>
      <c r="AG34">
        <v>127220233</v>
      </c>
      <c r="AH34">
        <v>5.8699161310143566</v>
      </c>
    </row>
    <row r="35" spans="1:34" x14ac:dyDescent="0.2">
      <c r="A35" s="5" t="s">
        <v>44</v>
      </c>
      <c r="B35" s="12">
        <v>8.4864646064059333</v>
      </c>
      <c r="C35">
        <v>1</v>
      </c>
      <c r="D35" s="2">
        <v>26118436</v>
      </c>
      <c r="E35" s="2">
        <v>16794365</v>
      </c>
      <c r="F35" s="2">
        <v>9324071</v>
      </c>
      <c r="G35" s="6">
        <v>0.35699193473912449</v>
      </c>
      <c r="M35" t="s">
        <v>193</v>
      </c>
      <c r="N35" s="17">
        <v>0.79765251360679501</v>
      </c>
      <c r="O35" s="2">
        <v>15427641</v>
      </c>
      <c r="P35" s="2">
        <v>12406785</v>
      </c>
      <c r="Q35" s="2">
        <v>29474810</v>
      </c>
      <c r="R35">
        <v>4</v>
      </c>
      <c r="S35" s="2">
        <v>2790763</v>
      </c>
      <c r="V35" t="s">
        <v>170</v>
      </c>
      <c r="W35">
        <v>1</v>
      </c>
      <c r="X35" s="2">
        <v>9976837</v>
      </c>
      <c r="Y35" s="2">
        <v>28507802</v>
      </c>
      <c r="Z35" s="64">
        <v>1</v>
      </c>
      <c r="AA35" s="2">
        <v>2702374</v>
      </c>
      <c r="AB35" s="63">
        <v>9976837</v>
      </c>
      <c r="AC35" s="63">
        <v>1703358.0355947101</v>
      </c>
      <c r="AD35" s="63">
        <v>16535891.485073799</v>
      </c>
      <c r="AF35" s="62" t="s">
        <v>191</v>
      </c>
      <c r="AG35">
        <v>13085550</v>
      </c>
      <c r="AH35">
        <v>1</v>
      </c>
    </row>
    <row r="36" spans="1:34" x14ac:dyDescent="0.2">
      <c r="A36" s="5" t="s">
        <v>86</v>
      </c>
      <c r="B36" s="12">
        <v>6.5938213101744143</v>
      </c>
      <c r="C36">
        <v>11</v>
      </c>
      <c r="D36" s="2">
        <v>5466994</v>
      </c>
      <c r="E36" s="2">
        <v>3321123</v>
      </c>
      <c r="F36" s="2">
        <v>2145871</v>
      </c>
      <c r="G36" s="6">
        <v>0.39251387508382118</v>
      </c>
      <c r="V36" t="s">
        <v>171</v>
      </c>
      <c r="W36">
        <v>0.79569821361450099</v>
      </c>
      <c r="X36" s="2">
        <v>11454340</v>
      </c>
      <c r="Y36" s="2">
        <v>46669645</v>
      </c>
      <c r="Z36" s="64">
        <v>4</v>
      </c>
      <c r="AA36" s="2">
        <v>2843843</v>
      </c>
      <c r="AB36" s="63">
        <v>9114197.8761331234</v>
      </c>
      <c r="AC36" s="63">
        <v>2262840.7949001035</v>
      </c>
      <c r="AD36" s="63">
        <v>16277919.590120431</v>
      </c>
      <c r="AF36" s="62" t="s">
        <v>192</v>
      </c>
      <c r="AG36">
        <v>26118436</v>
      </c>
      <c r="AH36">
        <v>1</v>
      </c>
    </row>
    <row r="37" spans="1:34" x14ac:dyDescent="0.2">
      <c r="A37" s="5" t="s">
        <v>62</v>
      </c>
      <c r="B37" s="12">
        <v>6.5847699054344302</v>
      </c>
      <c r="C37">
        <v>2</v>
      </c>
      <c r="D37" s="2">
        <v>4102325</v>
      </c>
      <c r="E37" s="2">
        <v>2796464</v>
      </c>
      <c r="F37" s="2">
        <v>1305861</v>
      </c>
      <c r="G37" s="6">
        <v>0.31832217096402649</v>
      </c>
      <c r="V37" t="s">
        <v>172</v>
      </c>
      <c r="W37">
        <v>0.73528142242930705</v>
      </c>
      <c r="X37" s="2">
        <v>1418111</v>
      </c>
      <c r="Y37" s="2">
        <v>1071587</v>
      </c>
      <c r="Z37" s="64">
        <v>9</v>
      </c>
      <c r="AA37" s="2">
        <v>427247</v>
      </c>
      <c r="AB37" s="63">
        <v>1042710.6732426471</v>
      </c>
      <c r="AC37" s="63">
        <v>132735.39568668816</v>
      </c>
      <c r="AD37" s="63">
        <v>787918.01361675386</v>
      </c>
      <c r="AF37" s="62" t="s">
        <v>193</v>
      </c>
      <c r="AG37">
        <v>15427641</v>
      </c>
      <c r="AH37">
        <v>0.79765251360679501</v>
      </c>
    </row>
    <row r="38" spans="1:34" x14ac:dyDescent="0.2">
      <c r="A38" s="5" t="s">
        <v>73</v>
      </c>
      <c r="B38" s="12">
        <v>6.1754802826140169</v>
      </c>
      <c r="C38">
        <v>3</v>
      </c>
      <c r="D38" s="2">
        <v>3792247</v>
      </c>
      <c r="E38" s="2">
        <v>3358160</v>
      </c>
      <c r="F38" s="2">
        <v>434087</v>
      </c>
      <c r="G38" s="6">
        <v>0.11446696378163131</v>
      </c>
      <c r="V38" t="s">
        <v>173</v>
      </c>
      <c r="W38">
        <v>0.67202973182590697</v>
      </c>
      <c r="X38" s="2">
        <v>1875874</v>
      </c>
      <c r="Y38" s="2">
        <v>3124672</v>
      </c>
      <c r="Z38" s="64">
        <v>15</v>
      </c>
      <c r="AA38" s="2">
        <v>654290</v>
      </c>
      <c r="AB38" s="63">
        <v>1260643.1011591915</v>
      </c>
      <c r="AC38" s="63">
        <v>439702.33323637268</v>
      </c>
      <c r="AD38" s="63">
        <v>1590070.5911152456</v>
      </c>
      <c r="AF38" s="62" t="s">
        <v>194</v>
      </c>
      <c r="AG38">
        <v>14863823</v>
      </c>
      <c r="AH38">
        <v>0.66273312528183803</v>
      </c>
    </row>
    <row r="39" spans="1:34" x14ac:dyDescent="0.2">
      <c r="A39" s="5" t="s">
        <v>63</v>
      </c>
      <c r="B39" s="12">
        <v>4.7388449837005613</v>
      </c>
      <c r="C39">
        <v>2</v>
      </c>
      <c r="D39" s="2">
        <v>5483777</v>
      </c>
      <c r="E39" s="2">
        <v>3132021</v>
      </c>
      <c r="F39" s="2">
        <v>2351756</v>
      </c>
      <c r="G39" s="6">
        <v>0.42885697211976342</v>
      </c>
      <c r="V39" t="s">
        <v>174</v>
      </c>
      <c r="W39">
        <v>1</v>
      </c>
      <c r="X39" s="2">
        <v>9273403</v>
      </c>
      <c r="Y39" s="2">
        <v>12025891</v>
      </c>
      <c r="Z39" s="64">
        <v>2</v>
      </c>
      <c r="AA39" s="2">
        <v>993215</v>
      </c>
      <c r="AB39" s="63">
        <v>9273403</v>
      </c>
      <c r="AC39" s="63">
        <v>993215</v>
      </c>
      <c r="AD39" s="63">
        <v>12025891</v>
      </c>
      <c r="AF39" s="62" t="s">
        <v>195</v>
      </c>
      <c r="AG39">
        <v>13669430</v>
      </c>
      <c r="AH39">
        <v>0.66626833635216098</v>
      </c>
    </row>
    <row r="40" spans="1:34" x14ac:dyDescent="0.2">
      <c r="A40" s="5" t="s">
        <v>90</v>
      </c>
      <c r="B40" s="12">
        <v>3.5064027039769461</v>
      </c>
      <c r="C40">
        <v>3</v>
      </c>
      <c r="D40" s="2">
        <v>3381741</v>
      </c>
      <c r="E40" s="2">
        <v>3230924</v>
      </c>
      <c r="F40" s="2">
        <v>150817</v>
      </c>
      <c r="G40" s="6">
        <v>4.4597442559912187E-2</v>
      </c>
      <c r="V40" t="s">
        <v>175</v>
      </c>
      <c r="W40">
        <v>1</v>
      </c>
      <c r="X40" s="2">
        <v>878455</v>
      </c>
      <c r="Y40" s="2">
        <v>724115</v>
      </c>
      <c r="Z40" s="64">
        <v>7</v>
      </c>
      <c r="AA40" s="2">
        <v>55938</v>
      </c>
      <c r="AB40" s="63">
        <v>878455</v>
      </c>
      <c r="AC40" s="63">
        <v>55938</v>
      </c>
      <c r="AD40" s="63">
        <v>724115</v>
      </c>
      <c r="AF40" s="62" t="s">
        <v>196</v>
      </c>
      <c r="AG40">
        <v>12792767</v>
      </c>
      <c r="AH40">
        <v>0.53828418519328303</v>
      </c>
    </row>
    <row r="41" spans="1:34" x14ac:dyDescent="0.2">
      <c r="A41" s="5" t="s">
        <v>57</v>
      </c>
      <c r="B41" s="12">
        <v>2.878163065440952</v>
      </c>
      <c r="C41">
        <v>1</v>
      </c>
      <c r="D41" s="2">
        <v>11450158</v>
      </c>
      <c r="E41" s="2">
        <v>9840236</v>
      </c>
      <c r="F41" s="2">
        <v>1609922</v>
      </c>
      <c r="G41" s="6">
        <v>0.14060260129161536</v>
      </c>
      <c r="V41" t="s">
        <v>177</v>
      </c>
      <c r="W41">
        <v>0.65112700792022704</v>
      </c>
      <c r="X41" s="2">
        <v>1637058</v>
      </c>
      <c r="Y41" s="2">
        <v>1784218</v>
      </c>
      <c r="Z41" s="64">
        <v>10</v>
      </c>
      <c r="AA41" s="2">
        <v>920621</v>
      </c>
      <c r="AB41" s="63">
        <v>1065932.6773318711</v>
      </c>
      <c r="AC41" s="63">
        <v>151755.55363873433</v>
      </c>
      <c r="AD41" s="63">
        <v>961502.36332187057</v>
      </c>
      <c r="AF41" s="62" t="s">
        <v>197</v>
      </c>
      <c r="AG41">
        <v>15379286</v>
      </c>
      <c r="AH41">
        <v>0.637338197541792</v>
      </c>
    </row>
    <row r="42" spans="1:34" x14ac:dyDescent="0.2">
      <c r="A42" s="5" t="s">
        <v>54</v>
      </c>
      <c r="B42" s="12">
        <v>2.380720916025068</v>
      </c>
      <c r="C42">
        <v>1</v>
      </c>
      <c r="D42" s="2">
        <v>9097471</v>
      </c>
      <c r="E42" s="2">
        <v>7670454</v>
      </c>
      <c r="F42" s="2">
        <v>1427017</v>
      </c>
      <c r="G42" s="6">
        <v>0.15685864785938861</v>
      </c>
      <c r="V42" t="s">
        <v>178</v>
      </c>
      <c r="W42">
        <v>0.98209119060147199</v>
      </c>
      <c r="X42" s="2">
        <v>3523410</v>
      </c>
      <c r="Y42" s="2">
        <v>5084964</v>
      </c>
      <c r="Z42" s="64">
        <v>3</v>
      </c>
      <c r="AA42" s="2">
        <v>458785</v>
      </c>
      <c r="AB42" s="63">
        <v>3460309.9218771323</v>
      </c>
      <c r="AC42" s="63">
        <v>450568.70688009635</v>
      </c>
      <c r="AD42" s="63">
        <v>3971005.914434073</v>
      </c>
      <c r="AF42" s="62" t="s">
        <v>198</v>
      </c>
      <c r="AG42">
        <v>15883300</v>
      </c>
      <c r="AH42">
        <v>0.567639773038488</v>
      </c>
    </row>
    <row r="43" spans="1:34" x14ac:dyDescent="0.2">
      <c r="A43" s="5" t="s">
        <v>98</v>
      </c>
      <c r="B43" s="12">
        <v>2.2459339998322929</v>
      </c>
      <c r="C43">
        <v>16</v>
      </c>
      <c r="D43" s="2">
        <v>1429661</v>
      </c>
      <c r="E43" s="2">
        <v>1178279</v>
      </c>
      <c r="F43" s="2">
        <v>251382</v>
      </c>
      <c r="G43" s="6">
        <v>0.17583329194823108</v>
      </c>
      <c r="U43" t="s">
        <v>192</v>
      </c>
      <c r="V43" t="s">
        <v>169</v>
      </c>
      <c r="W43">
        <v>0.49870690799011302</v>
      </c>
      <c r="X43" s="2">
        <v>3332472</v>
      </c>
      <c r="Y43" s="2">
        <v>3527023</v>
      </c>
      <c r="Z43" s="64">
        <v>11</v>
      </c>
      <c r="AA43" s="2">
        <v>843968</v>
      </c>
      <c r="AB43" s="63">
        <v>1661926.8070836279</v>
      </c>
      <c r="AC43" s="63">
        <v>420892.67172259971</v>
      </c>
      <c r="AD43" s="63">
        <v>1758950.7347400123</v>
      </c>
      <c r="AF43" s="5" t="s">
        <v>171</v>
      </c>
      <c r="AG43">
        <v>119262914</v>
      </c>
      <c r="AH43">
        <v>6.4493862820836618</v>
      </c>
    </row>
    <row r="44" spans="1:34" x14ac:dyDescent="0.2">
      <c r="A44" s="5" t="s">
        <v>70</v>
      </c>
      <c r="B44" s="12">
        <v>2.0276128828021918</v>
      </c>
      <c r="C44">
        <v>5</v>
      </c>
      <c r="D44" s="2">
        <v>1786548</v>
      </c>
      <c r="E44" s="2">
        <v>2210803</v>
      </c>
      <c r="F44" s="2">
        <v>-424255</v>
      </c>
      <c r="G44" s="6">
        <v>-0.23747192910573911</v>
      </c>
      <c r="V44" t="s">
        <v>170</v>
      </c>
      <c r="W44" s="17">
        <v>1</v>
      </c>
      <c r="X44" s="2">
        <v>16794365</v>
      </c>
      <c r="Y44" s="2">
        <v>30446197</v>
      </c>
      <c r="Z44" s="64">
        <v>1</v>
      </c>
      <c r="AA44" s="2">
        <v>3576420</v>
      </c>
      <c r="AB44" s="63">
        <v>16794365</v>
      </c>
      <c r="AC44" s="63">
        <v>3576420</v>
      </c>
      <c r="AD44" s="63">
        <v>30446197</v>
      </c>
      <c r="AF44" s="62" t="s">
        <v>191</v>
      </c>
      <c r="AG44">
        <v>14292544</v>
      </c>
      <c r="AH44">
        <v>0.79569821361450099</v>
      </c>
    </row>
    <row r="45" spans="1:34" x14ac:dyDescent="0.2">
      <c r="A45" s="5" t="s">
        <v>71</v>
      </c>
      <c r="B45" s="12">
        <v>1.611957654930904</v>
      </c>
      <c r="C45">
        <v>4</v>
      </c>
      <c r="D45" s="2">
        <v>2075190</v>
      </c>
      <c r="E45" s="2">
        <v>2243039</v>
      </c>
      <c r="F45" s="2">
        <v>-167849</v>
      </c>
      <c r="G45" s="6">
        <v>-8.0883678121039526E-2</v>
      </c>
      <c r="V45" t="s">
        <v>171</v>
      </c>
      <c r="W45">
        <v>0.62326916190610604</v>
      </c>
      <c r="X45" s="2">
        <v>8347650</v>
      </c>
      <c r="Y45" s="2">
        <v>43855168</v>
      </c>
      <c r="Z45" s="64">
        <v>3</v>
      </c>
      <c r="AA45" s="2">
        <v>2638132</v>
      </c>
      <c r="AB45" s="63">
        <v>5202832.8193855062</v>
      </c>
      <c r="AC45" s="63">
        <v>1644266.3206376794</v>
      </c>
      <c r="AD45" s="63">
        <v>8145261.9172878824</v>
      </c>
      <c r="AF45" s="62" t="s">
        <v>192</v>
      </c>
      <c r="AG45">
        <v>8009829</v>
      </c>
      <c r="AH45">
        <v>0.62326916190610604</v>
      </c>
    </row>
    <row r="46" spans="1:34" x14ac:dyDescent="0.2">
      <c r="A46" s="5" t="s">
        <v>52</v>
      </c>
      <c r="B46" s="12">
        <v>1.6001792300638353</v>
      </c>
      <c r="C46">
        <v>2</v>
      </c>
      <c r="D46" s="2">
        <v>9585424</v>
      </c>
      <c r="E46" s="2">
        <v>9273403</v>
      </c>
      <c r="F46" s="2">
        <v>312021</v>
      </c>
      <c r="G46" s="6">
        <v>3.2551611697093419E-2</v>
      </c>
      <c r="V46" t="s">
        <v>172</v>
      </c>
      <c r="W46">
        <v>0.87328501901644096</v>
      </c>
      <c r="X46" s="2">
        <v>2065456</v>
      </c>
      <c r="Y46" s="2">
        <v>1273576</v>
      </c>
      <c r="Z46" s="64">
        <v>7</v>
      </c>
      <c r="AA46" s="2">
        <v>234617</v>
      </c>
      <c r="AB46" s="63">
        <v>1678651.139708075</v>
      </c>
      <c r="AC46" s="63">
        <v>204887.51130658033</v>
      </c>
      <c r="AD46" s="63">
        <v>1112194.8413788828</v>
      </c>
      <c r="AF46" s="62" t="s">
        <v>193</v>
      </c>
      <c r="AG46">
        <v>9298914</v>
      </c>
      <c r="AH46">
        <v>0.65773099673641799</v>
      </c>
    </row>
    <row r="47" spans="1:34" x14ac:dyDescent="0.2">
      <c r="A47" s="5" t="s">
        <v>78</v>
      </c>
      <c r="B47" s="12">
        <v>1.3443628693913561</v>
      </c>
      <c r="C47">
        <v>12</v>
      </c>
      <c r="D47" s="2">
        <v>3560419</v>
      </c>
      <c r="E47" s="2">
        <v>3216806</v>
      </c>
      <c r="F47" s="2">
        <v>343613</v>
      </c>
      <c r="G47" s="6">
        <v>9.6509146816708927E-2</v>
      </c>
      <c r="V47" t="s">
        <v>173</v>
      </c>
      <c r="W47">
        <v>0.73753684276252396</v>
      </c>
      <c r="X47" s="2">
        <v>2219756</v>
      </c>
      <c r="Y47" s="2">
        <v>3215286</v>
      </c>
      <c r="Z47" s="64">
        <v>12</v>
      </c>
      <c r="AA47" s="2">
        <v>796427</v>
      </c>
      <c r="AB47" s="63">
        <v>1637151.8319431692</v>
      </c>
      <c r="AC47" s="63">
        <v>587394.25507082872</v>
      </c>
      <c r="AD47" s="63">
        <v>2197460.11506576</v>
      </c>
      <c r="AF47" s="62" t="s">
        <v>194</v>
      </c>
      <c r="AG47">
        <v>15138158</v>
      </c>
      <c r="AH47">
        <v>0.95007313594033005</v>
      </c>
    </row>
    <row r="48" spans="1:34" x14ac:dyDescent="0.2">
      <c r="A48" s="5" t="s">
        <v>55</v>
      </c>
      <c r="B48" s="12">
        <v>1.316018555466328</v>
      </c>
      <c r="C48">
        <v>1</v>
      </c>
      <c r="D48" s="2">
        <v>9360273</v>
      </c>
      <c r="E48" s="2">
        <v>7641258</v>
      </c>
      <c r="F48" s="2">
        <v>1719015</v>
      </c>
      <c r="G48" s="6">
        <v>0.18365009225692455</v>
      </c>
      <c r="V48" t="s">
        <v>174</v>
      </c>
      <c r="W48">
        <v>0.74466223911290597</v>
      </c>
      <c r="X48" s="2">
        <v>6916141</v>
      </c>
      <c r="Y48" s="2">
        <v>11804560</v>
      </c>
      <c r="Z48" s="64">
        <v>5</v>
      </c>
      <c r="AA48" s="2">
        <v>1372460</v>
      </c>
      <c r="AB48" s="63">
        <v>5150189.043080573</v>
      </c>
      <c r="AC48" s="63">
        <v>1022019.1366928989</v>
      </c>
      <c r="AD48" s="63">
        <v>8000033.9651542129</v>
      </c>
      <c r="AF48" s="62" t="s">
        <v>195</v>
      </c>
      <c r="AG48">
        <v>14916615</v>
      </c>
      <c r="AH48">
        <v>1</v>
      </c>
    </row>
    <row r="49" spans="1:34" x14ac:dyDescent="0.2">
      <c r="A49" s="5" t="s">
        <v>74</v>
      </c>
      <c r="B49" s="12">
        <v>1.2099520343863377</v>
      </c>
      <c r="C49">
        <v>14</v>
      </c>
      <c r="D49" s="2">
        <v>3000056</v>
      </c>
      <c r="E49" s="2">
        <v>2915631</v>
      </c>
      <c r="F49" s="2">
        <v>84425</v>
      </c>
      <c r="G49" s="6">
        <v>2.814114136536118E-2</v>
      </c>
      <c r="V49" t="s">
        <v>175</v>
      </c>
      <c r="W49">
        <v>0.92218846607026905</v>
      </c>
      <c r="X49" s="2">
        <v>1170520</v>
      </c>
      <c r="Y49" s="2">
        <v>903924</v>
      </c>
      <c r="Z49" s="64">
        <v>13</v>
      </c>
      <c r="AA49" s="2">
        <v>133996</v>
      </c>
      <c r="AB49" s="63">
        <v>1079440.0433045714</v>
      </c>
      <c r="AC49" s="63">
        <v>123569.56569955178</v>
      </c>
      <c r="AD49" s="63">
        <v>833588.28700410191</v>
      </c>
      <c r="AF49" s="62" t="s">
        <v>196</v>
      </c>
      <c r="AG49">
        <v>16715412</v>
      </c>
      <c r="AH49">
        <v>0.799607584026373</v>
      </c>
    </row>
    <row r="50" spans="1:34" x14ac:dyDescent="0.2">
      <c r="A50" s="5" t="s">
        <v>77</v>
      </c>
      <c r="B50" s="12">
        <v>1.0703650981137778</v>
      </c>
      <c r="C50">
        <v>17</v>
      </c>
      <c r="D50" s="2">
        <v>1593800</v>
      </c>
      <c r="E50" s="2">
        <v>1903991</v>
      </c>
      <c r="F50" s="2">
        <v>-310191</v>
      </c>
      <c r="G50" s="6">
        <v>-0.19462354122223616</v>
      </c>
      <c r="V50" t="s">
        <v>177</v>
      </c>
      <c r="W50">
        <v>0.87813905391985803</v>
      </c>
      <c r="X50" s="2">
        <v>2591787</v>
      </c>
      <c r="Y50" s="2">
        <v>2648165</v>
      </c>
      <c r="Z50" s="64">
        <v>4</v>
      </c>
      <c r="AA50" s="2">
        <v>815708</v>
      </c>
      <c r="AB50" s="63">
        <v>2275949.384141787</v>
      </c>
      <c r="AC50" s="63">
        <v>716305.05139485956</v>
      </c>
      <c r="AD50" s="63">
        <v>2325457.1077236808</v>
      </c>
      <c r="AF50" s="62" t="s">
        <v>197</v>
      </c>
      <c r="AG50">
        <v>16326248</v>
      </c>
      <c r="AH50">
        <v>0.69645184365837798</v>
      </c>
    </row>
    <row r="51" spans="1:34" x14ac:dyDescent="0.2">
      <c r="A51" s="5" t="s">
        <v>76</v>
      </c>
      <c r="B51" s="12">
        <v>1.0107179422680039</v>
      </c>
      <c r="C51">
        <v>15</v>
      </c>
      <c r="D51" s="2">
        <v>1747610</v>
      </c>
      <c r="E51" s="2">
        <v>2038444</v>
      </c>
      <c r="F51" s="2">
        <v>-290834</v>
      </c>
      <c r="G51" s="6">
        <v>-0.1664181367696454</v>
      </c>
      <c r="V51" t="s">
        <v>178</v>
      </c>
      <c r="W51">
        <v>0.95190090897525004</v>
      </c>
      <c r="X51" s="2">
        <v>4290990</v>
      </c>
      <c r="Y51" s="2">
        <v>4953532</v>
      </c>
      <c r="Z51" s="64">
        <v>6</v>
      </c>
      <c r="AA51" s="2">
        <v>591277</v>
      </c>
      <c r="AB51" s="63">
        <v>4084597.2814037083</v>
      </c>
      <c r="AC51" s="63">
        <v>562837.11375615897</v>
      </c>
      <c r="AD51" s="63">
        <v>4715271.6134379879</v>
      </c>
      <c r="AF51" s="62" t="s">
        <v>198</v>
      </c>
      <c r="AG51">
        <v>24565194</v>
      </c>
      <c r="AH51">
        <v>0.926555346201557</v>
      </c>
    </row>
    <row r="52" spans="1:34" x14ac:dyDescent="0.2">
      <c r="A52" s="5" t="s">
        <v>58</v>
      </c>
      <c r="B52" s="12">
        <v>1</v>
      </c>
      <c r="C52">
        <v>1</v>
      </c>
      <c r="D52" s="2">
        <v>11136558</v>
      </c>
      <c r="E52" s="2">
        <v>10185063</v>
      </c>
      <c r="F52" s="2">
        <v>951495</v>
      </c>
      <c r="G52" s="6">
        <v>8.543887617700191E-2</v>
      </c>
      <c r="U52" t="s">
        <v>193</v>
      </c>
      <c r="V52" t="s">
        <v>169</v>
      </c>
      <c r="W52">
        <v>0.57776788763350995</v>
      </c>
      <c r="X52" s="2">
        <v>3608222</v>
      </c>
      <c r="Y52" s="2">
        <v>3527761</v>
      </c>
      <c r="Z52" s="64">
        <v>14</v>
      </c>
      <c r="AA52" s="2">
        <v>971629</v>
      </c>
      <c r="AB52" s="63">
        <v>2084714.8030527586</v>
      </c>
      <c r="AC52" s="63">
        <v>480991.08399275766</v>
      </c>
      <c r="AD52" s="63">
        <v>2038227.0210458788</v>
      </c>
      <c r="AF52" s="5" t="s">
        <v>172</v>
      </c>
      <c r="AG52">
        <v>21491987</v>
      </c>
      <c r="AH52">
        <v>7.5054772857569585</v>
      </c>
    </row>
    <row r="53" spans="1:34" x14ac:dyDescent="0.2">
      <c r="A53" s="5" t="s">
        <v>179</v>
      </c>
      <c r="B53">
        <v>74.000000000170928</v>
      </c>
      <c r="C53">
        <v>118</v>
      </c>
      <c r="D53" s="2">
        <v>115469308</v>
      </c>
      <c r="E53" s="2">
        <v>93828919</v>
      </c>
      <c r="F53" s="2">
        <v>21640389</v>
      </c>
      <c r="G53" s="6">
        <v>0.18741247674230455</v>
      </c>
      <c r="V53" t="s">
        <v>170</v>
      </c>
      <c r="W53" s="17">
        <v>0.79765251360679501</v>
      </c>
      <c r="X53" s="2">
        <v>12406785</v>
      </c>
      <c r="Y53" s="2">
        <v>29474810</v>
      </c>
      <c r="Z53" s="64">
        <v>4</v>
      </c>
      <c r="AA53" s="2">
        <v>2790763</v>
      </c>
      <c r="AB53" s="63">
        <v>9896303.24102908</v>
      </c>
      <c r="AC53" s="63">
        <v>2226059.1218308401</v>
      </c>
      <c r="AD53" s="63">
        <v>17653835.347345628</v>
      </c>
      <c r="AF53" s="62" t="s">
        <v>191</v>
      </c>
      <c r="AG53">
        <v>1132414</v>
      </c>
      <c r="AH53">
        <v>0.73528142242930705</v>
      </c>
    </row>
    <row r="54" spans="1:34" x14ac:dyDescent="0.2">
      <c r="V54" t="s">
        <v>171</v>
      </c>
      <c r="W54">
        <v>0.65773099673641799</v>
      </c>
      <c r="X54" s="2">
        <v>8728553</v>
      </c>
      <c r="Y54" s="2">
        <v>42626040</v>
      </c>
      <c r="Z54" s="64">
        <v>8</v>
      </c>
      <c r="AA54" s="2">
        <v>3130102</v>
      </c>
      <c r="AB54" s="63">
        <v>5741039.8647566512</v>
      </c>
      <c r="AC54" s="63">
        <v>2058765.1083466555</v>
      </c>
      <c r="AD54" s="63">
        <v>9979116.1121469215</v>
      </c>
      <c r="AF54" s="62" t="s">
        <v>192</v>
      </c>
      <c r="AG54">
        <v>2094837</v>
      </c>
      <c r="AH54">
        <v>0.87328501901644096</v>
      </c>
    </row>
    <row r="55" spans="1:34" x14ac:dyDescent="0.2">
      <c r="V55" t="s">
        <v>172</v>
      </c>
      <c r="W55">
        <v>1</v>
      </c>
      <c r="X55" s="2">
        <v>2210803</v>
      </c>
      <c r="Y55" s="2">
        <v>526624</v>
      </c>
      <c r="Z55" s="64">
        <v>5</v>
      </c>
      <c r="AA55" s="2">
        <v>321376</v>
      </c>
      <c r="AB55" s="63">
        <v>2210803</v>
      </c>
      <c r="AC55" s="63">
        <v>321376</v>
      </c>
      <c r="AD55" s="63">
        <v>526624</v>
      </c>
      <c r="AF55" s="62" t="s">
        <v>193</v>
      </c>
      <c r="AG55">
        <v>1786548</v>
      </c>
      <c r="AH55">
        <v>1</v>
      </c>
    </row>
    <row r="56" spans="1:34" x14ac:dyDescent="0.2">
      <c r="A56" s="4" t="s">
        <v>167</v>
      </c>
      <c r="B56" t="s">
        <v>193</v>
      </c>
      <c r="V56" t="s">
        <v>173</v>
      </c>
      <c r="W56">
        <v>0.92115335151963096</v>
      </c>
      <c r="X56" s="2">
        <v>2119524</v>
      </c>
      <c r="Y56" s="2">
        <v>3179479</v>
      </c>
      <c r="Z56" s="64">
        <v>13</v>
      </c>
      <c r="AA56" s="2">
        <v>1053913</v>
      </c>
      <c r="AB56" s="63">
        <v>1952406.6362262943</v>
      </c>
      <c r="AC56" s="63">
        <v>919915.30811427336</v>
      </c>
      <c r="AD56" s="63">
        <v>2928787.7369362847</v>
      </c>
      <c r="AF56" s="62" t="s">
        <v>194</v>
      </c>
      <c r="AG56">
        <v>2075190</v>
      </c>
      <c r="AH56">
        <v>1</v>
      </c>
    </row>
    <row r="57" spans="1:34" ht="19" x14ac:dyDescent="0.25">
      <c r="A57" s="13" t="s">
        <v>200</v>
      </c>
      <c r="V57" t="s">
        <v>174</v>
      </c>
      <c r="W57">
        <v>1</v>
      </c>
      <c r="X57" s="2">
        <v>7670454</v>
      </c>
      <c r="Y57" s="2">
        <v>12290907</v>
      </c>
      <c r="Z57" s="64">
        <v>1</v>
      </c>
      <c r="AA57" s="2">
        <v>1188720</v>
      </c>
      <c r="AB57" s="63">
        <v>7670454</v>
      </c>
      <c r="AC57" s="63">
        <v>1188720</v>
      </c>
      <c r="AD57" s="63">
        <v>12290907</v>
      </c>
      <c r="AF57" s="62" t="s">
        <v>195</v>
      </c>
      <c r="AG57">
        <v>3208387</v>
      </c>
      <c r="AH57">
        <v>0.96201725834580998</v>
      </c>
    </row>
    <row r="58" spans="1:34" x14ac:dyDescent="0.2">
      <c r="A58" s="4" t="s">
        <v>166</v>
      </c>
      <c r="B58" t="s">
        <v>201</v>
      </c>
      <c r="C58" t="s">
        <v>207</v>
      </c>
      <c r="D58" t="s">
        <v>202</v>
      </c>
      <c r="E58" t="s">
        <v>208</v>
      </c>
      <c r="F58" t="s">
        <v>203</v>
      </c>
      <c r="G58" t="s">
        <v>209</v>
      </c>
      <c r="H58" t="s">
        <v>215</v>
      </c>
      <c r="I58" t="s">
        <v>216</v>
      </c>
      <c r="V58" t="s">
        <v>175</v>
      </c>
      <c r="W58">
        <v>1</v>
      </c>
      <c r="X58" s="2">
        <v>1178279</v>
      </c>
      <c r="Y58" s="2">
        <v>1101961</v>
      </c>
      <c r="Z58" s="64">
        <v>16</v>
      </c>
      <c r="AA58" s="2">
        <v>30070</v>
      </c>
      <c r="AB58" s="63">
        <v>1178279</v>
      </c>
      <c r="AC58" s="63">
        <v>30070</v>
      </c>
      <c r="AD58" s="63">
        <v>1101961</v>
      </c>
      <c r="AF58" s="62" t="s">
        <v>196</v>
      </c>
      <c r="AG58">
        <v>3792247</v>
      </c>
      <c r="AH58">
        <v>1</v>
      </c>
    </row>
    <row r="59" spans="1:34" x14ac:dyDescent="0.2">
      <c r="A59" s="5" t="s">
        <v>169</v>
      </c>
      <c r="B59" s="2">
        <v>0</v>
      </c>
      <c r="C59" s="6">
        <v>0</v>
      </c>
      <c r="D59" s="2">
        <v>80384.950900701995</v>
      </c>
      <c r="E59" s="6">
        <v>8.2732144574422947E-2</v>
      </c>
      <c r="F59" s="2">
        <v>0</v>
      </c>
      <c r="G59" s="6">
        <v>0</v>
      </c>
      <c r="H59" s="2">
        <v>0</v>
      </c>
      <c r="I59" s="6">
        <v>0</v>
      </c>
      <c r="V59" t="s">
        <v>176</v>
      </c>
      <c r="W59">
        <v>1</v>
      </c>
      <c r="X59" s="2">
        <v>2038444</v>
      </c>
      <c r="Y59" s="2">
        <v>322104</v>
      </c>
      <c r="Z59" s="64">
        <v>15</v>
      </c>
      <c r="AA59" s="2">
        <v>570795</v>
      </c>
      <c r="AB59" s="63">
        <v>2038444</v>
      </c>
      <c r="AC59" s="63">
        <v>570795</v>
      </c>
      <c r="AD59" s="63">
        <v>322104</v>
      </c>
      <c r="AF59" s="62" t="s">
        <v>197</v>
      </c>
      <c r="AG59">
        <v>3000056</v>
      </c>
      <c r="AH59">
        <v>1</v>
      </c>
    </row>
    <row r="60" spans="1:34" x14ac:dyDescent="0.2">
      <c r="A60" s="5" t="s">
        <v>170</v>
      </c>
      <c r="B60" s="2">
        <v>0</v>
      </c>
      <c r="C60" s="6">
        <v>0</v>
      </c>
      <c r="D60" s="2">
        <v>0</v>
      </c>
      <c r="E60" s="6">
        <v>0</v>
      </c>
      <c r="F60" s="2">
        <v>5856820.9372370699</v>
      </c>
      <c r="G60" s="6">
        <v>0.1987059776547184</v>
      </c>
      <c r="H60" s="2">
        <v>0</v>
      </c>
      <c r="I60" s="6">
        <v>0</v>
      </c>
      <c r="V60" t="s">
        <v>177</v>
      </c>
      <c r="W60">
        <v>1</v>
      </c>
      <c r="X60" s="2">
        <v>2796464</v>
      </c>
      <c r="Y60" s="2">
        <v>3152730</v>
      </c>
      <c r="Z60" s="64">
        <v>2</v>
      </c>
      <c r="AA60" s="2">
        <v>1036209</v>
      </c>
      <c r="AB60" s="63">
        <v>2796464</v>
      </c>
      <c r="AC60" s="63">
        <v>1036209</v>
      </c>
      <c r="AD60" s="63">
        <v>3152730</v>
      </c>
      <c r="AF60" s="62" t="s">
        <v>198</v>
      </c>
      <c r="AG60">
        <v>4402308</v>
      </c>
      <c r="AH60">
        <v>0.93489358596539995</v>
      </c>
    </row>
    <row r="61" spans="1:34" x14ac:dyDescent="0.2">
      <c r="A61" s="5" t="s">
        <v>171</v>
      </c>
      <c r="B61" s="2">
        <v>0</v>
      </c>
      <c r="C61" s="6">
        <v>0</v>
      </c>
      <c r="D61" s="2">
        <v>0</v>
      </c>
      <c r="E61" s="6">
        <v>0</v>
      </c>
      <c r="F61" s="2">
        <v>18057351.663979501</v>
      </c>
      <c r="G61" s="6">
        <v>0.4236225477191759</v>
      </c>
      <c r="H61" s="2">
        <v>0</v>
      </c>
      <c r="I61" s="6">
        <v>0</v>
      </c>
      <c r="V61" t="s">
        <v>178</v>
      </c>
      <c r="W61">
        <v>1</v>
      </c>
      <c r="X61" s="2">
        <v>3230924</v>
      </c>
      <c r="Y61" s="2">
        <v>3442081</v>
      </c>
      <c r="Z61" s="64">
        <v>3</v>
      </c>
      <c r="AA61" s="2">
        <v>332960</v>
      </c>
      <c r="AB61" s="63">
        <v>3230924</v>
      </c>
      <c r="AC61" s="63">
        <v>332960</v>
      </c>
      <c r="AD61" s="63">
        <v>3442081</v>
      </c>
      <c r="AF61" s="5" t="s">
        <v>173</v>
      </c>
      <c r="AG61">
        <v>21366028</v>
      </c>
      <c r="AH61">
        <v>5.3467247070774579</v>
      </c>
    </row>
    <row r="62" spans="1:34" x14ac:dyDescent="0.2">
      <c r="A62" s="5" t="s">
        <v>172</v>
      </c>
      <c r="B62" s="2">
        <v>0</v>
      </c>
      <c r="C62" s="6">
        <v>0</v>
      </c>
      <c r="D62" s="2">
        <v>0</v>
      </c>
      <c r="E62" s="6">
        <v>0</v>
      </c>
      <c r="F62" s="2">
        <v>0</v>
      </c>
      <c r="G62" s="6">
        <v>0</v>
      </c>
      <c r="H62" s="2">
        <v>0</v>
      </c>
      <c r="I62" s="6">
        <v>0</v>
      </c>
      <c r="U62" t="s">
        <v>194</v>
      </c>
      <c r="V62" t="s">
        <v>169</v>
      </c>
      <c r="W62">
        <v>0.45411159747470797</v>
      </c>
      <c r="X62" s="2">
        <v>3223214</v>
      </c>
      <c r="Y62" s="2">
        <v>3107072</v>
      </c>
      <c r="Z62" s="64">
        <v>15</v>
      </c>
      <c r="AA62" s="2">
        <v>1741730</v>
      </c>
      <c r="AB62" s="63">
        <v>1463698.8585428435</v>
      </c>
      <c r="AC62" s="63">
        <v>285996.56588258519</v>
      </c>
      <c r="AD62" s="63">
        <v>1410957.4293889359</v>
      </c>
      <c r="AF62" s="62" t="s">
        <v>191</v>
      </c>
      <c r="AG62">
        <v>2009114</v>
      </c>
      <c r="AH62">
        <v>0.67202973182590697</v>
      </c>
    </row>
    <row r="63" spans="1:34" x14ac:dyDescent="0.2">
      <c r="A63" s="5" t="s">
        <v>173</v>
      </c>
      <c r="B63" s="2">
        <v>0</v>
      </c>
      <c r="C63" s="6">
        <v>0</v>
      </c>
      <c r="D63" s="2">
        <v>50900.1840458355</v>
      </c>
      <c r="E63" s="6">
        <v>4.8296381243836541E-2</v>
      </c>
      <c r="F63" s="2">
        <v>0</v>
      </c>
      <c r="G63" s="6">
        <v>0</v>
      </c>
      <c r="H63" s="2">
        <v>0</v>
      </c>
      <c r="I63" s="6">
        <v>0</v>
      </c>
      <c r="V63" t="s">
        <v>170</v>
      </c>
      <c r="W63">
        <v>0.66273312528183803</v>
      </c>
      <c r="X63" s="2">
        <v>14345339</v>
      </c>
      <c r="Y63" s="2">
        <v>26221600</v>
      </c>
      <c r="Z63" s="64">
        <v>8</v>
      </c>
      <c r="AA63" s="2">
        <v>3177103</v>
      </c>
      <c r="AB63" s="63">
        <v>9507131.348697437</v>
      </c>
      <c r="AC63" s="63">
        <v>2105571.4005323034</v>
      </c>
      <c r="AD63" s="63">
        <v>16664574.191342153</v>
      </c>
      <c r="AF63" s="62" t="s">
        <v>192</v>
      </c>
      <c r="AG63">
        <v>2649497</v>
      </c>
      <c r="AH63">
        <v>0.73753684276252396</v>
      </c>
    </row>
    <row r="64" spans="1:34" x14ac:dyDescent="0.2">
      <c r="A64" s="5" t="s">
        <v>174</v>
      </c>
      <c r="B64" s="2">
        <v>0</v>
      </c>
      <c r="C64" s="6">
        <v>0</v>
      </c>
      <c r="D64" s="2">
        <v>0</v>
      </c>
      <c r="E64" s="6">
        <v>0</v>
      </c>
      <c r="F64" s="2">
        <v>0</v>
      </c>
      <c r="G64" s="6">
        <v>0</v>
      </c>
      <c r="H64" s="2">
        <v>0</v>
      </c>
      <c r="I64" s="6">
        <v>0</v>
      </c>
      <c r="V64" t="s">
        <v>171</v>
      </c>
      <c r="W64">
        <v>0.95007313594033005</v>
      </c>
      <c r="X64" s="2">
        <v>10024755</v>
      </c>
      <c r="Y64" s="2">
        <v>47707378</v>
      </c>
      <c r="Z64" s="64">
        <v>3</v>
      </c>
      <c r="AA64" s="2">
        <v>3703078</v>
      </c>
      <c r="AB64" s="63">
        <v>9524250.4198835026</v>
      </c>
      <c r="AC64" s="63">
        <v>2918984.4792803116</v>
      </c>
      <c r="AD64" s="63">
        <v>17359906.253881413</v>
      </c>
      <c r="AF64" s="62" t="s">
        <v>193</v>
      </c>
      <c r="AG64">
        <v>3237902</v>
      </c>
      <c r="AH64">
        <v>0.92115335151963096</v>
      </c>
    </row>
    <row r="65" spans="1:34" x14ac:dyDescent="0.2">
      <c r="A65" s="5" t="s">
        <v>175</v>
      </c>
      <c r="B65" s="2">
        <v>0</v>
      </c>
      <c r="C65" s="6">
        <v>0</v>
      </c>
      <c r="D65" s="2">
        <v>0</v>
      </c>
      <c r="E65" s="6">
        <v>0</v>
      </c>
      <c r="F65" s="2">
        <v>0</v>
      </c>
      <c r="G65" s="6">
        <v>0</v>
      </c>
      <c r="H65" s="2">
        <v>0</v>
      </c>
      <c r="I65" s="6">
        <v>0</v>
      </c>
      <c r="V65" t="s">
        <v>172</v>
      </c>
      <c r="W65">
        <v>1</v>
      </c>
      <c r="X65" s="2">
        <v>2243039</v>
      </c>
      <c r="Y65" s="2">
        <v>694753</v>
      </c>
      <c r="Z65" s="64">
        <v>4</v>
      </c>
      <c r="AA65" s="2">
        <v>666198</v>
      </c>
      <c r="AB65" s="63">
        <v>2243039</v>
      </c>
      <c r="AC65" s="63">
        <v>666198</v>
      </c>
      <c r="AD65" s="63">
        <v>694753</v>
      </c>
      <c r="AF65" s="62" t="s">
        <v>194</v>
      </c>
      <c r="AG65">
        <v>3191488</v>
      </c>
      <c r="AH65">
        <v>0.60092606371815804</v>
      </c>
    </row>
    <row r="66" spans="1:34" x14ac:dyDescent="0.2">
      <c r="A66" s="5" t="s">
        <v>176</v>
      </c>
      <c r="B66" s="2">
        <v>0</v>
      </c>
      <c r="C66" s="6">
        <v>0</v>
      </c>
      <c r="D66" s="2">
        <v>0</v>
      </c>
      <c r="E66" s="6">
        <v>0</v>
      </c>
      <c r="F66" s="2">
        <v>0</v>
      </c>
      <c r="G66" s="6">
        <v>0</v>
      </c>
      <c r="H66" s="2">
        <v>0</v>
      </c>
      <c r="I66" s="6">
        <v>0</v>
      </c>
      <c r="V66" t="s">
        <v>173</v>
      </c>
      <c r="W66">
        <v>0.60092606371815804</v>
      </c>
      <c r="X66" s="2">
        <v>3250736</v>
      </c>
      <c r="Y66" s="2">
        <v>4534410</v>
      </c>
      <c r="Z66" s="64">
        <v>13</v>
      </c>
      <c r="AA66" s="2">
        <v>1466686</v>
      </c>
      <c r="AB66" s="63">
        <v>1953451.9886669102</v>
      </c>
      <c r="AC66" s="63">
        <v>727524.87033709034</v>
      </c>
      <c r="AD66" s="63">
        <v>2724845.1525842529</v>
      </c>
      <c r="AF66" s="62" t="s">
        <v>195</v>
      </c>
      <c r="AG66">
        <v>3257403</v>
      </c>
      <c r="AH66">
        <v>0.84853084181954397</v>
      </c>
    </row>
    <row r="67" spans="1:34" x14ac:dyDescent="0.2">
      <c r="A67" s="5" t="s">
        <v>177</v>
      </c>
      <c r="B67" s="2">
        <v>0</v>
      </c>
      <c r="C67" s="6">
        <v>0</v>
      </c>
      <c r="D67" s="2">
        <v>0</v>
      </c>
      <c r="E67" s="6">
        <v>0</v>
      </c>
      <c r="F67" s="2">
        <v>0</v>
      </c>
      <c r="G67" s="6">
        <v>0</v>
      </c>
      <c r="H67" s="2">
        <v>0</v>
      </c>
      <c r="I67" s="6">
        <v>0</v>
      </c>
      <c r="V67" t="s">
        <v>174</v>
      </c>
      <c r="W67">
        <v>1</v>
      </c>
      <c r="X67" s="2">
        <v>7641258</v>
      </c>
      <c r="Y67" s="2">
        <v>13017956</v>
      </c>
      <c r="Z67" s="64">
        <v>1</v>
      </c>
      <c r="AA67" s="2">
        <v>1385292</v>
      </c>
      <c r="AB67" s="63">
        <v>7641258</v>
      </c>
      <c r="AC67" s="63">
        <v>1385292</v>
      </c>
      <c r="AD67" s="63">
        <v>13017956</v>
      </c>
      <c r="AF67" s="62" t="s">
        <v>196</v>
      </c>
      <c r="AG67">
        <v>3150578</v>
      </c>
      <c r="AH67">
        <v>0.74994909701591705</v>
      </c>
    </row>
    <row r="68" spans="1:34" x14ac:dyDescent="0.2">
      <c r="A68" s="5" t="s">
        <v>178</v>
      </c>
      <c r="B68" s="2">
        <v>0</v>
      </c>
      <c r="C68" s="6">
        <v>0</v>
      </c>
      <c r="D68" s="2">
        <v>0</v>
      </c>
      <c r="E68" s="6">
        <v>0</v>
      </c>
      <c r="F68" s="2">
        <v>0</v>
      </c>
      <c r="G68" s="6">
        <v>0</v>
      </c>
      <c r="H68" s="2">
        <v>0</v>
      </c>
      <c r="I68" s="6">
        <v>0</v>
      </c>
      <c r="V68" t="s">
        <v>175</v>
      </c>
      <c r="W68">
        <v>0.90240405345139296</v>
      </c>
      <c r="X68" s="2">
        <v>1469574</v>
      </c>
      <c r="Y68" s="2">
        <v>1834971</v>
      </c>
      <c r="Z68" s="64">
        <v>16</v>
      </c>
      <c r="AA68" s="2">
        <v>432339</v>
      </c>
      <c r="AB68" s="63">
        <v>1326149.5344467773</v>
      </c>
      <c r="AC68" s="63">
        <v>390144.46606512176</v>
      </c>
      <c r="AD68" s="63">
        <v>1615485.4696993893</v>
      </c>
      <c r="AF68" s="62" t="s">
        <v>197</v>
      </c>
      <c r="AG68">
        <v>3870046</v>
      </c>
      <c r="AH68">
        <v>0.81659877841577699</v>
      </c>
    </row>
    <row r="69" spans="1:34" x14ac:dyDescent="0.2">
      <c r="A69" s="5" t="s">
        <v>179</v>
      </c>
      <c r="B69" s="2">
        <v>0</v>
      </c>
      <c r="C69" s="6">
        <v>0</v>
      </c>
      <c r="D69" s="2">
        <v>131285.1349465375</v>
      </c>
      <c r="E69" s="6">
        <v>1.1489494581476216E-2</v>
      </c>
      <c r="F69" s="2">
        <v>23914172.60121657</v>
      </c>
      <c r="G69" s="6">
        <v>0.2399949151353192</v>
      </c>
      <c r="H69" s="2">
        <v>0</v>
      </c>
      <c r="I69" s="17">
        <v>0</v>
      </c>
      <c r="V69" t="s">
        <v>176</v>
      </c>
      <c r="W69">
        <v>1</v>
      </c>
      <c r="X69" s="2">
        <v>1903991</v>
      </c>
      <c r="Y69" s="2">
        <v>344007</v>
      </c>
      <c r="Z69" s="64">
        <v>17</v>
      </c>
      <c r="AA69" s="2">
        <v>428174</v>
      </c>
      <c r="AB69" s="63">
        <v>1903991</v>
      </c>
      <c r="AC69" s="63">
        <v>428174</v>
      </c>
      <c r="AD69" s="63">
        <v>344007</v>
      </c>
      <c r="AF69" s="5" t="s">
        <v>174</v>
      </c>
      <c r="AG69">
        <v>79007930</v>
      </c>
      <c r="AH69">
        <v>7.5430772702202464</v>
      </c>
    </row>
    <row r="70" spans="1:34" x14ac:dyDescent="0.2">
      <c r="V70" t="s">
        <v>177</v>
      </c>
      <c r="W70">
        <v>1</v>
      </c>
      <c r="X70" s="2">
        <v>3132021</v>
      </c>
      <c r="Y70" s="2">
        <v>5853819</v>
      </c>
      <c r="Z70" s="64">
        <v>2</v>
      </c>
      <c r="AA70" s="2">
        <v>2340936</v>
      </c>
      <c r="AB70" s="63">
        <v>3132021</v>
      </c>
      <c r="AC70" s="63">
        <v>2340936</v>
      </c>
      <c r="AD70" s="63">
        <v>5853819</v>
      </c>
      <c r="AF70" s="62" t="s">
        <v>191</v>
      </c>
      <c r="AG70">
        <v>9585424</v>
      </c>
      <c r="AH70">
        <v>1</v>
      </c>
    </row>
    <row r="71" spans="1:34" x14ac:dyDescent="0.2">
      <c r="V71" t="s">
        <v>178</v>
      </c>
      <c r="W71">
        <v>0.94862913278599903</v>
      </c>
      <c r="X71" s="2">
        <v>4322156</v>
      </c>
      <c r="Y71" s="2">
        <v>3912622</v>
      </c>
      <c r="Z71" s="64">
        <v>6</v>
      </c>
      <c r="AA71" s="2">
        <v>695190</v>
      </c>
      <c r="AB71" s="63">
        <v>4100123.0980458022</v>
      </c>
      <c r="AC71" s="63">
        <v>659477.48682149872</v>
      </c>
      <c r="AD71" s="63">
        <v>3711627.2147794212</v>
      </c>
      <c r="AF71" s="62" t="s">
        <v>192</v>
      </c>
      <c r="AG71">
        <v>7450809</v>
      </c>
      <c r="AH71">
        <v>0.74466223911290597</v>
      </c>
    </row>
    <row r="72" spans="1:34" ht="19" x14ac:dyDescent="0.25">
      <c r="A72" s="13" t="s">
        <v>227</v>
      </c>
      <c r="U72" t="s">
        <v>195</v>
      </c>
      <c r="V72" t="s">
        <v>169</v>
      </c>
      <c r="W72">
        <v>0.60372298113225498</v>
      </c>
      <c r="X72" s="2">
        <v>2676485</v>
      </c>
      <c r="Y72" s="2">
        <v>2536088</v>
      </c>
      <c r="Z72" s="64">
        <v>12</v>
      </c>
      <c r="AA72" s="2">
        <v>1243458</v>
      </c>
      <c r="AB72" s="63">
        <v>1615855.5031557635</v>
      </c>
      <c r="AC72" s="63">
        <v>312299.50476163847</v>
      </c>
      <c r="AD72" s="63">
        <v>1531094.6077737382</v>
      </c>
      <c r="AF72" s="62" t="s">
        <v>193</v>
      </c>
      <c r="AG72">
        <v>9097471</v>
      </c>
      <c r="AH72">
        <v>1</v>
      </c>
    </row>
    <row r="73" spans="1:34" x14ac:dyDescent="0.2">
      <c r="A73" s="4" t="s">
        <v>167</v>
      </c>
      <c r="B73" t="s">
        <v>191</v>
      </c>
      <c r="V73" t="s">
        <v>170</v>
      </c>
      <c r="W73">
        <v>0.66626833635216098</v>
      </c>
      <c r="X73" s="2">
        <v>14039653</v>
      </c>
      <c r="Y73" s="2">
        <v>26536209</v>
      </c>
      <c r="Z73" s="64">
        <v>2</v>
      </c>
      <c r="AA73" s="2">
        <v>3072017</v>
      </c>
      <c r="AB73" s="63">
        <v>9354176.2472716253</v>
      </c>
      <c r="AC73" s="63">
        <v>2046787.6558355566</v>
      </c>
      <c r="AD73" s="63">
        <v>15996807.173768671</v>
      </c>
      <c r="AF73" s="62" t="s">
        <v>194</v>
      </c>
      <c r="AG73">
        <v>9360273</v>
      </c>
      <c r="AH73">
        <v>1</v>
      </c>
    </row>
    <row r="74" spans="1:34" x14ac:dyDescent="0.2">
      <c r="V74" t="s">
        <v>171</v>
      </c>
      <c r="W74">
        <v>1</v>
      </c>
      <c r="X74" s="2">
        <v>12861674</v>
      </c>
      <c r="Y74" s="2">
        <v>43421147</v>
      </c>
      <c r="Z74" s="64">
        <v>1</v>
      </c>
      <c r="AA74" s="2">
        <v>4521466</v>
      </c>
      <c r="AB74" s="63">
        <v>11483659.25328782</v>
      </c>
      <c r="AC74" s="63">
        <v>1820621.2939674901</v>
      </c>
      <c r="AD74" s="63">
        <v>18461346.284610599</v>
      </c>
      <c r="AF74" s="62" t="s">
        <v>195</v>
      </c>
      <c r="AG74">
        <v>9666636</v>
      </c>
      <c r="AH74">
        <v>0.79841503110734102</v>
      </c>
    </row>
    <row r="75" spans="1:34" x14ac:dyDescent="0.2">
      <c r="A75" s="4" t="s">
        <v>166</v>
      </c>
      <c r="B75" t="s">
        <v>204</v>
      </c>
      <c r="C75" t="s">
        <v>228</v>
      </c>
      <c r="D75" t="s">
        <v>205</v>
      </c>
      <c r="E75" t="s">
        <v>229</v>
      </c>
      <c r="F75" t="s">
        <v>206</v>
      </c>
      <c r="G75" t="s">
        <v>230</v>
      </c>
      <c r="H75" t="s">
        <v>231</v>
      </c>
      <c r="I75" t="s">
        <v>232</v>
      </c>
      <c r="V75" t="s">
        <v>172</v>
      </c>
      <c r="W75">
        <v>0.96201725834580998</v>
      </c>
      <c r="X75" s="2">
        <v>3417238</v>
      </c>
      <c r="Y75" s="2">
        <v>925012</v>
      </c>
      <c r="Z75" s="64">
        <v>6</v>
      </c>
      <c r="AA75" s="2">
        <v>528697</v>
      </c>
      <c r="AB75" s="63">
        <v>3026012.6879023039</v>
      </c>
      <c r="AC75" s="63">
        <v>508615.63843565469</v>
      </c>
      <c r="AD75" s="63">
        <v>889877.50817697437</v>
      </c>
      <c r="AF75" s="62" t="s">
        <v>196</v>
      </c>
      <c r="AG75">
        <v>11450158</v>
      </c>
      <c r="AH75">
        <v>1</v>
      </c>
    </row>
    <row r="76" spans="1:34" x14ac:dyDescent="0.2">
      <c r="A76" s="5" t="s">
        <v>169</v>
      </c>
      <c r="B76" s="2">
        <v>3889815</v>
      </c>
      <c r="C76" s="2">
        <v>2721440.1472950606</v>
      </c>
      <c r="D76" s="2">
        <v>716064</v>
      </c>
      <c r="E76" s="2">
        <v>500981.49079909723</v>
      </c>
      <c r="F76" s="2">
        <v>3076699</v>
      </c>
      <c r="G76" s="2">
        <v>2152557.9442062327</v>
      </c>
      <c r="H76">
        <v>5</v>
      </c>
      <c r="I76" s="3">
        <v>3.4981614129400249</v>
      </c>
      <c r="V76" t="s">
        <v>173</v>
      </c>
      <c r="W76">
        <v>0.84853084181954397</v>
      </c>
      <c r="X76" s="2">
        <v>3943608</v>
      </c>
      <c r="Y76" s="2">
        <v>3523334</v>
      </c>
      <c r="Z76" s="64">
        <v>3</v>
      </c>
      <c r="AA76" s="2">
        <v>811450</v>
      </c>
      <c r="AB76" s="63">
        <v>3050725.308972212</v>
      </c>
      <c r="AC76" s="63">
        <v>688540.35159446893</v>
      </c>
      <c r="AD76" s="63">
        <v>2989657.5650314209</v>
      </c>
      <c r="AF76" s="62" t="s">
        <v>197</v>
      </c>
      <c r="AG76">
        <v>11136558</v>
      </c>
      <c r="AH76">
        <v>1</v>
      </c>
    </row>
    <row r="77" spans="1:34" x14ac:dyDescent="0.2">
      <c r="A77" s="5" t="s">
        <v>170</v>
      </c>
      <c r="B77" s="2">
        <v>9976837</v>
      </c>
      <c r="C77" s="2">
        <v>9976837</v>
      </c>
      <c r="D77" s="2">
        <v>2702374</v>
      </c>
      <c r="E77" s="2">
        <v>1703358.0355947101</v>
      </c>
      <c r="F77" s="2">
        <v>28507802</v>
      </c>
      <c r="G77" s="2">
        <v>16535891.485073799</v>
      </c>
      <c r="H77">
        <v>1</v>
      </c>
      <c r="I77" s="3">
        <v>1</v>
      </c>
      <c r="V77" t="s">
        <v>174</v>
      </c>
      <c r="W77">
        <v>0.79841503110734102</v>
      </c>
      <c r="X77" s="2">
        <v>9593046</v>
      </c>
      <c r="Y77" s="2">
        <v>15120282</v>
      </c>
      <c r="Z77" s="64">
        <v>10</v>
      </c>
      <c r="AA77" s="2">
        <v>1387944</v>
      </c>
      <c r="AB77" s="63">
        <v>7659232.120504153</v>
      </c>
      <c r="AC77" s="63">
        <v>1108155.3519352474</v>
      </c>
      <c r="AD77" s="63">
        <v>11844099.59937172</v>
      </c>
      <c r="AF77" s="62" t="s">
        <v>198</v>
      </c>
      <c r="AG77">
        <v>11260601</v>
      </c>
      <c r="AH77">
        <v>1</v>
      </c>
    </row>
    <row r="78" spans="1:34" x14ac:dyDescent="0.2">
      <c r="A78" s="5" t="s">
        <v>171</v>
      </c>
      <c r="B78" s="2">
        <v>11454340</v>
      </c>
      <c r="C78" s="2">
        <v>9114197.8761331234</v>
      </c>
      <c r="D78" s="2">
        <v>2843843</v>
      </c>
      <c r="E78" s="2">
        <v>2262840.7949001035</v>
      </c>
      <c r="F78" s="2">
        <v>46669645</v>
      </c>
      <c r="G78" s="2">
        <v>16277919.590120431</v>
      </c>
      <c r="H78">
        <v>4</v>
      </c>
      <c r="I78" s="3">
        <v>3.182792854458004</v>
      </c>
      <c r="V78" t="s">
        <v>175</v>
      </c>
      <c r="W78">
        <v>0.86393026762750103</v>
      </c>
      <c r="X78" s="2">
        <v>2122869</v>
      </c>
      <c r="Y78" s="2">
        <v>784213</v>
      </c>
      <c r="Z78" s="64">
        <v>7</v>
      </c>
      <c r="AA78" s="2">
        <v>412571</v>
      </c>
      <c r="AB78" s="63">
        <v>1834010.7833081256</v>
      </c>
      <c r="AC78" s="63">
        <v>265563.09393054561</v>
      </c>
      <c r="AD78" s="63">
        <v>677505.34696696547</v>
      </c>
      <c r="AF78" s="5" t="s">
        <v>175</v>
      </c>
      <c r="AG78">
        <v>13660005</v>
      </c>
      <c r="AH78">
        <v>6.4302692684870735</v>
      </c>
    </row>
    <row r="79" spans="1:34" x14ac:dyDescent="0.2">
      <c r="A79" s="5" t="s">
        <v>172</v>
      </c>
      <c r="B79" s="2">
        <v>1418111</v>
      </c>
      <c r="C79" s="2">
        <v>1042710.6732426471</v>
      </c>
      <c r="D79" s="2">
        <v>427247</v>
      </c>
      <c r="E79" s="2">
        <v>132735.39568668816</v>
      </c>
      <c r="F79" s="2">
        <v>1071587</v>
      </c>
      <c r="G79" s="2">
        <v>787918.01361675386</v>
      </c>
      <c r="H79">
        <v>9</v>
      </c>
      <c r="I79" s="3">
        <v>6.6175328018637636</v>
      </c>
      <c r="V79" t="s">
        <v>177</v>
      </c>
      <c r="W79">
        <v>0.67334821027763703</v>
      </c>
      <c r="X79" s="2">
        <v>3660142</v>
      </c>
      <c r="Y79" s="2">
        <v>4061415</v>
      </c>
      <c r="Z79" s="64">
        <v>9</v>
      </c>
      <c r="AA79" s="2">
        <v>1898437</v>
      </c>
      <c r="AB79" s="63">
        <v>2464550.0650620111</v>
      </c>
      <c r="AC79" s="63">
        <v>730820.39785545226</v>
      </c>
      <c r="AD79" s="63">
        <v>2734746.5214447491</v>
      </c>
      <c r="AF79" s="62" t="s">
        <v>191</v>
      </c>
      <c r="AG79">
        <v>1300620</v>
      </c>
      <c r="AH79">
        <v>1</v>
      </c>
    </row>
    <row r="80" spans="1:34" x14ac:dyDescent="0.2">
      <c r="A80" s="5" t="s">
        <v>173</v>
      </c>
      <c r="B80" s="2">
        <v>1875874</v>
      </c>
      <c r="C80" s="2">
        <v>1260643.1011591915</v>
      </c>
      <c r="D80" s="2">
        <v>654290</v>
      </c>
      <c r="E80" s="2">
        <v>439702.33323637268</v>
      </c>
      <c r="F80" s="2">
        <v>3124672</v>
      </c>
      <c r="G80" s="2">
        <v>1590070.5911152456</v>
      </c>
      <c r="H80">
        <v>15</v>
      </c>
      <c r="I80" s="3">
        <v>6.176070958090345</v>
      </c>
      <c r="V80" t="s">
        <v>178</v>
      </c>
      <c r="W80">
        <v>0.91213457632475403</v>
      </c>
      <c r="X80" s="2">
        <v>3958410</v>
      </c>
      <c r="Y80" s="2">
        <v>4352676</v>
      </c>
      <c r="Z80" s="64">
        <v>8</v>
      </c>
      <c r="AA80" s="2">
        <v>573218</v>
      </c>
      <c r="AB80" s="63">
        <v>3610602.6282696696</v>
      </c>
      <c r="AC80" s="63">
        <v>522851.95757172286</v>
      </c>
      <c r="AD80" s="63">
        <v>3970226.279138925</v>
      </c>
      <c r="AF80" s="62" t="s">
        <v>192</v>
      </c>
      <c r="AG80">
        <v>1545209</v>
      </c>
      <c r="AH80">
        <v>0.92218846607026905</v>
      </c>
    </row>
    <row r="81" spans="1:34" x14ac:dyDescent="0.2">
      <c r="A81" s="5" t="s">
        <v>174</v>
      </c>
      <c r="B81" s="2">
        <v>9273403</v>
      </c>
      <c r="C81" s="2">
        <v>9273403</v>
      </c>
      <c r="D81" s="2">
        <v>993215</v>
      </c>
      <c r="E81" s="2">
        <v>993215</v>
      </c>
      <c r="F81" s="2">
        <v>12025891</v>
      </c>
      <c r="G81" s="2">
        <v>12025891</v>
      </c>
      <c r="H81">
        <v>2</v>
      </c>
      <c r="I81" s="3">
        <v>2</v>
      </c>
      <c r="U81" t="s">
        <v>196</v>
      </c>
      <c r="V81" t="s">
        <v>169</v>
      </c>
      <c r="W81">
        <v>0.93983476551038903</v>
      </c>
      <c r="X81" s="2">
        <v>2845902</v>
      </c>
      <c r="Y81" s="2">
        <v>3557237</v>
      </c>
      <c r="Z81" s="64">
        <v>7</v>
      </c>
      <c r="AA81" s="2">
        <v>1021754</v>
      </c>
      <c r="AB81" s="63">
        <v>2674677.638835547</v>
      </c>
      <c r="AC81" s="63">
        <v>868635.8319014709</v>
      </c>
      <c r="AD81" s="63">
        <v>3343215.0017598798</v>
      </c>
      <c r="AF81" s="62" t="s">
        <v>193</v>
      </c>
      <c r="AG81">
        <v>1429661</v>
      </c>
      <c r="AH81">
        <v>1</v>
      </c>
    </row>
    <row r="82" spans="1:34" x14ac:dyDescent="0.2">
      <c r="A82" s="5" t="s">
        <v>175</v>
      </c>
      <c r="B82" s="2">
        <v>878455</v>
      </c>
      <c r="C82" s="2">
        <v>878455</v>
      </c>
      <c r="D82" s="2">
        <v>55938</v>
      </c>
      <c r="E82" s="2">
        <v>55938</v>
      </c>
      <c r="F82" s="2">
        <v>724115</v>
      </c>
      <c r="G82" s="2">
        <v>724115</v>
      </c>
      <c r="H82">
        <v>7</v>
      </c>
      <c r="I82" s="3">
        <v>7</v>
      </c>
      <c r="V82" t="s">
        <v>170</v>
      </c>
      <c r="W82">
        <v>0.53828418519328303</v>
      </c>
      <c r="X82" s="2">
        <v>15064181</v>
      </c>
      <c r="Y82" s="2">
        <v>29540105</v>
      </c>
      <c r="Z82" s="64">
        <v>11</v>
      </c>
      <c r="AA82" s="2">
        <v>3773375</v>
      </c>
      <c r="AB82" s="63">
        <v>8108810.3951891353</v>
      </c>
      <c r="AC82" s="63">
        <v>2031148.0873037043</v>
      </c>
      <c r="AD82" s="63">
        <v>14079869.060781406</v>
      </c>
      <c r="AF82" s="62" t="s">
        <v>194</v>
      </c>
      <c r="AG82">
        <v>2101720</v>
      </c>
      <c r="AH82">
        <v>0.90240405345139296</v>
      </c>
    </row>
    <row r="83" spans="1:34" x14ac:dyDescent="0.2">
      <c r="A83" s="5" t="s">
        <v>177</v>
      </c>
      <c r="B83" s="2">
        <v>1637058</v>
      </c>
      <c r="C83" s="2">
        <v>1065932.6773318711</v>
      </c>
      <c r="D83" s="2">
        <v>920621</v>
      </c>
      <c r="E83" s="2">
        <v>151755.55363873433</v>
      </c>
      <c r="F83" s="2">
        <v>1784218</v>
      </c>
      <c r="G83" s="2">
        <v>961502.36332187057</v>
      </c>
      <c r="H83">
        <v>10</v>
      </c>
      <c r="I83" s="3">
        <v>6.5112700792022702</v>
      </c>
      <c r="V83" t="s">
        <v>171</v>
      </c>
      <c r="W83">
        <v>0.799607584026373</v>
      </c>
      <c r="X83" s="2">
        <v>13375930</v>
      </c>
      <c r="Y83" s="2">
        <v>43190640</v>
      </c>
      <c r="Z83" s="64">
        <v>2</v>
      </c>
      <c r="AA83" s="2">
        <v>3395136</v>
      </c>
      <c r="AB83" s="63">
        <v>10695495.071405884</v>
      </c>
      <c r="AC83" s="63">
        <v>2714776.4944009641</v>
      </c>
      <c r="AD83" s="63">
        <v>19034423.681949325</v>
      </c>
      <c r="AF83" s="62" t="s">
        <v>195</v>
      </c>
      <c r="AG83">
        <v>1902997</v>
      </c>
      <c r="AH83">
        <v>0.86393026762750103</v>
      </c>
    </row>
    <row r="84" spans="1:34" x14ac:dyDescent="0.2">
      <c r="A84" s="5" t="s">
        <v>178</v>
      </c>
      <c r="B84" s="2">
        <v>3523410</v>
      </c>
      <c r="C84" s="2">
        <v>3460309.9218771323</v>
      </c>
      <c r="D84" s="2">
        <v>458785</v>
      </c>
      <c r="E84" s="2">
        <v>450568.70688009635</v>
      </c>
      <c r="F84" s="2">
        <v>5084964</v>
      </c>
      <c r="G84" s="2">
        <v>3971005.914434073</v>
      </c>
      <c r="H84">
        <v>3</v>
      </c>
      <c r="I84" s="3">
        <v>2.946273571804416</v>
      </c>
      <c r="V84" t="s">
        <v>172</v>
      </c>
      <c r="W84">
        <v>1</v>
      </c>
      <c r="X84" s="2">
        <v>3358160</v>
      </c>
      <c r="Y84" s="2">
        <v>1071140</v>
      </c>
      <c r="Z84" s="64">
        <v>3</v>
      </c>
      <c r="AA84" s="2">
        <v>599048</v>
      </c>
      <c r="AB84" s="63">
        <v>3358160</v>
      </c>
      <c r="AC84" s="63">
        <v>599048</v>
      </c>
      <c r="AD84" s="63">
        <v>1071140</v>
      </c>
      <c r="AF84" s="62" t="s">
        <v>196</v>
      </c>
      <c r="AG84">
        <v>1552321</v>
      </c>
      <c r="AH84">
        <v>0.84997485157375896</v>
      </c>
    </row>
    <row r="85" spans="1:34" x14ac:dyDescent="0.2">
      <c r="V85" t="s">
        <v>173</v>
      </c>
      <c r="W85">
        <v>0.74994909701591705</v>
      </c>
      <c r="X85" s="2">
        <v>3006432</v>
      </c>
      <c r="Y85" s="2">
        <v>2898393</v>
      </c>
      <c r="Z85" s="64">
        <v>6</v>
      </c>
      <c r="AA85" s="2">
        <v>736508</v>
      </c>
      <c r="AB85" s="63">
        <v>2254670.9636397576</v>
      </c>
      <c r="AC85" s="63">
        <v>552343.50954499899</v>
      </c>
      <c r="AD85" s="63">
        <v>2173647.2131472547</v>
      </c>
      <c r="AF85" s="62" t="s">
        <v>198</v>
      </c>
      <c r="AG85">
        <v>3827477</v>
      </c>
      <c r="AH85">
        <v>0.89177162976415203</v>
      </c>
    </row>
    <row r="86" spans="1:34" x14ac:dyDescent="0.2">
      <c r="V86" t="s">
        <v>174</v>
      </c>
      <c r="W86">
        <v>1</v>
      </c>
      <c r="X86" s="2">
        <v>9840236</v>
      </c>
      <c r="Y86" s="2">
        <v>14752577</v>
      </c>
      <c r="Z86" s="64">
        <v>1</v>
      </c>
      <c r="AA86" s="2">
        <v>1277281</v>
      </c>
      <c r="AB86" s="63">
        <v>9840236</v>
      </c>
      <c r="AC86" s="63">
        <v>1277281</v>
      </c>
      <c r="AD86" s="63">
        <v>14752577</v>
      </c>
      <c r="AF86" s="5" t="s">
        <v>176</v>
      </c>
      <c r="AG86">
        <v>8393793</v>
      </c>
      <c r="AH86">
        <v>3.6271291463986488</v>
      </c>
    </row>
    <row r="87" spans="1:34" x14ac:dyDescent="0.2">
      <c r="V87" t="s">
        <v>175</v>
      </c>
      <c r="W87">
        <v>0.84997485157375896</v>
      </c>
      <c r="X87" s="2">
        <v>1348723</v>
      </c>
      <c r="Y87" s="2">
        <v>842527</v>
      </c>
      <c r="Z87" s="64">
        <v>16</v>
      </c>
      <c r="AA87" s="2">
        <v>178008</v>
      </c>
      <c r="AB87" s="63">
        <v>1146380.6317391149</v>
      </c>
      <c r="AC87" s="63">
        <v>137838.00280439877</v>
      </c>
      <c r="AD87" s="63">
        <v>716126.7617718844</v>
      </c>
      <c r="AF87" s="62" t="s">
        <v>193</v>
      </c>
      <c r="AG87">
        <v>1747610</v>
      </c>
      <c r="AH87">
        <v>1</v>
      </c>
    </row>
    <row r="88" spans="1:34" x14ac:dyDescent="0.2">
      <c r="V88" t="s">
        <v>177</v>
      </c>
      <c r="W88">
        <v>0.94251654349867797</v>
      </c>
      <c r="X88" s="2">
        <v>3549609</v>
      </c>
      <c r="Y88" s="2">
        <v>5807481</v>
      </c>
      <c r="Z88" s="64">
        <v>5</v>
      </c>
      <c r="AA88" s="2">
        <v>2781243</v>
      </c>
      <c r="AB88" s="63">
        <v>3345565.2054517986</v>
      </c>
      <c r="AC88" s="63">
        <v>1865807.3405779747</v>
      </c>
      <c r="AD88" s="63">
        <v>5473646.9185542455</v>
      </c>
      <c r="AF88" s="62" t="s">
        <v>194</v>
      </c>
      <c r="AG88">
        <v>1593800</v>
      </c>
      <c r="AH88">
        <v>1</v>
      </c>
    </row>
    <row r="89" spans="1:34" x14ac:dyDescent="0.2">
      <c r="V89" t="s">
        <v>178</v>
      </c>
      <c r="W89">
        <v>0.930092482690003</v>
      </c>
      <c r="X89" s="2">
        <v>3920533</v>
      </c>
      <c r="Y89" s="2">
        <v>4020646</v>
      </c>
      <c r="Z89" s="64">
        <v>8</v>
      </c>
      <c r="AA89" s="2">
        <v>536567</v>
      </c>
      <c r="AB89" s="63">
        <v>3646458.2714380855</v>
      </c>
      <c r="AC89" s="63">
        <v>499056.93315952684</v>
      </c>
      <c r="AD89" s="63">
        <v>3739572.6201576297</v>
      </c>
      <c r="AF89" s="62" t="s">
        <v>197</v>
      </c>
      <c r="AG89">
        <v>3560419</v>
      </c>
      <c r="AH89">
        <v>1</v>
      </c>
    </row>
    <row r="90" spans="1:34" x14ac:dyDescent="0.2">
      <c r="A90" s="4" t="s">
        <v>167</v>
      </c>
      <c r="B90" t="s">
        <v>267</v>
      </c>
      <c r="C90" t="s">
        <v>268</v>
      </c>
      <c r="D90" t="s">
        <v>269</v>
      </c>
      <c r="E90" t="s">
        <v>270</v>
      </c>
      <c r="U90" t="s">
        <v>197</v>
      </c>
      <c r="V90" t="s">
        <v>169</v>
      </c>
      <c r="W90">
        <v>1</v>
      </c>
      <c r="X90" s="2">
        <v>3321123</v>
      </c>
      <c r="Y90" s="2">
        <v>4714903</v>
      </c>
      <c r="Z90" s="64">
        <v>11</v>
      </c>
      <c r="AA90" s="2">
        <v>1061221</v>
      </c>
      <c r="AB90" s="63">
        <v>3321123</v>
      </c>
      <c r="AC90" s="63">
        <v>1061221</v>
      </c>
      <c r="AD90" s="63">
        <v>4714903</v>
      </c>
      <c r="AF90" s="62" t="s">
        <v>198</v>
      </c>
      <c r="AG90">
        <v>1491964</v>
      </c>
      <c r="AH90">
        <v>0.62712914639864903</v>
      </c>
    </row>
    <row r="91" spans="1:34" x14ac:dyDescent="0.2">
      <c r="A91" t="s">
        <v>191</v>
      </c>
      <c r="B91" s="65">
        <v>0.16268223900228676</v>
      </c>
      <c r="C91" s="65">
        <v>0.30496811240196892</v>
      </c>
      <c r="D91" s="65">
        <v>0.31194980135742001</v>
      </c>
      <c r="E91" s="65">
        <v>0.19160353544153313</v>
      </c>
      <c r="V91" t="s">
        <v>170</v>
      </c>
      <c r="W91">
        <v>0.637338197541792</v>
      </c>
      <c r="X91" s="2">
        <v>15866545</v>
      </c>
      <c r="Y91" s="2">
        <v>28852707</v>
      </c>
      <c r="Z91" s="64">
        <v>3</v>
      </c>
      <c r="AA91" s="2">
        <v>3445718</v>
      </c>
      <c r="AB91" s="63">
        <v>10112355.191515733</v>
      </c>
      <c r="AC91" s="63">
        <v>2196087.6993573084</v>
      </c>
      <c r="AD91" s="63">
        <v>17391181.225426972</v>
      </c>
      <c r="AF91" s="5" t="s">
        <v>177</v>
      </c>
      <c r="AG91">
        <v>31584939</v>
      </c>
      <c r="AH91">
        <v>6.9521854629699344</v>
      </c>
    </row>
    <row r="92" spans="1:34" x14ac:dyDescent="0.2">
      <c r="A92" t="s">
        <v>192</v>
      </c>
      <c r="B92" s="65">
        <v>0.20342997414168804</v>
      </c>
      <c r="C92" s="65">
        <v>0.19670126669405918</v>
      </c>
      <c r="D92" s="65">
        <v>0.25876667097131789</v>
      </c>
      <c r="E92" s="65">
        <v>0.25462549468253037</v>
      </c>
      <c r="V92" t="s">
        <v>171</v>
      </c>
      <c r="W92">
        <v>0.69645184365837798</v>
      </c>
      <c r="X92" s="2">
        <v>15085303</v>
      </c>
      <c r="Y92" s="2">
        <v>41494632</v>
      </c>
      <c r="Z92" s="64">
        <v>2</v>
      </c>
      <c r="AA92" s="2">
        <v>4477536</v>
      </c>
      <c r="AB92" s="63">
        <v>10506187.08649526</v>
      </c>
      <c r="AC92" s="63">
        <v>2870712.3261671169</v>
      </c>
      <c r="AD92" s="63">
        <v>19031641.420393124</v>
      </c>
      <c r="AF92" s="62" t="s">
        <v>191</v>
      </c>
      <c r="AG92">
        <v>1483411</v>
      </c>
      <c r="AH92">
        <v>0.65112700792022704</v>
      </c>
    </row>
    <row r="93" spans="1:34" x14ac:dyDescent="0.2">
      <c r="A93" t="s">
        <v>193</v>
      </c>
      <c r="B93" s="65">
        <v>0.10456952505036461</v>
      </c>
      <c r="C93" s="65">
        <v>0.11767237763219054</v>
      </c>
      <c r="D93" s="65">
        <v>0.16680237758775404</v>
      </c>
      <c r="E93" s="65">
        <v>0.15009052369612982</v>
      </c>
      <c r="V93" t="s">
        <v>172</v>
      </c>
      <c r="W93">
        <v>1</v>
      </c>
      <c r="X93" s="2">
        <v>2915631</v>
      </c>
      <c r="Y93" s="2">
        <v>778388</v>
      </c>
      <c r="Z93" s="64">
        <v>14</v>
      </c>
      <c r="AA93" s="2">
        <v>416227</v>
      </c>
      <c r="AB93" s="63">
        <v>2915631</v>
      </c>
      <c r="AC93" s="63">
        <v>416227</v>
      </c>
      <c r="AD93" s="63">
        <v>778388</v>
      </c>
      <c r="AF93" s="62" t="s">
        <v>192</v>
      </c>
      <c r="AG93">
        <v>2974647</v>
      </c>
      <c r="AH93">
        <v>0.87813905391985803</v>
      </c>
    </row>
    <row r="94" spans="1:34" x14ac:dyDescent="0.2">
      <c r="A94" t="s">
        <v>194</v>
      </c>
      <c r="B94" s="65">
        <v>0.14811228913475741</v>
      </c>
      <c r="C94" s="65">
        <v>0.20377389813306648</v>
      </c>
      <c r="D94" s="65">
        <v>0.21165341858495404</v>
      </c>
      <c r="E94" s="65">
        <v>0.24472410151478968</v>
      </c>
      <c r="V94" t="s">
        <v>173</v>
      </c>
      <c r="W94">
        <v>0.81659877841577699</v>
      </c>
      <c r="X94" s="2">
        <v>2931526</v>
      </c>
      <c r="Y94" s="2">
        <v>3876683</v>
      </c>
      <c r="Z94" s="64">
        <v>15</v>
      </c>
      <c r="AA94" s="2">
        <v>968137</v>
      </c>
      <c r="AB94" s="63">
        <v>2393880.5504940893</v>
      </c>
      <c r="AC94" s="63">
        <v>677270.36839587614</v>
      </c>
      <c r="AD94" s="63">
        <v>3165694.6021052096</v>
      </c>
      <c r="AF94" s="62" t="s">
        <v>193</v>
      </c>
      <c r="AG94">
        <v>4102325</v>
      </c>
      <c r="AH94">
        <v>1</v>
      </c>
    </row>
    <row r="95" spans="1:34" x14ac:dyDescent="0.2">
      <c r="A95" t="s">
        <v>195</v>
      </c>
      <c r="B95" s="65">
        <v>0.21446891402831031</v>
      </c>
      <c r="C95" s="65">
        <v>0.34779785184379353</v>
      </c>
      <c r="D95" s="65">
        <v>0.25833240775874622</v>
      </c>
      <c r="E95" s="65">
        <v>0.20643317549252013</v>
      </c>
      <c r="V95" t="s">
        <v>174</v>
      </c>
      <c r="W95">
        <v>1</v>
      </c>
      <c r="X95" s="2">
        <v>10185063</v>
      </c>
      <c r="Y95" s="2">
        <v>14140523</v>
      </c>
      <c r="Z95" s="64">
        <v>1</v>
      </c>
      <c r="AA95" s="2">
        <v>1541601</v>
      </c>
      <c r="AB95" s="63">
        <v>10185063</v>
      </c>
      <c r="AC95" s="63">
        <v>1541601</v>
      </c>
      <c r="AD95" s="63">
        <v>14140523</v>
      </c>
      <c r="AF95" s="62" t="s">
        <v>194</v>
      </c>
      <c r="AG95">
        <v>5483777</v>
      </c>
      <c r="AH95">
        <v>1</v>
      </c>
    </row>
    <row r="96" spans="1:34" x14ac:dyDescent="0.2">
      <c r="A96" t="s">
        <v>196</v>
      </c>
      <c r="B96" s="65">
        <v>0.13886005449906647</v>
      </c>
      <c r="C96" s="65">
        <v>0.18741500425430313</v>
      </c>
      <c r="D96" s="65">
        <v>0.18558771101087712</v>
      </c>
      <c r="E96" s="65">
        <v>0.18030133244107199</v>
      </c>
      <c r="V96" t="s">
        <v>176</v>
      </c>
      <c r="W96">
        <v>1</v>
      </c>
      <c r="X96" s="2">
        <v>3216806</v>
      </c>
      <c r="Y96" s="2">
        <v>690439</v>
      </c>
      <c r="Z96" s="64">
        <v>12</v>
      </c>
      <c r="AA96" s="2">
        <v>755008</v>
      </c>
      <c r="AB96" s="63">
        <v>3216806</v>
      </c>
      <c r="AC96" s="63">
        <v>755008</v>
      </c>
      <c r="AD96" s="63">
        <v>690439</v>
      </c>
      <c r="AF96" s="62" t="s">
        <v>195</v>
      </c>
      <c r="AG96">
        <v>3685682</v>
      </c>
      <c r="AH96">
        <v>0.67334821027763703</v>
      </c>
    </row>
    <row r="97" spans="1:34" x14ac:dyDescent="0.2">
      <c r="A97" t="s">
        <v>197</v>
      </c>
      <c r="B97" s="65">
        <v>0.10655488129197632</v>
      </c>
      <c r="C97" s="65">
        <v>0.1929029606146779</v>
      </c>
      <c r="D97" s="65">
        <v>0.13681928074251268</v>
      </c>
      <c r="E97" s="65">
        <v>0.12697689698650885</v>
      </c>
      <c r="V97" t="s">
        <v>177</v>
      </c>
      <c r="W97">
        <v>0.895204770267088</v>
      </c>
      <c r="X97" s="2">
        <v>3260311</v>
      </c>
      <c r="Y97" s="2">
        <v>2462177</v>
      </c>
      <c r="Z97" s="64">
        <v>6</v>
      </c>
      <c r="AA97" s="2">
        <v>1606676</v>
      </c>
      <c r="AB97" s="63">
        <v>2918645.9597542598</v>
      </c>
      <c r="AC97" s="63">
        <v>696703.111929768</v>
      </c>
      <c r="AD97" s="63">
        <v>2204152.5956419078</v>
      </c>
      <c r="AF97" s="62" t="s">
        <v>196</v>
      </c>
      <c r="AG97">
        <v>5588692</v>
      </c>
      <c r="AH97">
        <v>0.94251654349867797</v>
      </c>
    </row>
    <row r="98" spans="1:34" x14ac:dyDescent="0.2">
      <c r="A98" t="s">
        <v>198</v>
      </c>
      <c r="B98" s="65">
        <v>0.22953393925612225</v>
      </c>
      <c r="C98" s="65">
        <v>0.26622759985534961</v>
      </c>
      <c r="D98" s="65">
        <v>0.26898520893050876</v>
      </c>
      <c r="E98" s="65">
        <v>0.32808122516783239</v>
      </c>
      <c r="V98" t="s">
        <v>178</v>
      </c>
      <c r="W98">
        <v>0.99541247848917802</v>
      </c>
      <c r="X98" s="2">
        <v>4040745</v>
      </c>
      <c r="Y98" s="2">
        <v>3973805</v>
      </c>
      <c r="Z98" s="64">
        <v>5</v>
      </c>
      <c r="AA98" s="2">
        <v>1194659</v>
      </c>
      <c r="AB98" s="63">
        <v>4022207.9953927537</v>
      </c>
      <c r="AC98" s="63">
        <v>1018097.889807455</v>
      </c>
      <c r="AD98" s="63">
        <v>3955575.0840826882</v>
      </c>
      <c r="AF98" s="62" t="s">
        <v>197</v>
      </c>
      <c r="AG98">
        <v>3891331</v>
      </c>
      <c r="AH98">
        <v>0.895204770267088</v>
      </c>
    </row>
    <row r="99" spans="1:34" x14ac:dyDescent="0.2">
      <c r="U99" t="s">
        <v>198</v>
      </c>
      <c r="V99" t="s">
        <v>169</v>
      </c>
      <c r="W99">
        <v>0.50381969321755404</v>
      </c>
      <c r="X99" s="2">
        <v>3905526</v>
      </c>
      <c r="Y99" s="2">
        <v>8110698</v>
      </c>
      <c r="Z99" s="64">
        <v>10</v>
      </c>
      <c r="AA99" s="2">
        <v>790032</v>
      </c>
      <c r="AB99" s="63">
        <v>1967680.9111731809</v>
      </c>
      <c r="AC99" s="63">
        <v>398033.67987205065</v>
      </c>
      <c r="AD99" s="63">
        <v>2210347.6579873292</v>
      </c>
      <c r="AF99" s="62" t="s">
        <v>198</v>
      </c>
      <c r="AG99">
        <v>4375074</v>
      </c>
      <c r="AH99">
        <v>0.91184987708644705</v>
      </c>
    </row>
    <row r="100" spans="1:34" x14ac:dyDescent="0.2">
      <c r="V100" t="s">
        <v>170</v>
      </c>
      <c r="W100">
        <v>0.567639773038488</v>
      </c>
      <c r="X100" s="2">
        <v>18658823</v>
      </c>
      <c r="Y100" s="2">
        <v>30868487</v>
      </c>
      <c r="Z100" s="64">
        <v>3</v>
      </c>
      <c r="AA100" s="2">
        <v>3970291</v>
      </c>
      <c r="AB100" s="63">
        <v>10591490.05288532</v>
      </c>
      <c r="AC100" s="63">
        <v>2253695.0821367516</v>
      </c>
      <c r="AD100" s="63">
        <v>17522180.954721518</v>
      </c>
      <c r="AF100" s="5" t="s">
        <v>178</v>
      </c>
      <c r="AG100">
        <v>36874608</v>
      </c>
      <c r="AH100">
        <v>7.5994467615153853</v>
      </c>
    </row>
    <row r="101" spans="1:34" x14ac:dyDescent="0.2">
      <c r="V101" t="s">
        <v>171</v>
      </c>
      <c r="W101">
        <v>0.926555346201557</v>
      </c>
      <c r="X101" s="2">
        <v>19000786</v>
      </c>
      <c r="Y101" s="2">
        <v>48492515</v>
      </c>
      <c r="Z101" s="64">
        <v>5</v>
      </c>
      <c r="AA101" s="2">
        <v>3597153</v>
      </c>
      <c r="AB101" s="63">
        <v>16057983.726324847</v>
      </c>
      <c r="AC101" s="63">
        <v>3332961.3432549695</v>
      </c>
      <c r="AD101" s="63">
        <v>28784380.274407897</v>
      </c>
      <c r="AF101" s="62" t="s">
        <v>191</v>
      </c>
      <c r="AG101">
        <v>3899962</v>
      </c>
      <c r="AH101">
        <v>0.98209119060147199</v>
      </c>
    </row>
    <row r="102" spans="1:34" x14ac:dyDescent="0.2">
      <c r="V102" t="s">
        <v>172</v>
      </c>
      <c r="W102">
        <v>0.93489358596539995</v>
      </c>
      <c r="X102" s="2">
        <v>3167281</v>
      </c>
      <c r="Y102" s="2">
        <v>4376162</v>
      </c>
      <c r="Z102" s="64">
        <v>13</v>
      </c>
      <c r="AA102" s="2">
        <v>571968</v>
      </c>
      <c r="AB102" s="63">
        <v>2961070.6918500778</v>
      </c>
      <c r="AC102" s="63">
        <v>534729.21457745787</v>
      </c>
      <c r="AD102" s="63">
        <v>4091245.7849455164</v>
      </c>
      <c r="AF102" s="62" t="s">
        <v>192</v>
      </c>
      <c r="AG102">
        <v>4923259</v>
      </c>
      <c r="AH102">
        <v>0.95190090897525004</v>
      </c>
    </row>
    <row r="103" spans="1:34" x14ac:dyDescent="0.2">
      <c r="V103" t="s">
        <v>174</v>
      </c>
      <c r="W103">
        <v>1</v>
      </c>
      <c r="X103" s="2">
        <v>9080871</v>
      </c>
      <c r="Y103" s="2">
        <v>16195532</v>
      </c>
      <c r="Z103" s="64">
        <v>1</v>
      </c>
      <c r="AA103" s="2">
        <v>1738086</v>
      </c>
      <c r="AB103" s="63">
        <v>9080871</v>
      </c>
      <c r="AC103" s="63">
        <v>1425488.637167685</v>
      </c>
      <c r="AD103" s="63">
        <v>14584993.81334625</v>
      </c>
      <c r="AF103" s="62" t="s">
        <v>193</v>
      </c>
      <c r="AG103">
        <v>3381741</v>
      </c>
      <c r="AH103">
        <v>1</v>
      </c>
    </row>
    <row r="104" spans="1:34" x14ac:dyDescent="0.2">
      <c r="V104" t="s">
        <v>175</v>
      </c>
      <c r="W104">
        <v>0.89177162976415203</v>
      </c>
      <c r="X104" s="2">
        <v>2825568</v>
      </c>
      <c r="Y104" s="2">
        <v>3723065</v>
      </c>
      <c r="Z104" s="64">
        <v>6</v>
      </c>
      <c r="AA104" s="2">
        <v>743084</v>
      </c>
      <c r="AB104" s="63">
        <v>2519761.3803694355</v>
      </c>
      <c r="AC104" s="63">
        <v>662661.22973166511</v>
      </c>
      <c r="AD104" s="63">
        <v>3320123.7427678728</v>
      </c>
      <c r="AF104" s="62" t="s">
        <v>194</v>
      </c>
      <c r="AG104">
        <v>4973472</v>
      </c>
      <c r="AH104">
        <v>0.94862913278599903</v>
      </c>
    </row>
    <row r="105" spans="1:34" x14ac:dyDescent="0.2">
      <c r="V105" t="s">
        <v>176</v>
      </c>
      <c r="W105">
        <v>0.62712914639864903</v>
      </c>
      <c r="X105" s="2">
        <v>3718420</v>
      </c>
      <c r="Y105" s="2">
        <v>985213</v>
      </c>
      <c r="Z105" s="64">
        <v>11</v>
      </c>
      <c r="AA105" s="2">
        <v>301373</v>
      </c>
      <c r="AB105" s="63">
        <v>1487040.4782660124</v>
      </c>
      <c r="AC105" s="63">
        <v>188999.79223760005</v>
      </c>
      <c r="AD105" s="63">
        <v>617855.78771085222</v>
      </c>
      <c r="AF105" s="62" t="s">
        <v>195</v>
      </c>
      <c r="AG105">
        <v>4479318</v>
      </c>
      <c r="AH105">
        <v>0.91213457632475403</v>
      </c>
    </row>
    <row r="106" spans="1:34" x14ac:dyDescent="0.2">
      <c r="V106" t="s">
        <v>177</v>
      </c>
      <c r="W106">
        <v>0.91184987708644705</v>
      </c>
      <c r="X106" s="2">
        <v>3450911</v>
      </c>
      <c r="Y106" s="2">
        <v>2995859</v>
      </c>
      <c r="Z106" s="64">
        <v>8</v>
      </c>
      <c r="AA106" s="2">
        <v>1716646</v>
      </c>
      <c r="AB106" s="63">
        <v>3146712.771186268</v>
      </c>
      <c r="AC106" s="63">
        <v>777310.91924547905</v>
      </c>
      <c r="AD106" s="63">
        <v>2731773.6609183261</v>
      </c>
      <c r="AF106" s="62" t="s">
        <v>196</v>
      </c>
      <c r="AG106">
        <v>4325270</v>
      </c>
      <c r="AH106">
        <v>0.930092482690003</v>
      </c>
    </row>
    <row r="107" spans="1:34" x14ac:dyDescent="0.2">
      <c r="V107" t="s">
        <v>178</v>
      </c>
      <c r="W107">
        <v>0.87918599164873001</v>
      </c>
      <c r="X107" s="2">
        <v>4073870</v>
      </c>
      <c r="Y107" s="2">
        <v>5118061</v>
      </c>
      <c r="Z107" s="64">
        <v>7</v>
      </c>
      <c r="AA107" s="2">
        <v>1111763</v>
      </c>
      <c r="AB107" s="63">
        <v>3581689.4357980117</v>
      </c>
      <c r="AC107" s="63">
        <v>977446.45563336706</v>
      </c>
      <c r="AD107" s="63">
        <v>4499727.5356036909</v>
      </c>
      <c r="AF107" s="62" t="s">
        <v>197</v>
      </c>
      <c r="AG107">
        <v>5531756</v>
      </c>
      <c r="AH107">
        <v>0.99541247848917802</v>
      </c>
    </row>
    <row r="108" spans="1:34" x14ac:dyDescent="0.2">
      <c r="AF108" s="62" t="s">
        <v>198</v>
      </c>
      <c r="AG108">
        <v>5359830</v>
      </c>
      <c r="AH108">
        <v>0.87918599164873001</v>
      </c>
    </row>
    <row r="109" spans="1:34" x14ac:dyDescent="0.2">
      <c r="AF109" s="5" t="s">
        <v>179</v>
      </c>
      <c r="AG109">
        <v>483849839</v>
      </c>
      <c r="AH109">
        <v>62.601208431070262</v>
      </c>
    </row>
  </sheetData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0F973-712D-3443-BF62-765C0F01DE12}">
  <dimension ref="B1:H75"/>
  <sheetViews>
    <sheetView workbookViewId="0">
      <selection activeCell="G4" sqref="G4"/>
    </sheetView>
  </sheetViews>
  <sheetFormatPr baseColWidth="10" defaultRowHeight="15" x14ac:dyDescent="0.2"/>
  <cols>
    <col min="7" max="7" width="15.83203125" bestFit="1" customWidth="1"/>
    <col min="8" max="8" width="10.1640625" bestFit="1" customWidth="1"/>
  </cols>
  <sheetData>
    <row r="1" spans="2:8" x14ac:dyDescent="0.2">
      <c r="B1" t="s">
        <v>253</v>
      </c>
      <c r="C1" t="s">
        <v>258</v>
      </c>
      <c r="D1" t="s">
        <v>259</v>
      </c>
      <c r="E1" t="s">
        <v>260</v>
      </c>
      <c r="F1" t="s">
        <v>261</v>
      </c>
    </row>
    <row r="2" spans="2:8" x14ac:dyDescent="0.2">
      <c r="B2">
        <v>0.79569821361450099</v>
      </c>
      <c r="C2" t="str">
        <f>+IF(B2&lt;0.9,"0-0,89","")</f>
        <v>0-0,89</v>
      </c>
      <c r="D2" t="str">
        <f>+IF(AND(B2&gt;= 0.9,0.99),"0,9-0,99","")</f>
        <v/>
      </c>
      <c r="E2" t="s">
        <v>255</v>
      </c>
      <c r="F2" t="s">
        <v>254</v>
      </c>
    </row>
    <row r="3" spans="2:8" x14ac:dyDescent="0.2">
      <c r="B3">
        <v>0.62326916190610604</v>
      </c>
      <c r="C3" t="str">
        <f t="shared" ref="C3:C66" si="0">+IF(B3&lt;0.9,"0-0,89","")</f>
        <v>0-0,89</v>
      </c>
      <c r="D3" t="str">
        <f t="shared" ref="D3:D66" si="1">+IF(AND(B3&gt;= 0.9,0.99),"0,9-0,99","")</f>
        <v/>
      </c>
      <c r="E3" t="s">
        <v>255</v>
      </c>
      <c r="F3" t="s">
        <v>254</v>
      </c>
      <c r="G3" s="4" t="s">
        <v>243</v>
      </c>
      <c r="H3" t="s">
        <v>262</v>
      </c>
    </row>
    <row r="4" spans="2:8" x14ac:dyDescent="0.2">
      <c r="B4">
        <v>0.65773099673641799</v>
      </c>
      <c r="C4" t="str">
        <f t="shared" si="0"/>
        <v>0-0,89</v>
      </c>
      <c r="D4" t="str">
        <f t="shared" si="1"/>
        <v/>
      </c>
      <c r="E4" t="s">
        <v>255</v>
      </c>
      <c r="F4" t="s">
        <v>254</v>
      </c>
      <c r="G4" s="5" t="s">
        <v>254</v>
      </c>
      <c r="H4">
        <v>36</v>
      </c>
    </row>
    <row r="5" spans="2:8" x14ac:dyDescent="0.2">
      <c r="B5">
        <v>0.95007313594033005</v>
      </c>
      <c r="C5" t="str">
        <f t="shared" si="0"/>
        <v/>
      </c>
      <c r="D5" t="str">
        <f t="shared" si="1"/>
        <v>0,9-0,99</v>
      </c>
      <c r="E5" t="s">
        <v>255</v>
      </c>
      <c r="F5" t="s">
        <v>256</v>
      </c>
      <c r="G5" s="5" t="s">
        <v>256</v>
      </c>
      <c r="H5">
        <v>16</v>
      </c>
    </row>
    <row r="6" spans="2:8" x14ac:dyDescent="0.2">
      <c r="B6">
        <v>1</v>
      </c>
      <c r="C6" t="str">
        <f t="shared" si="0"/>
        <v/>
      </c>
      <c r="D6" t="str">
        <f>+IF(AND(B6&gt;= 0.9,B2&lt;=0.99),"0,9-0,99","")</f>
        <v>0,9-0,99</v>
      </c>
      <c r="E6" t="s">
        <v>257</v>
      </c>
      <c r="F6" t="s">
        <v>257</v>
      </c>
      <c r="G6" s="5" t="s">
        <v>257</v>
      </c>
      <c r="H6">
        <v>22</v>
      </c>
    </row>
    <row r="7" spans="2:8" x14ac:dyDescent="0.2">
      <c r="B7">
        <v>0.799607584026373</v>
      </c>
      <c r="C7" t="str">
        <f t="shared" si="0"/>
        <v>0-0,89</v>
      </c>
      <c r="D7" t="str">
        <f t="shared" si="1"/>
        <v/>
      </c>
      <c r="E7" t="s">
        <v>255</v>
      </c>
      <c r="F7" t="s">
        <v>254</v>
      </c>
      <c r="G7" s="5" t="s">
        <v>179</v>
      </c>
      <c r="H7">
        <v>74</v>
      </c>
    </row>
    <row r="8" spans="2:8" x14ac:dyDescent="0.2">
      <c r="B8">
        <v>0.69645184365837798</v>
      </c>
      <c r="C8" t="str">
        <f t="shared" si="0"/>
        <v>0-0,89</v>
      </c>
      <c r="D8" t="str">
        <f t="shared" si="1"/>
        <v/>
      </c>
      <c r="E8" t="s">
        <v>255</v>
      </c>
      <c r="F8" t="s">
        <v>254</v>
      </c>
    </row>
    <row r="9" spans="2:8" x14ac:dyDescent="0.2">
      <c r="B9">
        <v>0.926555346201557</v>
      </c>
      <c r="C9" t="str">
        <f t="shared" si="0"/>
        <v/>
      </c>
      <c r="D9" t="str">
        <f t="shared" si="1"/>
        <v>0,9-0,99</v>
      </c>
      <c r="E9" t="s">
        <v>255</v>
      </c>
      <c r="F9" t="s">
        <v>256</v>
      </c>
    </row>
    <row r="10" spans="2:8" x14ac:dyDescent="0.2">
      <c r="B10">
        <v>1</v>
      </c>
      <c r="C10" t="str">
        <f t="shared" si="0"/>
        <v/>
      </c>
      <c r="D10" t="str">
        <f t="shared" si="1"/>
        <v>0,9-0,99</v>
      </c>
      <c r="E10" t="s">
        <v>257</v>
      </c>
      <c r="F10" t="s">
        <v>257</v>
      </c>
    </row>
    <row r="11" spans="2:8" x14ac:dyDescent="0.2">
      <c r="B11">
        <v>1</v>
      </c>
      <c r="C11" t="str">
        <f t="shared" si="0"/>
        <v/>
      </c>
      <c r="D11" t="str">
        <f t="shared" si="1"/>
        <v>0,9-0,99</v>
      </c>
      <c r="E11" t="s">
        <v>257</v>
      </c>
      <c r="F11" t="s">
        <v>257</v>
      </c>
    </row>
    <row r="12" spans="2:8" x14ac:dyDescent="0.2">
      <c r="B12">
        <v>0.79765251360679501</v>
      </c>
      <c r="C12" t="str">
        <f t="shared" si="0"/>
        <v>0-0,89</v>
      </c>
      <c r="D12" t="str">
        <f t="shared" si="1"/>
        <v/>
      </c>
      <c r="E12" t="s">
        <v>255</v>
      </c>
      <c r="F12" t="s">
        <v>254</v>
      </c>
    </row>
    <row r="13" spans="2:8" x14ac:dyDescent="0.2">
      <c r="B13">
        <v>0.66273312528183803</v>
      </c>
      <c r="C13" t="str">
        <f t="shared" si="0"/>
        <v>0-0,89</v>
      </c>
      <c r="D13" t="str">
        <f t="shared" si="1"/>
        <v/>
      </c>
      <c r="E13" t="s">
        <v>255</v>
      </c>
      <c r="F13" t="s">
        <v>254</v>
      </c>
    </row>
    <row r="14" spans="2:8" x14ac:dyDescent="0.2">
      <c r="B14">
        <v>0.66626833635216098</v>
      </c>
      <c r="C14" t="str">
        <f t="shared" si="0"/>
        <v>0-0,89</v>
      </c>
      <c r="D14" t="str">
        <f t="shared" si="1"/>
        <v/>
      </c>
      <c r="E14" t="s">
        <v>255</v>
      </c>
      <c r="F14" t="s">
        <v>254</v>
      </c>
    </row>
    <row r="15" spans="2:8" x14ac:dyDescent="0.2">
      <c r="B15">
        <v>0.53828418519328303</v>
      </c>
      <c r="C15" t="str">
        <f t="shared" si="0"/>
        <v>0-0,89</v>
      </c>
      <c r="D15" t="str">
        <f t="shared" si="1"/>
        <v/>
      </c>
      <c r="E15" t="s">
        <v>255</v>
      </c>
      <c r="F15" t="s">
        <v>254</v>
      </c>
    </row>
    <row r="16" spans="2:8" x14ac:dyDescent="0.2">
      <c r="B16">
        <v>0.637338197541792</v>
      </c>
      <c r="C16" t="str">
        <f t="shared" si="0"/>
        <v>0-0,89</v>
      </c>
      <c r="D16" t="str">
        <f t="shared" si="1"/>
        <v/>
      </c>
      <c r="E16" t="s">
        <v>255</v>
      </c>
      <c r="F16" t="s">
        <v>254</v>
      </c>
    </row>
    <row r="17" spans="2:6" x14ac:dyDescent="0.2">
      <c r="B17">
        <v>0.567639773038488</v>
      </c>
      <c r="C17" t="str">
        <f t="shared" si="0"/>
        <v>0-0,89</v>
      </c>
      <c r="D17" t="str">
        <f t="shared" si="1"/>
        <v/>
      </c>
      <c r="E17" t="s">
        <v>255</v>
      </c>
      <c r="F17" t="s">
        <v>254</v>
      </c>
    </row>
    <row r="18" spans="2:6" x14ac:dyDescent="0.2">
      <c r="B18">
        <v>1</v>
      </c>
      <c r="C18" t="str">
        <f t="shared" si="0"/>
        <v/>
      </c>
      <c r="D18" t="str">
        <f t="shared" si="1"/>
        <v>0,9-0,99</v>
      </c>
      <c r="E18" t="s">
        <v>257</v>
      </c>
      <c r="F18" t="s">
        <v>257</v>
      </c>
    </row>
    <row r="19" spans="2:6" x14ac:dyDescent="0.2">
      <c r="B19">
        <v>0.74466223911290597</v>
      </c>
      <c r="C19" t="str">
        <f t="shared" si="0"/>
        <v>0-0,89</v>
      </c>
      <c r="D19" t="str">
        <f t="shared" si="1"/>
        <v/>
      </c>
      <c r="E19" t="s">
        <v>255</v>
      </c>
      <c r="F19" t="s">
        <v>254</v>
      </c>
    </row>
    <row r="20" spans="2:6" x14ac:dyDescent="0.2">
      <c r="B20">
        <v>1</v>
      </c>
      <c r="C20" t="str">
        <f t="shared" si="0"/>
        <v/>
      </c>
      <c r="D20" t="str">
        <f t="shared" si="1"/>
        <v>0,9-0,99</v>
      </c>
      <c r="E20" t="s">
        <v>257</v>
      </c>
      <c r="F20" t="s">
        <v>257</v>
      </c>
    </row>
    <row r="21" spans="2:6" x14ac:dyDescent="0.2">
      <c r="B21">
        <v>1</v>
      </c>
      <c r="C21" t="str">
        <f t="shared" si="0"/>
        <v/>
      </c>
      <c r="D21" t="str">
        <f t="shared" si="1"/>
        <v>0,9-0,99</v>
      </c>
      <c r="E21" t="s">
        <v>257</v>
      </c>
      <c r="F21" t="s">
        <v>257</v>
      </c>
    </row>
    <row r="22" spans="2:6" x14ac:dyDescent="0.2">
      <c r="B22">
        <v>0.79841503110734102</v>
      </c>
      <c r="C22" t="str">
        <f t="shared" si="0"/>
        <v>0-0,89</v>
      </c>
      <c r="D22" t="str">
        <f t="shared" si="1"/>
        <v/>
      </c>
      <c r="E22" t="s">
        <v>255</v>
      </c>
      <c r="F22" t="s">
        <v>254</v>
      </c>
    </row>
    <row r="23" spans="2:6" x14ac:dyDescent="0.2">
      <c r="B23">
        <v>1</v>
      </c>
      <c r="C23" t="str">
        <f t="shared" si="0"/>
        <v/>
      </c>
      <c r="D23" t="str">
        <f t="shared" si="1"/>
        <v>0,9-0,99</v>
      </c>
      <c r="E23" t="s">
        <v>257</v>
      </c>
      <c r="F23" t="s">
        <v>257</v>
      </c>
    </row>
    <row r="24" spans="2:6" x14ac:dyDescent="0.2">
      <c r="B24">
        <v>1</v>
      </c>
      <c r="C24" t="str">
        <f t="shared" si="0"/>
        <v/>
      </c>
      <c r="D24" t="str">
        <f t="shared" si="1"/>
        <v>0,9-0,99</v>
      </c>
      <c r="E24" t="s">
        <v>257</v>
      </c>
      <c r="F24" t="s">
        <v>257</v>
      </c>
    </row>
    <row r="25" spans="2:6" x14ac:dyDescent="0.2">
      <c r="B25">
        <v>1</v>
      </c>
      <c r="C25" t="str">
        <f t="shared" si="0"/>
        <v/>
      </c>
      <c r="D25" t="str">
        <f t="shared" si="1"/>
        <v>0,9-0,99</v>
      </c>
      <c r="E25" t="s">
        <v>257</v>
      </c>
      <c r="F25" t="s">
        <v>257</v>
      </c>
    </row>
    <row r="26" spans="2:6" x14ac:dyDescent="0.2">
      <c r="B26">
        <v>0.65112700792022704</v>
      </c>
      <c r="C26" t="str">
        <f t="shared" si="0"/>
        <v>0-0,89</v>
      </c>
      <c r="D26" t="str">
        <f t="shared" si="1"/>
        <v/>
      </c>
      <c r="E26" t="s">
        <v>255</v>
      </c>
      <c r="F26" t="s">
        <v>254</v>
      </c>
    </row>
    <row r="27" spans="2:6" x14ac:dyDescent="0.2">
      <c r="B27">
        <v>0.87813905391985803</v>
      </c>
      <c r="C27" t="str">
        <f t="shared" si="0"/>
        <v>0-0,89</v>
      </c>
      <c r="D27" t="str">
        <f t="shared" si="1"/>
        <v/>
      </c>
      <c r="E27" t="s">
        <v>255</v>
      </c>
      <c r="F27" t="s">
        <v>254</v>
      </c>
    </row>
    <row r="28" spans="2:6" x14ac:dyDescent="0.2">
      <c r="B28">
        <v>1</v>
      </c>
      <c r="C28" t="str">
        <f t="shared" si="0"/>
        <v/>
      </c>
      <c r="D28" t="str">
        <f t="shared" si="1"/>
        <v>0,9-0,99</v>
      </c>
      <c r="E28" t="s">
        <v>257</v>
      </c>
      <c r="F28" t="s">
        <v>257</v>
      </c>
    </row>
    <row r="29" spans="2:6" x14ac:dyDescent="0.2">
      <c r="B29">
        <v>1</v>
      </c>
      <c r="C29" t="str">
        <f t="shared" si="0"/>
        <v/>
      </c>
      <c r="D29" t="str">
        <f t="shared" si="1"/>
        <v>0,9-0,99</v>
      </c>
      <c r="E29" t="s">
        <v>257</v>
      </c>
      <c r="F29" t="s">
        <v>257</v>
      </c>
    </row>
    <row r="30" spans="2:6" x14ac:dyDescent="0.2">
      <c r="B30">
        <v>0.67334821027763703</v>
      </c>
      <c r="C30" t="str">
        <f t="shared" si="0"/>
        <v>0-0,89</v>
      </c>
      <c r="D30" t="str">
        <f t="shared" si="1"/>
        <v/>
      </c>
      <c r="E30" t="s">
        <v>255</v>
      </c>
      <c r="F30" t="s">
        <v>254</v>
      </c>
    </row>
    <row r="31" spans="2:6" x14ac:dyDescent="0.2">
      <c r="B31">
        <v>0.94251654349867797</v>
      </c>
      <c r="C31" t="str">
        <f t="shared" si="0"/>
        <v/>
      </c>
      <c r="D31" t="str">
        <f t="shared" si="1"/>
        <v>0,9-0,99</v>
      </c>
      <c r="E31" t="s">
        <v>255</v>
      </c>
      <c r="F31" t="s">
        <v>256</v>
      </c>
    </row>
    <row r="32" spans="2:6" x14ac:dyDescent="0.2">
      <c r="B32">
        <v>0.895204770267088</v>
      </c>
      <c r="C32" t="str">
        <f t="shared" si="0"/>
        <v>0-0,89</v>
      </c>
      <c r="D32" t="str">
        <f t="shared" si="1"/>
        <v/>
      </c>
      <c r="E32" t="s">
        <v>255</v>
      </c>
      <c r="F32" t="s">
        <v>254</v>
      </c>
    </row>
    <row r="33" spans="2:6" x14ac:dyDescent="0.2">
      <c r="B33">
        <v>0.91184987708644705</v>
      </c>
      <c r="C33" t="str">
        <f t="shared" si="0"/>
        <v/>
      </c>
      <c r="D33" t="str">
        <f t="shared" si="1"/>
        <v>0,9-0,99</v>
      </c>
      <c r="E33" t="s">
        <v>255</v>
      </c>
      <c r="F33" t="s">
        <v>256</v>
      </c>
    </row>
    <row r="34" spans="2:6" x14ac:dyDescent="0.2">
      <c r="B34">
        <v>0.73528142242930705</v>
      </c>
      <c r="C34" t="str">
        <f t="shared" si="0"/>
        <v>0-0,89</v>
      </c>
      <c r="D34" t="str">
        <f t="shared" si="1"/>
        <v/>
      </c>
      <c r="E34" t="s">
        <v>255</v>
      </c>
      <c r="F34" t="s">
        <v>254</v>
      </c>
    </row>
    <row r="35" spans="2:6" x14ac:dyDescent="0.2">
      <c r="B35">
        <v>0.87328501901644096</v>
      </c>
      <c r="C35" t="str">
        <f t="shared" si="0"/>
        <v>0-0,89</v>
      </c>
      <c r="D35" t="str">
        <f t="shared" si="1"/>
        <v/>
      </c>
      <c r="E35" t="s">
        <v>255</v>
      </c>
      <c r="F35" t="s">
        <v>254</v>
      </c>
    </row>
    <row r="36" spans="2:6" x14ac:dyDescent="0.2">
      <c r="B36">
        <v>1</v>
      </c>
      <c r="C36" t="str">
        <f t="shared" si="0"/>
        <v/>
      </c>
      <c r="D36" t="str">
        <f t="shared" si="1"/>
        <v>0,9-0,99</v>
      </c>
      <c r="E36" t="s">
        <v>257</v>
      </c>
      <c r="F36" t="s">
        <v>257</v>
      </c>
    </row>
    <row r="37" spans="2:6" x14ac:dyDescent="0.2">
      <c r="B37">
        <v>1</v>
      </c>
      <c r="C37" t="str">
        <f t="shared" si="0"/>
        <v/>
      </c>
      <c r="D37" t="str">
        <f t="shared" si="1"/>
        <v>0,9-0,99</v>
      </c>
      <c r="E37" t="s">
        <v>257</v>
      </c>
      <c r="F37" t="s">
        <v>257</v>
      </c>
    </row>
    <row r="38" spans="2:6" x14ac:dyDescent="0.2">
      <c r="B38">
        <v>0.96201725834580998</v>
      </c>
      <c r="C38" t="str">
        <f t="shared" si="0"/>
        <v/>
      </c>
      <c r="D38" t="str">
        <f t="shared" si="1"/>
        <v>0,9-0,99</v>
      </c>
      <c r="E38" t="s">
        <v>255</v>
      </c>
      <c r="F38" t="s">
        <v>256</v>
      </c>
    </row>
    <row r="39" spans="2:6" x14ac:dyDescent="0.2">
      <c r="B39">
        <v>1</v>
      </c>
      <c r="C39" t="str">
        <f t="shared" si="0"/>
        <v/>
      </c>
      <c r="D39" t="str">
        <f t="shared" si="1"/>
        <v>0,9-0,99</v>
      </c>
      <c r="E39" t="s">
        <v>257</v>
      </c>
      <c r="F39" t="s">
        <v>257</v>
      </c>
    </row>
    <row r="40" spans="2:6" x14ac:dyDescent="0.2">
      <c r="B40">
        <v>1</v>
      </c>
      <c r="C40" t="str">
        <f t="shared" si="0"/>
        <v/>
      </c>
      <c r="D40" t="str">
        <f t="shared" si="1"/>
        <v>0,9-0,99</v>
      </c>
      <c r="E40" t="s">
        <v>257</v>
      </c>
      <c r="F40" t="s">
        <v>257</v>
      </c>
    </row>
    <row r="41" spans="2:6" x14ac:dyDescent="0.2">
      <c r="B41">
        <v>0.93489358596539995</v>
      </c>
      <c r="C41" t="str">
        <f t="shared" si="0"/>
        <v/>
      </c>
      <c r="D41" t="str">
        <f t="shared" si="1"/>
        <v>0,9-0,99</v>
      </c>
      <c r="E41" t="s">
        <v>255</v>
      </c>
      <c r="F41" t="s">
        <v>256</v>
      </c>
    </row>
    <row r="42" spans="2:6" x14ac:dyDescent="0.2">
      <c r="B42">
        <v>1</v>
      </c>
      <c r="C42" t="str">
        <f t="shared" si="0"/>
        <v/>
      </c>
      <c r="D42" t="str">
        <f t="shared" si="1"/>
        <v>0,9-0,99</v>
      </c>
      <c r="E42" t="s">
        <v>257</v>
      </c>
      <c r="F42" t="s">
        <v>257</v>
      </c>
    </row>
    <row r="43" spans="2:6" x14ac:dyDescent="0.2">
      <c r="B43">
        <v>1</v>
      </c>
      <c r="C43" t="str">
        <f t="shared" si="0"/>
        <v/>
      </c>
      <c r="D43" t="str">
        <f t="shared" si="1"/>
        <v>0,9-0,99</v>
      </c>
      <c r="E43" t="s">
        <v>257</v>
      </c>
      <c r="F43" t="s">
        <v>257</v>
      </c>
    </row>
    <row r="44" spans="2:6" x14ac:dyDescent="0.2">
      <c r="B44">
        <v>1</v>
      </c>
      <c r="C44" t="str">
        <f t="shared" si="0"/>
        <v/>
      </c>
      <c r="D44" t="str">
        <f t="shared" si="1"/>
        <v>0,9-0,99</v>
      </c>
      <c r="E44" t="s">
        <v>257</v>
      </c>
      <c r="F44" t="s">
        <v>257</v>
      </c>
    </row>
    <row r="45" spans="2:6" x14ac:dyDescent="0.2">
      <c r="B45">
        <v>0.62712914639864903</v>
      </c>
      <c r="C45" t="str">
        <f t="shared" si="0"/>
        <v>0-0,89</v>
      </c>
      <c r="D45" t="str">
        <f t="shared" si="1"/>
        <v/>
      </c>
      <c r="E45" t="s">
        <v>255</v>
      </c>
      <c r="F45" t="s">
        <v>254</v>
      </c>
    </row>
    <row r="46" spans="2:6" x14ac:dyDescent="0.2">
      <c r="B46">
        <v>0.69963228258800503</v>
      </c>
      <c r="C46" t="str">
        <f t="shared" si="0"/>
        <v>0-0,89</v>
      </c>
      <c r="D46" t="str">
        <f t="shared" si="1"/>
        <v/>
      </c>
      <c r="E46" t="s">
        <v>255</v>
      </c>
      <c r="F46" t="s">
        <v>254</v>
      </c>
    </row>
    <row r="47" spans="2:6" x14ac:dyDescent="0.2">
      <c r="B47">
        <v>0.49870690799011302</v>
      </c>
      <c r="C47" t="str">
        <f t="shared" si="0"/>
        <v>0-0,89</v>
      </c>
      <c r="D47" t="str">
        <f t="shared" si="1"/>
        <v/>
      </c>
      <c r="E47" t="s">
        <v>255</v>
      </c>
      <c r="F47" t="s">
        <v>254</v>
      </c>
    </row>
    <row r="48" spans="2:6" x14ac:dyDescent="0.2">
      <c r="B48">
        <v>0.57776788763350995</v>
      </c>
      <c r="C48" t="str">
        <f t="shared" si="0"/>
        <v>0-0,89</v>
      </c>
      <c r="D48" t="str">
        <f t="shared" si="1"/>
        <v/>
      </c>
      <c r="E48" t="s">
        <v>255</v>
      </c>
      <c r="F48" t="s">
        <v>254</v>
      </c>
    </row>
    <row r="49" spans="2:6" x14ac:dyDescent="0.2">
      <c r="B49">
        <v>0.45411159747470797</v>
      </c>
      <c r="C49" t="str">
        <f t="shared" si="0"/>
        <v>0-0,89</v>
      </c>
      <c r="D49" t="str">
        <f t="shared" si="1"/>
        <v/>
      </c>
      <c r="E49" t="s">
        <v>255</v>
      </c>
      <c r="F49" t="s">
        <v>254</v>
      </c>
    </row>
    <row r="50" spans="2:6" x14ac:dyDescent="0.2">
      <c r="B50">
        <v>0.60372298113225498</v>
      </c>
      <c r="C50" t="str">
        <f t="shared" si="0"/>
        <v>0-0,89</v>
      </c>
      <c r="D50" t="str">
        <f t="shared" si="1"/>
        <v/>
      </c>
      <c r="E50" t="s">
        <v>255</v>
      </c>
      <c r="F50" t="s">
        <v>254</v>
      </c>
    </row>
    <row r="51" spans="2:6" x14ac:dyDescent="0.2">
      <c r="B51">
        <v>0.93983476551038903</v>
      </c>
      <c r="C51" t="str">
        <f t="shared" si="0"/>
        <v/>
      </c>
      <c r="D51" t="str">
        <f t="shared" si="1"/>
        <v>0,9-0,99</v>
      </c>
      <c r="E51" t="s">
        <v>255</v>
      </c>
      <c r="F51" t="s">
        <v>256</v>
      </c>
    </row>
    <row r="52" spans="2:6" x14ac:dyDescent="0.2">
      <c r="B52">
        <v>1</v>
      </c>
      <c r="C52" t="str">
        <f t="shared" si="0"/>
        <v/>
      </c>
      <c r="D52" t="str">
        <f t="shared" si="1"/>
        <v>0,9-0,99</v>
      </c>
      <c r="E52" t="s">
        <v>257</v>
      </c>
      <c r="F52" t="s">
        <v>257</v>
      </c>
    </row>
    <row r="53" spans="2:6" x14ac:dyDescent="0.2">
      <c r="B53">
        <v>0.50381969321755404</v>
      </c>
      <c r="C53" t="str">
        <f t="shared" si="0"/>
        <v>0-0,89</v>
      </c>
      <c r="D53" t="str">
        <f t="shared" si="1"/>
        <v/>
      </c>
      <c r="E53" t="s">
        <v>255</v>
      </c>
      <c r="F53" t="s">
        <v>254</v>
      </c>
    </row>
    <row r="54" spans="2:6" x14ac:dyDescent="0.2">
      <c r="B54">
        <v>0.98209119060147199</v>
      </c>
      <c r="C54" t="str">
        <f t="shared" si="0"/>
        <v/>
      </c>
      <c r="D54" t="str">
        <f t="shared" si="1"/>
        <v>0,9-0,99</v>
      </c>
      <c r="E54" t="s">
        <v>255</v>
      </c>
      <c r="F54" t="s">
        <v>256</v>
      </c>
    </row>
    <row r="55" spans="2:6" x14ac:dyDescent="0.2">
      <c r="B55">
        <v>0.95190090897525004</v>
      </c>
      <c r="C55" t="str">
        <f t="shared" si="0"/>
        <v/>
      </c>
      <c r="D55" t="str">
        <f t="shared" si="1"/>
        <v>0,9-0,99</v>
      </c>
      <c r="E55" t="s">
        <v>255</v>
      </c>
      <c r="F55" t="s">
        <v>256</v>
      </c>
    </row>
    <row r="56" spans="2:6" x14ac:dyDescent="0.2">
      <c r="B56">
        <v>1</v>
      </c>
      <c r="C56" t="str">
        <f t="shared" si="0"/>
        <v/>
      </c>
      <c r="D56" t="str">
        <f t="shared" si="1"/>
        <v>0,9-0,99</v>
      </c>
      <c r="E56" t="s">
        <v>257</v>
      </c>
      <c r="F56" t="s">
        <v>257</v>
      </c>
    </row>
    <row r="57" spans="2:6" x14ac:dyDescent="0.2">
      <c r="B57">
        <v>0.94862913278599903</v>
      </c>
      <c r="C57" t="str">
        <f t="shared" si="0"/>
        <v/>
      </c>
      <c r="D57" t="str">
        <f t="shared" si="1"/>
        <v>0,9-0,99</v>
      </c>
      <c r="E57" t="s">
        <v>255</v>
      </c>
      <c r="F57" t="s">
        <v>256</v>
      </c>
    </row>
    <row r="58" spans="2:6" x14ac:dyDescent="0.2">
      <c r="B58">
        <v>0.91213457632475403</v>
      </c>
      <c r="C58" t="str">
        <f t="shared" si="0"/>
        <v/>
      </c>
      <c r="D58" t="str">
        <f t="shared" si="1"/>
        <v>0,9-0,99</v>
      </c>
      <c r="E58" t="s">
        <v>255</v>
      </c>
      <c r="F58" t="s">
        <v>256</v>
      </c>
    </row>
    <row r="59" spans="2:6" x14ac:dyDescent="0.2">
      <c r="B59">
        <v>0.930092482690003</v>
      </c>
      <c r="C59" t="str">
        <f t="shared" si="0"/>
        <v/>
      </c>
      <c r="D59" t="str">
        <f t="shared" si="1"/>
        <v>0,9-0,99</v>
      </c>
      <c r="E59" t="s">
        <v>255</v>
      </c>
      <c r="F59" t="s">
        <v>256</v>
      </c>
    </row>
    <row r="60" spans="2:6" x14ac:dyDescent="0.2">
      <c r="B60">
        <v>0.99541247848917802</v>
      </c>
      <c r="C60" t="str">
        <f t="shared" si="0"/>
        <v/>
      </c>
      <c r="D60" t="str">
        <f t="shared" si="1"/>
        <v>0,9-0,99</v>
      </c>
      <c r="E60" t="s">
        <v>255</v>
      </c>
      <c r="F60" t="s">
        <v>256</v>
      </c>
    </row>
    <row r="61" spans="2:6" x14ac:dyDescent="0.2">
      <c r="B61">
        <v>0.87918599164873001</v>
      </c>
      <c r="C61" t="str">
        <f t="shared" si="0"/>
        <v>0-0,89</v>
      </c>
      <c r="D61" t="str">
        <f t="shared" si="1"/>
        <v/>
      </c>
      <c r="E61" t="s">
        <v>255</v>
      </c>
      <c r="F61" t="s">
        <v>254</v>
      </c>
    </row>
    <row r="62" spans="2:6" x14ac:dyDescent="0.2">
      <c r="B62">
        <v>1</v>
      </c>
      <c r="C62" t="str">
        <f t="shared" si="0"/>
        <v/>
      </c>
      <c r="D62" t="str">
        <f t="shared" si="1"/>
        <v>0,9-0,99</v>
      </c>
      <c r="E62" t="s">
        <v>257</v>
      </c>
      <c r="F62" t="s">
        <v>257</v>
      </c>
    </row>
    <row r="63" spans="2:6" x14ac:dyDescent="0.2">
      <c r="B63">
        <v>0.92218846607026905</v>
      </c>
      <c r="C63" t="str">
        <f t="shared" si="0"/>
        <v/>
      </c>
      <c r="D63" t="str">
        <f t="shared" si="1"/>
        <v>0,9-0,99</v>
      </c>
      <c r="E63" t="s">
        <v>255</v>
      </c>
      <c r="F63" t="s">
        <v>256</v>
      </c>
    </row>
    <row r="64" spans="2:6" x14ac:dyDescent="0.2">
      <c r="B64">
        <v>1</v>
      </c>
      <c r="C64" t="str">
        <f t="shared" si="0"/>
        <v/>
      </c>
      <c r="D64" t="str">
        <f t="shared" si="1"/>
        <v>0,9-0,99</v>
      </c>
      <c r="E64" t="s">
        <v>257</v>
      </c>
      <c r="F64" t="s">
        <v>257</v>
      </c>
    </row>
    <row r="65" spans="2:6" x14ac:dyDescent="0.2">
      <c r="B65">
        <v>0.90240405345139296</v>
      </c>
      <c r="C65" t="str">
        <f t="shared" si="0"/>
        <v/>
      </c>
      <c r="D65" t="str">
        <f t="shared" si="1"/>
        <v>0,9-0,99</v>
      </c>
      <c r="E65" t="s">
        <v>255</v>
      </c>
      <c r="F65" t="s">
        <v>256</v>
      </c>
    </row>
    <row r="66" spans="2:6" x14ac:dyDescent="0.2">
      <c r="B66">
        <v>0.86393026762750103</v>
      </c>
      <c r="C66" t="str">
        <f t="shared" si="0"/>
        <v>0-0,89</v>
      </c>
      <c r="D66" t="str">
        <f t="shared" si="1"/>
        <v/>
      </c>
      <c r="E66" t="s">
        <v>255</v>
      </c>
      <c r="F66" t="s">
        <v>254</v>
      </c>
    </row>
    <row r="67" spans="2:6" x14ac:dyDescent="0.2">
      <c r="B67">
        <v>0.84997485157375896</v>
      </c>
      <c r="C67" t="str">
        <f t="shared" ref="C67:C75" si="2">+IF(B67&lt;0.9,"0-0,89","")</f>
        <v>0-0,89</v>
      </c>
      <c r="D67" t="str">
        <f t="shared" ref="D67:D75" si="3">+IF(AND(B67&gt;= 0.9,0.99),"0,9-0,99","")</f>
        <v/>
      </c>
      <c r="E67" t="s">
        <v>255</v>
      </c>
      <c r="F67" t="s">
        <v>254</v>
      </c>
    </row>
    <row r="68" spans="2:6" x14ac:dyDescent="0.2">
      <c r="B68">
        <v>0.89177162976415203</v>
      </c>
      <c r="C68" t="str">
        <f t="shared" si="2"/>
        <v>0-0,89</v>
      </c>
      <c r="D68" t="str">
        <f t="shared" si="3"/>
        <v/>
      </c>
      <c r="E68" t="s">
        <v>255</v>
      </c>
      <c r="F68" t="s">
        <v>254</v>
      </c>
    </row>
    <row r="69" spans="2:6" x14ac:dyDescent="0.2">
      <c r="B69">
        <v>0.67202973182590697</v>
      </c>
      <c r="C69" t="str">
        <f t="shared" si="2"/>
        <v>0-0,89</v>
      </c>
      <c r="D69" t="str">
        <f t="shared" si="3"/>
        <v/>
      </c>
      <c r="E69" t="s">
        <v>255</v>
      </c>
      <c r="F69" t="s">
        <v>254</v>
      </c>
    </row>
    <row r="70" spans="2:6" x14ac:dyDescent="0.2">
      <c r="B70">
        <v>0.73753684276252396</v>
      </c>
      <c r="C70" t="str">
        <f t="shared" si="2"/>
        <v>0-0,89</v>
      </c>
      <c r="D70" t="str">
        <f t="shared" si="3"/>
        <v/>
      </c>
      <c r="E70" t="s">
        <v>255</v>
      </c>
      <c r="F70" t="s">
        <v>254</v>
      </c>
    </row>
    <row r="71" spans="2:6" x14ac:dyDescent="0.2">
      <c r="B71">
        <v>0.92115335151963096</v>
      </c>
      <c r="C71" t="str">
        <f t="shared" si="2"/>
        <v/>
      </c>
      <c r="D71" t="str">
        <f t="shared" si="3"/>
        <v>0,9-0,99</v>
      </c>
      <c r="E71" t="s">
        <v>255</v>
      </c>
      <c r="F71" t="s">
        <v>256</v>
      </c>
    </row>
    <row r="72" spans="2:6" x14ac:dyDescent="0.2">
      <c r="B72">
        <v>0.60092606371815804</v>
      </c>
      <c r="C72" t="str">
        <f t="shared" si="2"/>
        <v>0-0,89</v>
      </c>
      <c r="D72" t="str">
        <f t="shared" si="3"/>
        <v/>
      </c>
      <c r="E72" t="s">
        <v>255</v>
      </c>
      <c r="F72" t="s">
        <v>254</v>
      </c>
    </row>
    <row r="73" spans="2:6" x14ac:dyDescent="0.2">
      <c r="B73">
        <v>0.84853084181954397</v>
      </c>
      <c r="C73" t="str">
        <f t="shared" si="2"/>
        <v>0-0,89</v>
      </c>
      <c r="D73" t="str">
        <f t="shared" si="3"/>
        <v/>
      </c>
      <c r="E73" t="s">
        <v>255</v>
      </c>
      <c r="F73" t="s">
        <v>254</v>
      </c>
    </row>
    <row r="74" spans="2:6" x14ac:dyDescent="0.2">
      <c r="B74">
        <v>0.74994909701591705</v>
      </c>
      <c r="C74" t="str">
        <f t="shared" si="2"/>
        <v>0-0,89</v>
      </c>
      <c r="D74" t="str">
        <f t="shared" si="3"/>
        <v/>
      </c>
      <c r="E74" t="s">
        <v>255</v>
      </c>
      <c r="F74" t="s">
        <v>254</v>
      </c>
    </row>
    <row r="75" spans="2:6" x14ac:dyDescent="0.2">
      <c r="B75">
        <v>0.81659877841577699</v>
      </c>
      <c r="C75" t="str">
        <f t="shared" si="2"/>
        <v>0-0,89</v>
      </c>
      <c r="D75" t="str">
        <f t="shared" si="3"/>
        <v/>
      </c>
      <c r="E75" t="s">
        <v>255</v>
      </c>
      <c r="F75" t="s">
        <v>254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datosunidos2</vt:lpstr>
      <vt:lpstr>Tablas Y Graf. Tesis</vt:lpstr>
      <vt:lpstr>Tablas dinámicas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mario velez</cp:lastModifiedBy>
  <dcterms:created xsi:type="dcterms:W3CDTF">2022-09-08T23:35:33Z</dcterms:created>
  <dcterms:modified xsi:type="dcterms:W3CDTF">2023-07-03T21:16:30Z</dcterms:modified>
</cp:coreProperties>
</file>