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66925"/>
  <mc:AlternateContent xmlns:mc="http://schemas.openxmlformats.org/markup-compatibility/2006">
    <mc:Choice Requires="x15">
      <x15ac:absPath xmlns:x15ac="http://schemas.microsoft.com/office/spreadsheetml/2010/11/ac" url="C:\Users\vence\Downloads\"/>
    </mc:Choice>
  </mc:AlternateContent>
  <xr:revisionPtr revIDLastSave="0" documentId="8_{C4D1B1BC-0EEB-4ED0-A3DD-D471B4CB7443}" xr6:coauthVersionLast="47" xr6:coauthVersionMax="47" xr10:uidLastSave="{00000000-0000-0000-0000-000000000000}"/>
  <bookViews>
    <workbookView xWindow="-108" yWindow="-108" windowWidth="23256" windowHeight="12456" firstSheet="2" activeTab="2" xr2:uid="{00000000-000D-0000-FFFF-FFFF00000000}"/>
  </bookViews>
  <sheets>
    <sheet name="Macro Economic Analysis" sheetId="1" r:id="rId1"/>
    <sheet name="Industry Analysis " sheetId="2" r:id="rId2"/>
    <sheet name="Trend Analysis" sheetId="6" r:id="rId3"/>
    <sheet name="Financial Analysis" sheetId="3" r:id="rId4"/>
    <sheet name="Pitroski Score Calculation" sheetId="8" r:id="rId5"/>
    <sheet name="Company Analysis - Beyond No.s"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3" l="1"/>
  <c r="F15" i="3"/>
  <c r="G15" i="3"/>
  <c r="H15" i="3"/>
  <c r="E18" i="3"/>
  <c r="F18" i="3"/>
  <c r="G18" i="3"/>
  <c r="H18" i="3"/>
  <c r="D23" i="3"/>
  <c r="E23" i="3"/>
  <c r="F23" i="3"/>
  <c r="G23" i="3"/>
  <c r="H23" i="3"/>
  <c r="D22" i="3"/>
  <c r="E22" i="3"/>
  <c r="F22" i="3"/>
  <c r="H22" i="3"/>
  <c r="G22" i="3"/>
  <c r="E21" i="3"/>
  <c r="D21" i="3"/>
  <c r="F21" i="3"/>
  <c r="G21" i="3"/>
  <c r="H21" i="3"/>
  <c r="D20" i="3"/>
  <c r="E20" i="3"/>
  <c r="F20" i="3"/>
  <c r="G20" i="3"/>
  <c r="H20" i="3"/>
  <c r="G22" i="6"/>
  <c r="H22" i="6"/>
  <c r="I22" i="6"/>
  <c r="J22" i="6"/>
  <c r="K22" i="6"/>
  <c r="L22" i="6"/>
  <c r="M22" i="6"/>
  <c r="N22" i="6"/>
  <c r="F22" i="6"/>
  <c r="G21" i="6"/>
  <c r="H21" i="6"/>
  <c r="I21" i="6"/>
  <c r="J21" i="6"/>
  <c r="K21" i="6"/>
  <c r="L21" i="6"/>
  <c r="M21" i="6"/>
  <c r="N21" i="6"/>
  <c r="F21" i="6"/>
  <c r="G20" i="6"/>
  <c r="H20" i="6"/>
  <c r="I20" i="6"/>
  <c r="J20" i="6"/>
  <c r="K20" i="6"/>
  <c r="L20" i="6"/>
  <c r="M20" i="6"/>
  <c r="N20" i="6"/>
  <c r="F20" i="6"/>
  <c r="E19" i="6"/>
  <c r="F19" i="6"/>
  <c r="G19" i="6"/>
  <c r="H19" i="6"/>
  <c r="I19" i="6"/>
  <c r="J19" i="6"/>
  <c r="K19" i="6"/>
  <c r="L19" i="6"/>
  <c r="M19" i="6"/>
  <c r="N19" i="6"/>
  <c r="D19" i="6"/>
  <c r="H18" i="6"/>
  <c r="I18" i="6"/>
  <c r="J18" i="6"/>
  <c r="K18" i="6"/>
  <c r="L18" i="6"/>
  <c r="M18" i="6"/>
  <c r="N18" i="6"/>
  <c r="G18" i="6"/>
  <c r="F17" i="6"/>
  <c r="G17" i="6"/>
  <c r="H17" i="6"/>
  <c r="I17" i="6"/>
  <c r="J17" i="6"/>
  <c r="K17" i="6"/>
  <c r="L17" i="6"/>
  <c r="M17" i="6"/>
  <c r="N17" i="6"/>
  <c r="E17" i="6"/>
  <c r="D15" i="6"/>
  <c r="E15" i="6"/>
  <c r="F15" i="6"/>
  <c r="G15" i="6"/>
  <c r="H15" i="6"/>
  <c r="I15" i="6"/>
  <c r="J15" i="6"/>
  <c r="K15" i="6"/>
  <c r="L15" i="6"/>
  <c r="M15" i="6"/>
  <c r="N15" i="6"/>
  <c r="C15" i="6"/>
  <c r="D14" i="6"/>
  <c r="E14" i="6"/>
  <c r="F14" i="6"/>
  <c r="G14" i="6"/>
  <c r="H14" i="6"/>
  <c r="I14" i="6"/>
  <c r="J14" i="6"/>
  <c r="K14" i="6"/>
  <c r="L14" i="6"/>
  <c r="M14" i="6"/>
  <c r="N14" i="6"/>
  <c r="C14" i="6"/>
  <c r="D13" i="6"/>
  <c r="E13" i="6"/>
  <c r="F13" i="6"/>
  <c r="G13" i="6"/>
  <c r="H13" i="6"/>
  <c r="I13" i="6"/>
  <c r="J13" i="6"/>
  <c r="K13" i="6"/>
  <c r="L13" i="6"/>
  <c r="M13" i="6"/>
  <c r="N13" i="6"/>
  <c r="C13" i="6"/>
  <c r="D12" i="6"/>
  <c r="E12" i="6"/>
  <c r="F12" i="6"/>
  <c r="G12" i="6"/>
  <c r="H12" i="6"/>
  <c r="I12" i="6"/>
  <c r="J12" i="6"/>
  <c r="K12" i="6"/>
  <c r="L12" i="6"/>
  <c r="M12" i="6"/>
  <c r="N12" i="6"/>
  <c r="C12" i="6"/>
  <c r="D11" i="6"/>
  <c r="E11" i="6"/>
  <c r="F11" i="6"/>
  <c r="G11" i="6"/>
  <c r="H11" i="6"/>
  <c r="I11" i="6"/>
  <c r="J11" i="6"/>
  <c r="K11" i="6"/>
  <c r="L11" i="6"/>
  <c r="M11" i="6"/>
  <c r="N11" i="6"/>
  <c r="C11" i="6"/>
  <c r="D10" i="6"/>
  <c r="E10" i="6"/>
  <c r="F10" i="6"/>
  <c r="G10" i="6"/>
  <c r="H10" i="6"/>
  <c r="I10" i="6"/>
  <c r="J10" i="6"/>
  <c r="K10" i="6"/>
  <c r="L10" i="6"/>
  <c r="M10" i="6"/>
  <c r="N10" i="6"/>
  <c r="C10" i="6"/>
  <c r="D9" i="6"/>
  <c r="E9" i="6"/>
  <c r="F9" i="6"/>
  <c r="G9" i="6"/>
  <c r="H9" i="6"/>
  <c r="I9" i="6"/>
  <c r="J9" i="6"/>
  <c r="K9" i="6"/>
  <c r="L9" i="6"/>
  <c r="M9" i="6"/>
  <c r="N9" i="6"/>
  <c r="C9" i="6"/>
  <c r="D8" i="6"/>
  <c r="E8" i="6"/>
  <c r="F8" i="6"/>
  <c r="G8" i="6"/>
  <c r="H8" i="6"/>
  <c r="I8" i="6"/>
  <c r="J8" i="6"/>
  <c r="K8" i="6"/>
  <c r="L8" i="6"/>
  <c r="M8" i="6"/>
  <c r="N8" i="6"/>
  <c r="C8" i="6"/>
  <c r="D7" i="6"/>
  <c r="E7" i="6"/>
  <c r="F7" i="6"/>
  <c r="G7" i="6"/>
  <c r="H7" i="6"/>
  <c r="I7" i="6"/>
  <c r="J7" i="6"/>
  <c r="K7" i="6"/>
  <c r="L7" i="6"/>
  <c r="M7" i="6"/>
  <c r="N7" i="6"/>
  <c r="C7" i="6"/>
  <c r="D6" i="6"/>
  <c r="E6" i="6"/>
  <c r="F6" i="6"/>
  <c r="G6" i="6"/>
  <c r="H6" i="6"/>
  <c r="I6" i="6"/>
  <c r="J6" i="6"/>
  <c r="K6" i="6"/>
  <c r="L6" i="6"/>
  <c r="M6" i="6"/>
  <c r="N6" i="6"/>
  <c r="C6" i="6"/>
  <c r="D5" i="6"/>
  <c r="E5" i="6"/>
  <c r="F5" i="6"/>
  <c r="G5" i="6"/>
  <c r="H5" i="6"/>
  <c r="I5" i="6"/>
  <c r="J5" i="6"/>
  <c r="K5" i="6"/>
  <c r="L5" i="6"/>
  <c r="M5" i="6"/>
  <c r="N5" i="6"/>
  <c r="C5" i="6"/>
  <c r="N40" i="6"/>
  <c r="N16" i="6" s="1"/>
  <c r="M40" i="6"/>
  <c r="M16" i="6" s="1"/>
  <c r="L40" i="6"/>
  <c r="K40" i="6"/>
  <c r="J40" i="6"/>
  <c r="I40" i="6"/>
  <c r="H40" i="6"/>
  <c r="G40" i="6"/>
  <c r="F40" i="6"/>
  <c r="E40" i="6"/>
  <c r="D40" i="6"/>
  <c r="C40" i="6"/>
  <c r="C16" i="6" s="1"/>
  <c r="D16" i="6" l="1"/>
  <c r="E16" i="6"/>
  <c r="H16" i="6"/>
  <c r="I16" i="6"/>
  <c r="J16" i="6"/>
  <c r="K16" i="6"/>
  <c r="L16" i="6"/>
  <c r="G16" i="6"/>
  <c r="F16" i="6"/>
  <c r="D49" i="9"/>
  <c r="C61" i="9"/>
  <c r="J34" i="3"/>
  <c r="Q23" i="6"/>
  <c r="J67" i="1"/>
  <c r="D93" i="2"/>
  <c r="C33" i="8"/>
  <c r="D33" i="8"/>
  <c r="D30" i="8"/>
  <c r="C30" i="8"/>
  <c r="D29" i="8"/>
  <c r="C29" i="8"/>
  <c r="D27" i="8"/>
  <c r="D26" i="8"/>
  <c r="C27" i="8"/>
  <c r="C26" i="8"/>
  <c r="C21" i="8"/>
  <c r="E21" i="8" s="1"/>
  <c r="E23" i="8"/>
  <c r="D22" i="8"/>
  <c r="D21" i="8"/>
  <c r="C22" i="8"/>
  <c r="C32" i="8" l="1"/>
  <c r="E33" i="8"/>
  <c r="E24" i="8"/>
  <c r="D32" i="8"/>
  <c r="D28" i="8"/>
  <c r="E30" i="8"/>
  <c r="C28" i="8"/>
  <c r="E29" i="8"/>
  <c r="E22" i="8"/>
  <c r="E32" i="8" l="1"/>
  <c r="E28" i="8"/>
  <c r="E34" i="8" l="1"/>
  <c r="D51" i="9" s="1"/>
  <c r="D52" i="9" s="1"/>
  <c r="D53" i="9" s="1"/>
</calcChain>
</file>

<file path=xl/sharedStrings.xml><?xml version="1.0" encoding="utf-8"?>
<sst xmlns="http://schemas.openxmlformats.org/spreadsheetml/2006/main" count="772" uniqueCount="655">
  <si>
    <t>Section 1</t>
  </si>
  <si>
    <t>Sl. No.</t>
  </si>
  <si>
    <t xml:space="preserve">Factors </t>
  </si>
  <si>
    <t>2020-21</t>
  </si>
  <si>
    <t>2019-20</t>
  </si>
  <si>
    <t>GDP Growth Rate</t>
  </si>
  <si>
    <t xml:space="preserve">Savings Rate </t>
  </si>
  <si>
    <t xml:space="preserve">Fundamental Analysis - Macro Economic Analysis Checklist </t>
  </si>
  <si>
    <t xml:space="preserve">GDP and Related Indicators </t>
  </si>
  <si>
    <t>Section 2</t>
  </si>
  <si>
    <t>Q1</t>
  </si>
  <si>
    <t>GDP Per Capita</t>
  </si>
  <si>
    <t xml:space="preserve">Unemployment Rate </t>
  </si>
  <si>
    <t xml:space="preserve">Employment Rate </t>
  </si>
  <si>
    <t xml:space="preserve">Youth Unemployment Rate </t>
  </si>
  <si>
    <t>Section 3</t>
  </si>
  <si>
    <t xml:space="preserve">Prices </t>
  </si>
  <si>
    <t>Inflation Rate %</t>
  </si>
  <si>
    <t xml:space="preserve">Consumer Price Index </t>
  </si>
  <si>
    <t xml:space="preserve">Food Inflation </t>
  </si>
  <si>
    <t>Section 4</t>
  </si>
  <si>
    <t>Section 5</t>
  </si>
  <si>
    <t xml:space="preserve">Money </t>
  </si>
  <si>
    <t xml:space="preserve">Interest Rate </t>
  </si>
  <si>
    <t>Cash Reserve Ratio</t>
  </si>
  <si>
    <t xml:space="preserve">Interbank Rate </t>
  </si>
  <si>
    <t>Money Supply M2</t>
  </si>
  <si>
    <t>Money Supply M3</t>
  </si>
  <si>
    <t>Forex Reserve</t>
  </si>
  <si>
    <t xml:space="preserve">Repo Rate </t>
  </si>
  <si>
    <t xml:space="preserve">Reverse Repo Rate </t>
  </si>
  <si>
    <t>SLR</t>
  </si>
  <si>
    <t>Section 6</t>
  </si>
  <si>
    <t>Trade</t>
  </si>
  <si>
    <t>Balance of Trade</t>
  </si>
  <si>
    <t xml:space="preserve">Exports </t>
  </si>
  <si>
    <t>Import</t>
  </si>
  <si>
    <t xml:space="preserve">Terrorism Index </t>
  </si>
  <si>
    <t>Section 7</t>
  </si>
  <si>
    <t>Government Data</t>
  </si>
  <si>
    <t>Government Debt to GDP</t>
  </si>
  <si>
    <t xml:space="preserve">Credit Rating </t>
  </si>
  <si>
    <t>Corporate Tax Rate</t>
  </si>
  <si>
    <t xml:space="preserve">Social Security Rate </t>
  </si>
  <si>
    <t xml:space="preserve">Business </t>
  </si>
  <si>
    <t xml:space="preserve">Business Confidence </t>
  </si>
  <si>
    <t>Manufacturing PMI</t>
  </si>
  <si>
    <t>Service PMI</t>
  </si>
  <si>
    <t>IIP</t>
  </si>
  <si>
    <t xml:space="preserve">Corruption Index </t>
  </si>
  <si>
    <t>Corruption Rank</t>
  </si>
  <si>
    <t>Deposit Growth</t>
  </si>
  <si>
    <t xml:space="preserve">Ease of Doing Business </t>
  </si>
  <si>
    <t>Competitiveness Rank</t>
  </si>
  <si>
    <t>Section 9</t>
  </si>
  <si>
    <t xml:space="preserve">Consumer  </t>
  </si>
  <si>
    <t xml:space="preserve">Consumer Confidence </t>
  </si>
  <si>
    <t xml:space="preserve">Bank Lending Rate </t>
  </si>
  <si>
    <t>Household debt to GDP</t>
  </si>
  <si>
    <t>Section 10</t>
  </si>
  <si>
    <t xml:space="preserve">Housing </t>
  </si>
  <si>
    <t xml:space="preserve">Housing Index </t>
  </si>
  <si>
    <t xml:space="preserve">Construction Output </t>
  </si>
  <si>
    <t>Yearly</t>
  </si>
  <si>
    <t>Labour</t>
  </si>
  <si>
    <t>Forecast</t>
  </si>
  <si>
    <t>2021-22</t>
  </si>
  <si>
    <t xml:space="preserve">Comments </t>
  </si>
  <si>
    <t xml:space="preserve">Fundamental Analysis - Industry Analysis Checklist </t>
  </si>
  <si>
    <t xml:space="preserve">Sensitivity to the Business Cycle  </t>
  </si>
  <si>
    <t>Comment</t>
  </si>
  <si>
    <t>How the sales revenue of the sector was effected during Covid Pandemic?</t>
  </si>
  <si>
    <t>How the recovery of the sector is taking place?</t>
  </si>
  <si>
    <t>Section M</t>
  </si>
  <si>
    <t>M1</t>
  </si>
  <si>
    <t>M2</t>
  </si>
  <si>
    <t xml:space="preserve">Business Description </t>
  </si>
  <si>
    <t>M3</t>
  </si>
  <si>
    <t>M4</t>
  </si>
  <si>
    <t>M5</t>
  </si>
  <si>
    <t>M6</t>
  </si>
  <si>
    <t>M7</t>
  </si>
  <si>
    <t>General Information about the industry</t>
  </si>
  <si>
    <t>M8</t>
  </si>
  <si>
    <t>M9</t>
  </si>
  <si>
    <t>M10</t>
  </si>
  <si>
    <t xml:space="preserve">Comment </t>
  </si>
  <si>
    <t>Total Exports from industry in India (DATA)</t>
  </si>
  <si>
    <t>Total imports from the industry  (DATA)</t>
  </si>
  <si>
    <t>Total Revenues of the industry  (DATA)</t>
  </si>
  <si>
    <t>Number of players in India (DATA)</t>
  </si>
  <si>
    <t>Industry Name</t>
  </si>
  <si>
    <t>CAGR of Sales Revenue of the industry (DATA)</t>
  </si>
  <si>
    <t>M11</t>
  </si>
  <si>
    <t>M12</t>
  </si>
  <si>
    <t>M13</t>
  </si>
  <si>
    <t>M14</t>
  </si>
  <si>
    <t>Strengths of the Industry</t>
  </si>
  <si>
    <t>Weaknesses of the industry</t>
  </si>
  <si>
    <t>Opportunities for the industry</t>
  </si>
  <si>
    <t>Threats for the industry</t>
  </si>
  <si>
    <t>What are the main cost components of the industry? What about their prices?</t>
  </si>
  <si>
    <t>What are major risks for the industry in terms of macro factors? Whether they are managed well?</t>
  </si>
  <si>
    <t>Industry Life Cycle Analysis</t>
  </si>
  <si>
    <t xml:space="preserve">Which stage of the life cycle is your industry into? </t>
  </si>
  <si>
    <t>From how long the industry is in existence (Pioneer Stage)</t>
  </si>
  <si>
    <t>Are there any options for innovations to keep the industry alive?</t>
  </si>
  <si>
    <t>How many firms divested from this industry?</t>
  </si>
  <si>
    <t>What is the position of the industry with debt? (DATA)</t>
  </si>
  <si>
    <t xml:space="preserve">Structure and Characteristics of an Industry </t>
  </si>
  <si>
    <t>Structure of the industry and nature of competition</t>
  </si>
  <si>
    <t>3.1.1</t>
  </si>
  <si>
    <t>3.1.2</t>
  </si>
  <si>
    <t>3.1.3</t>
  </si>
  <si>
    <t>3.1.4</t>
  </si>
  <si>
    <t>3.1.5</t>
  </si>
  <si>
    <t>3.1.6</t>
  </si>
  <si>
    <t>3.1.7</t>
  </si>
  <si>
    <t>What is the government policy towards licensing in this industry?</t>
  </si>
  <si>
    <t>Are there any entry barriers for the domestic firms?</t>
  </si>
  <si>
    <t>Are there any entry barriers for the foreign firms?</t>
  </si>
  <si>
    <t xml:space="preserve">What is the pricing policy adopted by the industry? </t>
  </si>
  <si>
    <t xml:space="preserve">What is the degree of homogeneity or differentiation in the industry? </t>
  </si>
  <si>
    <t xml:space="preserve">How is the competition from foreign firms? </t>
  </si>
  <si>
    <t xml:space="preserve">How is the quality of the products produced by the industry players in India? </t>
  </si>
  <si>
    <t xml:space="preserve">How is the functional performance of the products? Where the products are mainly used? </t>
  </si>
  <si>
    <t>3.1.8</t>
  </si>
  <si>
    <t>3.1.9</t>
  </si>
  <si>
    <t xml:space="preserve">Nature and Prospects of Demand </t>
  </si>
  <si>
    <t xml:space="preserve">Who are the major customers for the industry?  </t>
  </si>
  <si>
    <t>What are the key determinants of demand?</t>
  </si>
  <si>
    <t xml:space="preserve">What is the present demand condition for the products of the industry? </t>
  </si>
  <si>
    <t>What is the degree of cyclicality in demand?</t>
  </si>
  <si>
    <t xml:space="preserve">What is the expected rate of growth in the foreseeable future? </t>
  </si>
  <si>
    <t>3.2.1</t>
  </si>
  <si>
    <t>3.2.2</t>
  </si>
  <si>
    <t>3.2.3</t>
  </si>
  <si>
    <t>3.2.4</t>
  </si>
  <si>
    <t>3.2.5</t>
  </si>
  <si>
    <t xml:space="preserve">Cost, Efficiency and Profitability </t>
  </si>
  <si>
    <t>3.3.1</t>
  </si>
  <si>
    <t>3.3.2</t>
  </si>
  <si>
    <t>3.3.3</t>
  </si>
  <si>
    <t>3.3.4</t>
  </si>
  <si>
    <t>3.3.5</t>
  </si>
  <si>
    <t>3.3.6</t>
  </si>
  <si>
    <t>3.3.7</t>
  </si>
  <si>
    <t>3.3.8</t>
  </si>
  <si>
    <t>3.3.9</t>
  </si>
  <si>
    <t>3.3.10</t>
  </si>
  <si>
    <t>3.3.11</t>
  </si>
  <si>
    <t>3.3.12</t>
  </si>
  <si>
    <t>What is the proportion of raw material cost in the total cost of production?</t>
  </si>
  <si>
    <t xml:space="preserve">What is the proportion of labour cost in the total cost of production? </t>
  </si>
  <si>
    <t xml:space="preserve">What is the proportion of overhead cost in the total cost of production? </t>
  </si>
  <si>
    <t>Industry Average - Gross Profit Margin</t>
  </si>
  <si>
    <t>Industry Average - Net Profit Margin</t>
  </si>
  <si>
    <t>Industry Average - ROE</t>
  </si>
  <si>
    <t>Industry Average - Book Value per Share</t>
  </si>
  <si>
    <t>Industry Average - EPS</t>
  </si>
  <si>
    <t>Industry Average - DPS</t>
  </si>
  <si>
    <t>Industry Average - Debt Equity Ratio</t>
  </si>
  <si>
    <t>Industry Average - Interest Coverage Ratio</t>
  </si>
  <si>
    <t>Industry Average - Current Ratio</t>
  </si>
  <si>
    <t>Industry Average - Cash Ratio</t>
  </si>
  <si>
    <t>Industry Average - P/E</t>
  </si>
  <si>
    <t>Industry Average - Beta</t>
  </si>
  <si>
    <t>3.3.13</t>
  </si>
  <si>
    <t>3.3.14</t>
  </si>
  <si>
    <t>3.3.15</t>
  </si>
  <si>
    <t>3.3.16</t>
  </si>
  <si>
    <t>3.3.17</t>
  </si>
  <si>
    <t>3.3.18</t>
  </si>
  <si>
    <t xml:space="preserve">Whether the industry has control over the prices of input and output? </t>
  </si>
  <si>
    <t xml:space="preserve">What is the behaviour of prices for the inflationary conditions? Are they sensitive? </t>
  </si>
  <si>
    <t>3.4.1</t>
  </si>
  <si>
    <t>3.4.2</t>
  </si>
  <si>
    <t>3.4.3</t>
  </si>
  <si>
    <t>3.4.4</t>
  </si>
  <si>
    <t>3.4.5</t>
  </si>
  <si>
    <t>Technology and Research</t>
  </si>
  <si>
    <t xml:space="preserve">What is the degree of technological stability in the industry? </t>
  </si>
  <si>
    <t>How important are the technological changes for the industry?</t>
  </si>
  <si>
    <t xml:space="preserve">Whether the industry is trying to implement the technological changes taking place around the globe? </t>
  </si>
  <si>
    <t>What is the Research and Development outlays as a percentage of industry sales? (DATA)</t>
  </si>
  <si>
    <t>What is the Proportion of sales growth attributable to new products?  (DATA)</t>
  </si>
  <si>
    <t>Profit Potential of the industry - Porters Model</t>
  </si>
  <si>
    <t xml:space="preserve">Threats of New Entrants </t>
  </si>
  <si>
    <t>4.1.1</t>
  </si>
  <si>
    <t>4.1.2</t>
  </si>
  <si>
    <t>4.1.3</t>
  </si>
  <si>
    <t>Bargaining Power of Buyers</t>
  </si>
  <si>
    <t>4.2.1</t>
  </si>
  <si>
    <t>4.2.2</t>
  </si>
  <si>
    <t>4.2.3</t>
  </si>
  <si>
    <t xml:space="preserve">Threat of substitute Products </t>
  </si>
  <si>
    <t>4.3.1</t>
  </si>
  <si>
    <t>4.3.2</t>
  </si>
  <si>
    <t>4.3.3</t>
  </si>
  <si>
    <t xml:space="preserve">Bargaining Power of Suppliers </t>
  </si>
  <si>
    <t>4.4.1</t>
  </si>
  <si>
    <t>4.4.2</t>
  </si>
  <si>
    <t>4.4.3</t>
  </si>
  <si>
    <t>4.5.1</t>
  </si>
  <si>
    <t>4.5.2</t>
  </si>
  <si>
    <t>4.5.3</t>
  </si>
  <si>
    <t>Positives about the industry based on your readings</t>
  </si>
  <si>
    <t>How long the industry last in the market? Or there would be continues growth?</t>
  </si>
  <si>
    <t xml:space="preserve">Are there any substitutes available for the products produced by the industry? </t>
  </si>
  <si>
    <t>Industry Average - Dividend Pay-out Ratio</t>
  </si>
  <si>
    <t>Rivalry among existing competitors</t>
  </si>
  <si>
    <t xml:space="preserve">Fundamental Analysis - Trend Analysis Checklist </t>
  </si>
  <si>
    <t xml:space="preserve">Trend in Total Expenses </t>
  </si>
  <si>
    <t xml:space="preserve">Trend in Profit </t>
  </si>
  <si>
    <t xml:space="preserve">Income Statement Trend </t>
  </si>
  <si>
    <t>Major Trend</t>
  </si>
  <si>
    <t xml:space="preserve">Sub Trends </t>
  </si>
  <si>
    <t>Insert - Trend Line Chart</t>
  </si>
  <si>
    <t xml:space="preserve">Balance Sheet Trend </t>
  </si>
  <si>
    <t xml:space="preserve">Trend in Equity </t>
  </si>
  <si>
    <t>Trend in Debt</t>
  </si>
  <si>
    <t>Trend in Fixed Assets</t>
  </si>
  <si>
    <t xml:space="preserve">Cash Flow Trend </t>
  </si>
  <si>
    <t>Trend in CF from OA</t>
  </si>
  <si>
    <t xml:space="preserve">Trend in CF from IA </t>
  </si>
  <si>
    <t>Trend in CF from FA</t>
  </si>
  <si>
    <t xml:space="preserve">Ratio Trends </t>
  </si>
  <si>
    <t>Trend in Current Ratio</t>
  </si>
  <si>
    <t>Trend in Debt Equity Ratio</t>
  </si>
  <si>
    <t>Trend in N/P Ratio</t>
  </si>
  <si>
    <t>Trend in EPS</t>
  </si>
  <si>
    <t>Trend in DPS</t>
  </si>
  <si>
    <t>Trend in ROE</t>
  </si>
  <si>
    <t xml:space="preserve">Market Trend </t>
  </si>
  <si>
    <t xml:space="preserve">Trend in Market Price  </t>
  </si>
  <si>
    <t xml:space="preserve">Trend in P/E </t>
  </si>
  <si>
    <t>Trend in Price to Book Value</t>
  </si>
  <si>
    <t>Profitability Ratios</t>
  </si>
  <si>
    <t>N/P Margin</t>
  </si>
  <si>
    <t>ROE</t>
  </si>
  <si>
    <t>Book Value Per Share</t>
  </si>
  <si>
    <t xml:space="preserve">EPS </t>
  </si>
  <si>
    <t>Marketability Ratios</t>
  </si>
  <si>
    <t>Dividend Per Share</t>
  </si>
  <si>
    <t>Dividend Pay Out</t>
  </si>
  <si>
    <t xml:space="preserve">Leverage Ratios </t>
  </si>
  <si>
    <t>Debt-Equity Ratio</t>
  </si>
  <si>
    <t xml:space="preserve">Growth Performance </t>
  </si>
  <si>
    <t xml:space="preserve">CAGR of Sales </t>
  </si>
  <si>
    <t>CAGR of EPS</t>
  </si>
  <si>
    <t>CAGR of Total Expenses</t>
  </si>
  <si>
    <t>CAGR of DPS</t>
  </si>
  <si>
    <t xml:space="preserve">Sustainable Growth Rate </t>
  </si>
  <si>
    <t>Liquidity Ratio</t>
  </si>
  <si>
    <t>Current Ratio</t>
  </si>
  <si>
    <t>Cash Ratio</t>
  </si>
  <si>
    <t xml:space="preserve">Valuation Multiples </t>
  </si>
  <si>
    <t>Price to Earnings</t>
  </si>
  <si>
    <t xml:space="preserve">Price to Book Value  </t>
  </si>
  <si>
    <t xml:space="preserve">Volatility Measures </t>
  </si>
  <si>
    <t xml:space="preserve">Beta </t>
  </si>
  <si>
    <t xml:space="preserve">Volatility in ROE </t>
  </si>
  <si>
    <t xml:space="preserve">Fundamental Analysis - Financial Analysis Checklist </t>
  </si>
  <si>
    <t>Revenue</t>
  </si>
  <si>
    <t>Cost of Goods Sold</t>
  </si>
  <si>
    <t>Gross Margin</t>
  </si>
  <si>
    <t>Net Income</t>
  </si>
  <si>
    <t>Year End Current Assets</t>
  </si>
  <si>
    <t>Year End Current Liabilities</t>
  </si>
  <si>
    <t>Year End Total Assets</t>
  </si>
  <si>
    <t>Long-term Debt</t>
  </si>
  <si>
    <t>Operating Cash Flow</t>
  </si>
  <si>
    <t>Diluted Shares Outstanding</t>
  </si>
  <si>
    <t>Piotroski F Score Breakdown</t>
  </si>
  <si>
    <t>Profitability</t>
  </si>
  <si>
    <t>ROA</t>
  </si>
  <si>
    <t>CFO</t>
  </si>
  <si>
    <t>∆ROA</t>
  </si>
  <si>
    <t>ACCRUAL</t>
  </si>
  <si>
    <t>Leverage, Liquidity, Source of Funds</t>
  </si>
  <si>
    <t>∆LEVER</t>
  </si>
  <si>
    <t>EQ_OFFER</t>
  </si>
  <si>
    <t>Operating Efficiency</t>
  </si>
  <si>
    <t>∆MARGIN</t>
  </si>
  <si>
    <t>∆TURN</t>
  </si>
  <si>
    <t>Total Score</t>
  </si>
  <si>
    <t>Definitions &amp; Explanation of Calculations</t>
  </si>
  <si>
    <r>
      <rPr>
        <sz val="11"/>
        <rFont val="Open Sans Semibold"/>
        <family val="2"/>
      </rPr>
      <t>ROA</t>
    </r>
    <r>
      <rPr>
        <sz val="11"/>
        <rFont val="Open Sans"/>
        <family val="2"/>
      </rPr>
      <t>: Return on assets. Net Income divided by year beginning total assets. F score is 1 if ROA is positive, 0 otherwise.</t>
    </r>
  </si>
  <si>
    <r>
      <rPr>
        <sz val="11"/>
        <color theme="1"/>
        <rFont val="Open Sans Semibold"/>
        <family val="2"/>
      </rPr>
      <t>CFO</t>
    </r>
    <r>
      <rPr>
        <sz val="11"/>
        <color theme="1"/>
        <rFont val="Open Sans"/>
        <family val="2"/>
      </rPr>
      <t>: Operating Cash Flow divided by year beginning total assets. F score is 1 if CFO is positive, 0 otherwise.</t>
    </r>
  </si>
  <si>
    <r>
      <rPr>
        <sz val="11"/>
        <color theme="1"/>
        <rFont val="Open Sans Semibold"/>
        <family val="2"/>
      </rPr>
      <t>∆ROA</t>
    </r>
    <r>
      <rPr>
        <sz val="11"/>
        <color theme="1"/>
        <rFont val="Open Sans"/>
        <family val="2"/>
      </rPr>
      <t>: Change in ROA from prior year. If ∆ROA&gt;0, F score is 1. Otherwise, F score is 0.</t>
    </r>
  </si>
  <si>
    <r>
      <rPr>
        <sz val="11"/>
        <color theme="1"/>
        <rFont val="Open Sans Semibold"/>
        <family val="2"/>
      </rPr>
      <t>ACCRUAL</t>
    </r>
    <r>
      <rPr>
        <sz val="11"/>
        <color theme="1"/>
        <rFont val="Open Sans"/>
        <family val="2"/>
      </rPr>
      <t>: CFO compared to ROA. If CFO&gt;ROA, F score is 1. Otherwise, F score is 0.</t>
    </r>
  </si>
  <si>
    <r>
      <rPr>
        <sz val="11"/>
        <color theme="1"/>
        <rFont val="Open Sans Semibold"/>
        <family val="2"/>
      </rPr>
      <t>∆LEVER</t>
    </r>
    <r>
      <rPr>
        <sz val="11"/>
        <color theme="1"/>
        <rFont val="Open Sans"/>
        <family val="2"/>
      </rPr>
      <t>: Change in Long-term Debt/Average Total Assets ratio. If the ratio compared to prior year is lower, F score is 1, 0 otherwise.</t>
    </r>
  </si>
  <si>
    <r>
      <rPr>
        <sz val="11"/>
        <color theme="1"/>
        <rFont val="Open Sans Semibold"/>
        <family val="2"/>
      </rPr>
      <t>∆LIQUID</t>
    </r>
    <r>
      <rPr>
        <sz val="11"/>
        <color theme="1"/>
        <rFont val="Open Sans"/>
        <family val="2"/>
      </rPr>
      <t>: Change in current ratio. If current ratio increases from prior year, F score is 1, 0 otherwise.</t>
    </r>
  </si>
  <si>
    <r>
      <rPr>
        <sz val="11"/>
        <color theme="1"/>
        <rFont val="Open Sans Semibold"/>
        <family val="2"/>
      </rPr>
      <t>EQ_OFFER</t>
    </r>
    <r>
      <rPr>
        <sz val="11"/>
        <color theme="1"/>
        <rFont val="Open Sans"/>
        <family val="2"/>
      </rPr>
      <t>: Total common equity between years. If common equity increases compared to prior year, F score is 1, 0 otherwise.</t>
    </r>
  </si>
  <si>
    <r>
      <rPr>
        <sz val="11"/>
        <color theme="1"/>
        <rFont val="Open Sans Semibold"/>
        <family val="2"/>
      </rPr>
      <t>∆MARGIN</t>
    </r>
    <r>
      <rPr>
        <sz val="11"/>
        <color theme="1"/>
        <rFont val="Open Sans"/>
        <family val="2"/>
      </rPr>
      <t>: Change in Gross Margin Ratio. If current year's ratio minus prior year's ratio &gt;0, F Score is 1, 0 otherwise.</t>
    </r>
  </si>
  <si>
    <r>
      <rPr>
        <sz val="11"/>
        <color theme="1"/>
        <rFont val="Open Sans Semibold"/>
        <family val="2"/>
      </rPr>
      <t>∆TURN</t>
    </r>
    <r>
      <rPr>
        <sz val="11"/>
        <color theme="1"/>
        <rFont val="Open Sans"/>
        <family val="2"/>
      </rPr>
      <t>: Change in Asset Turnover Ratio (Revenue/Beginning Year Total Assets). If current year's ratio minus prior years &gt;0, F score is 1, 0 otherwise.</t>
    </r>
  </si>
  <si>
    <t>SCORE</t>
  </si>
  <si>
    <t>Change in the long term debt</t>
  </si>
  <si>
    <t>Average Total Asset Ratio</t>
  </si>
  <si>
    <t>∆LIQUID (CURRENT RATIO)</t>
  </si>
  <si>
    <t>Gross Profit</t>
  </si>
  <si>
    <t xml:space="preserve">Evaluation Criteria </t>
  </si>
  <si>
    <t>4 to 6</t>
  </si>
  <si>
    <t>0 to 3</t>
  </si>
  <si>
    <t>7 to 9</t>
  </si>
  <si>
    <t xml:space="preserve">Weak Financials </t>
  </si>
  <si>
    <t xml:space="preserve">Average Financials </t>
  </si>
  <si>
    <t xml:space="preserve">Strong Financials </t>
  </si>
  <si>
    <t xml:space="preserve">Particulars </t>
  </si>
  <si>
    <t>Fundamental Analysis - Piotroski Score Calculator</t>
  </si>
  <si>
    <t xml:space="preserve">Company Name </t>
  </si>
  <si>
    <t>Symbol</t>
  </si>
  <si>
    <t>Sl. No</t>
  </si>
  <si>
    <t>Factors</t>
  </si>
  <si>
    <t>What is the competence, motivation integrity, dynamism, and commitment of the top management personnel?</t>
  </si>
  <si>
    <t xml:space="preserve">What is the management's stand on R&amp;D? </t>
  </si>
  <si>
    <t xml:space="preserve">How effective is the organizational structure of the firm? Is it suitable to the industry requirements? </t>
  </si>
  <si>
    <t xml:space="preserve">Who are the BOD? Their qualification and expertise? </t>
  </si>
  <si>
    <t xml:space="preserve">How many are independent directors in the board? </t>
  </si>
  <si>
    <t xml:space="preserve">Who are the auditors? </t>
  </si>
  <si>
    <t xml:space="preserve">Big 4? </t>
  </si>
  <si>
    <t xml:space="preserve">From how long the auditors are associated with the firm? </t>
  </si>
  <si>
    <t>Whether the company has any lawsuits pending? What is the effect of lawsuits (If any) on the firm?</t>
  </si>
  <si>
    <t xml:space="preserve">What is the employee turnover ratio for the current period? </t>
  </si>
  <si>
    <t xml:space="preserve">Is the company over-staffed or under staffed? Or Balanced? </t>
  </si>
  <si>
    <t xml:space="preserve">What is the technological competence of the firm? </t>
  </si>
  <si>
    <t xml:space="preserve">What is the image of the company in the market? </t>
  </si>
  <si>
    <t xml:space="preserve">Corporate Governance </t>
  </si>
  <si>
    <t xml:space="preserve">Technological and Production Prospectus </t>
  </si>
  <si>
    <t xml:space="preserve">What is the reach of the distribution network of the firm? </t>
  </si>
  <si>
    <t xml:space="preserve">Does the company have unutilized capacity to exploit favourable market development? </t>
  </si>
  <si>
    <t xml:space="preserve">Human Resource and Personnel </t>
  </si>
  <si>
    <t xml:space="preserve">What is the state of company's industrial relations? </t>
  </si>
  <si>
    <t xml:space="preserve">What is the extent of employee absenteeism? </t>
  </si>
  <si>
    <t xml:space="preserve">Overall Competency and Prospectus </t>
  </si>
  <si>
    <t xml:space="preserve">What are the products in the portfolio of the company that can create a difference? </t>
  </si>
  <si>
    <t xml:space="preserve">How competitive is the position of the company in these products? </t>
  </si>
  <si>
    <t>List the strengths of the company</t>
  </si>
  <si>
    <t>List the Weaknesses of the company</t>
  </si>
  <si>
    <t>List the Opportunities for the company</t>
  </si>
  <si>
    <t>List the threats for the company</t>
  </si>
  <si>
    <t>Fundamental Analysis - Company Analysis</t>
  </si>
  <si>
    <t>NSE SYMBOL</t>
  </si>
  <si>
    <t>GD</t>
  </si>
  <si>
    <t>Favorable (YES = 1/NO = 0)</t>
  </si>
  <si>
    <t>Favourable (YES = 1/NO = 0)</t>
  </si>
  <si>
    <t>Total</t>
  </si>
  <si>
    <t>Favourable (YES = 1/No = 0)</t>
  </si>
  <si>
    <t xml:space="preserve">What is your overall opinion about the firm? What rating you will give out of 10 after considering overall performance of the firm? Assume that you are considering investment in the company. </t>
  </si>
  <si>
    <t>Total Fundamental Analysis Points</t>
  </si>
  <si>
    <t xml:space="preserve">What is the switching cost for different buyers? (High cost is positive) </t>
  </si>
  <si>
    <t>The new entrants have to invest substantial resources to enter the industry. (Higher investment requirement is positive)</t>
  </si>
  <si>
    <t>What is the performance of substitute products? (If the performance is good then negative)</t>
  </si>
  <si>
    <t>Whether the substitute industry is profitable one? (If YES Negative)</t>
  </si>
  <si>
    <t>How many players are there in the industry? (If the number is large then Negative)</t>
  </si>
  <si>
    <t>Whether there is a balance in the industry between different firms? (If yes then Negative)</t>
  </si>
  <si>
    <t xml:space="preserve">How is the competition among the firms? (If intensive then Negative) </t>
  </si>
  <si>
    <t>Existing firms control the distribution channels and enjoy some kind of proprietary experience curve. (If YES is positive)</t>
  </si>
  <si>
    <t>The government policy limits or even prevents new entrants. (If YES is positive)</t>
  </si>
  <si>
    <t>What is the size of buyers firms? (Large size is positive)</t>
  </si>
  <si>
    <t xml:space="preserve">Whether there is a threat of backward integration? (If No - Positive) </t>
  </si>
  <si>
    <t>Whether the sellers are concentrated or scattered? (Scattered is Positive)</t>
  </si>
  <si>
    <t xml:space="preserve">Whether there is a threat of forward integration? (If No - Positive) </t>
  </si>
  <si>
    <t>Financial Ratio</t>
  </si>
  <si>
    <t xml:space="preserve">What is the overall growth prospect of the firm? </t>
  </si>
  <si>
    <t xml:space="preserve">Major Players in the world </t>
  </si>
  <si>
    <t xml:space="preserve">Major Players in India  </t>
  </si>
  <si>
    <t>Whether the management are closely related to the industry with their expertise and experience?</t>
  </si>
  <si>
    <t>Economic Analysis</t>
  </si>
  <si>
    <t>Piotroski</t>
  </si>
  <si>
    <t>Trend</t>
  </si>
  <si>
    <t>Company</t>
  </si>
  <si>
    <t>Industry</t>
  </si>
  <si>
    <t>Financial</t>
  </si>
  <si>
    <t>Fundamental Score for the company</t>
  </si>
  <si>
    <t>2022-23</t>
  </si>
  <si>
    <t>Favourable (YES=1/NO=0)</t>
  </si>
  <si>
    <t>Total Macro Economic Analysis Score</t>
  </si>
  <si>
    <t>Total Industry Analysis Score</t>
  </si>
  <si>
    <t>Total Trend Analysis Score</t>
  </si>
  <si>
    <t>Total Financial Analysis Score</t>
  </si>
  <si>
    <t xml:space="preserve">Despite Covid indian GDP growth is encouraging </t>
  </si>
  <si>
    <t>2023-24</t>
  </si>
  <si>
    <t>2013 (BASE YEAR)</t>
  </si>
  <si>
    <t>2024-25</t>
  </si>
  <si>
    <t>TOTAL POINTS</t>
  </si>
  <si>
    <t>DECISION CRITERIA</t>
  </si>
  <si>
    <t>Recommendation</t>
  </si>
  <si>
    <t>MAY BE</t>
  </si>
  <si>
    <t>3 TO 6</t>
  </si>
  <si>
    <t>6 &amp; Above</t>
  </si>
  <si>
    <t>DON'T INVEST</t>
  </si>
  <si>
    <t>INVEST</t>
  </si>
  <si>
    <t>NO SCORING</t>
  </si>
  <si>
    <t>https://tradingeconomics.com/india/gdp</t>
  </si>
  <si>
    <t>https://tradingeconomics.com/india/full-year-gdp-growth</t>
  </si>
  <si>
    <t>https://tradingeconomics.com/india/gdp-per-capita</t>
  </si>
  <si>
    <t xml:space="preserve">march </t>
  </si>
  <si>
    <t>https://tradingeconomics.com/india/unemployment-rate</t>
  </si>
  <si>
    <t>https://tradingeconomics.com/india/employment-rate</t>
  </si>
  <si>
    <t>MARCH</t>
  </si>
  <si>
    <t>https://tradingeconomics.com/india/inflation-cpi</t>
  </si>
  <si>
    <t>https://tradingeconomics.com/india/consumer-price-index-cpi</t>
  </si>
  <si>
    <t>Money Supply M1(in thousands billion)</t>
  </si>
  <si>
    <t>Current Account(in thousands billion)</t>
  </si>
  <si>
    <t>forecast based on quarter</t>
  </si>
  <si>
    <t>Values in USD billion doller</t>
  </si>
  <si>
    <t>External Debt(in thousands billion doller)</t>
  </si>
  <si>
    <t>Gold Reserves(in tonnes)</t>
  </si>
  <si>
    <t>Government Revenue (in millions)</t>
  </si>
  <si>
    <t>Government Spending (in thousands)</t>
  </si>
  <si>
    <t xml:space="preserve">Fiscal Expenditure(in million) </t>
  </si>
  <si>
    <t>https://tradingeconomics.com/india/rating</t>
  </si>
  <si>
    <t>BBB-</t>
  </si>
  <si>
    <t>Baa2</t>
  </si>
  <si>
    <t>BBB</t>
  </si>
  <si>
    <t>Baa3</t>
  </si>
  <si>
    <t>Quarter</t>
  </si>
  <si>
    <t>https://tradingeconomics.com/india/manufacturing-production</t>
  </si>
  <si>
    <t>Consumer Spending (in thousands)</t>
  </si>
  <si>
    <t>Disposable Personal Income (in million)</t>
  </si>
  <si>
    <t>Infrastructure output</t>
  </si>
  <si>
    <t>https://www.ceicdata.com/en/indicator/india/gross-savings-rate#:~:text=India%20Gross%20Savings%20Rate%20was,of%207.9%25%20in%20Mar%201954.</t>
  </si>
  <si>
    <t>https://www.statista.com/statistics/812106/youth-unemployment-rate-in-india/</t>
  </si>
  <si>
    <t>frr</t>
  </si>
  <si>
    <t>Trend in Sales Revenue (Millions INR)</t>
  </si>
  <si>
    <t>Q2-32.16</t>
  </si>
  <si>
    <t>Q2-0.07</t>
  </si>
  <si>
    <t>Q2-0.93</t>
  </si>
  <si>
    <t>Q2-24.69</t>
  </si>
  <si>
    <t>G/P Margin(operating margin)</t>
  </si>
  <si>
    <t>Major Trend(in percentage)</t>
  </si>
  <si>
    <t>FII Flow( in crores)</t>
  </si>
  <si>
    <t>FDI Flow(in us billion)</t>
  </si>
  <si>
    <t>Budget Surplus/Deficit( as compared to GDP in %)</t>
  </si>
  <si>
    <t>https://tradingeconomics.com/india/industrial-production</t>
  </si>
  <si>
    <t>Internet Speed ( in MBPS)</t>
  </si>
  <si>
    <t>Interest Coverage Ratio(EBIT/interest exp)</t>
  </si>
  <si>
    <t>Dividend Yield (dividend per share/market price)</t>
  </si>
  <si>
    <t>N/A</t>
  </si>
  <si>
    <t xml:space="preserve"> </t>
  </si>
  <si>
    <t>Varun beverages</t>
  </si>
  <si>
    <t>VBL IN</t>
  </si>
  <si>
    <t>Company Name : Varun Beverages</t>
  </si>
  <si>
    <t>Symbol : VBL IN</t>
  </si>
  <si>
    <t>Trend in Debt(long term)</t>
  </si>
  <si>
    <t>The gross profit margin has been growing steadily over the past 5 years and we can see a slight decrease in the first quarter of 2024-25. This indicates the company is able to generate profits and it also tells us that the company has better control over the production cost.</t>
  </si>
  <si>
    <t>The Net Profit Margin of the company is steadily increasing in 2019-20 they had low net profit margin due to covid 19 pandemic but the companys net profit margin for the next 5 years kept increasing at a steady rate which indicates that the company has maintained a strong profitability over the years.</t>
  </si>
  <si>
    <t>ROE of the company has increased over the years, it saw a drastic increase as it nearly doubled in the year 2020 and 2021 and in 2021-2022 it again increased drastically form 18.62% to 36.62% this was mainly because the company generated more sales revenue and profits compared to previous years and it also managed to maintain a steady growth in ROE for next 2 years.</t>
  </si>
  <si>
    <t>The Book Value Per Share is also increasing steadily over the past 5 years, this indicates the growth in the net assets per share.</t>
  </si>
  <si>
    <t>The EPS of the company is also growing steadily over the years but there is a drastic increase in the EPS in the year 2021-22 and 2022-23 where the EPS increased from 5.19 to 11.33 this is mainly because the revenue as well as the  profits of the company increased drastically which resulted in increased EPS</t>
  </si>
  <si>
    <t>The company has consistently paid dividends from 2020 to 2024 and the divided per share is also increasing in a steadily but there is slight dip in the year 2024, this provides shareholders with a confidence that the compnay is issuing he dividend regularly over the years</t>
  </si>
  <si>
    <t>The Dividend Pay Out is fluctuating over the years but it is maintaining a healthy dividend payout ratio. This tells us that the company is maintaing a good balance between reinvesting its profits in the business and rewarding the shareholders.</t>
  </si>
  <si>
    <t>The Dividend Yield is reducing over the years from 0.27% in 2020 to 0.141% in 2023 this tells us that the growth in the market prices of the shares Is greater than the dividend growth.</t>
  </si>
  <si>
    <t>The company is slowly reducing their deb to equity ratio year on year for the lastl 5 years this tells us that the company is trying to reduce the debt content by slowly paying off the debt.</t>
  </si>
  <si>
    <t>The companies Interest Coverage Ratio is increased significantly in the last 5 years and there a massive increase in the year 2021 from 2.5 to 61.4148 this was majorly due to incresed sales and profitability in that year and then there was a steady growth in the dividend yield this signifies that the compnay is generating enough cash to pay off the debt interests.</t>
  </si>
  <si>
    <t>The CAGR of Sales is fluctuating over the years and the sales growth is also inconsistent and there was a dip in the year 2023.</t>
  </si>
  <si>
    <t>There is a steady increase in the CAGR of EPS which tells us that the EPS of the company is increasing over the years but there is a major dip in the year 2023 where the CAGR drops to 19% from 66%. Overall company is showing a very good growth in EPS.</t>
  </si>
  <si>
    <t>The CAGR of Expenses has been reduced year on year. This tells us that the company is trying to reduce its expenses and this also indicates the better cost management that is done by the companys management.</t>
  </si>
  <si>
    <t>The CAGR of DPS has increased significantly in the year 2021 as it reached to 33% from -100% it was in negative because the government had imposed a lockdown in 2020 hence the companys where closed during the covid 19 crisis and from there on the company is trying to maintain a good DPS still the CAGR of DPS is fluctuating over the years and it saw a dip in the year 2023 from 24% to 15%.</t>
  </si>
  <si>
    <t>The sustainable growth rate increases over the years this tells us that the company can sustain itself in the market without borrowing or issuing additional debt or equity.</t>
  </si>
  <si>
    <t>The Current Ratio has been increasing from 2020 to 2023 and then we can see that the current ratio has been slighty decreased in the year 2024 this indicates that the company has been trying to maintain adequate level of short term liquidity over the years.</t>
  </si>
  <si>
    <t>The companies Cash Ratio is fluctuating but stll it is able to maintain the adequate Cash Ratio in the range of 0.5 to 1 still comparitively it is on the lower side means company will be facing difficulty in financing its day to day activities.</t>
  </si>
  <si>
    <t>The companies PE Ratio is fluctuating it had good growth initially and then we can see a dip from 83.1 to 57.38 and then it has increased steadily this indicates that the market is willing to pay more for earnings the main reason for this might be the future grow expectations of the company.</t>
  </si>
  <si>
    <t xml:space="preserve">The PB ratio has been rising over the years this indicates that the market values the companies equity is higher than its book value. </t>
  </si>
  <si>
    <t>The Beta is fluctuating this tell us about that varying levels of market risk. The Beta value increased in the year 2021 indicating higher volatility and for rest of the years its negative which tells us that there is lower volatility compared to market.</t>
  </si>
  <si>
    <t>ROE volatility is fluctuating mean the company has high volatility this tells us that the companies ROE over the years is instable.</t>
  </si>
  <si>
    <t>The trend of Total Expense of the company is also increasing year over year, this rise in the expense is inline with the increase in revenue.</t>
  </si>
  <si>
    <t>The trend of sales revenue of the company is growing consistently year over year, with the significant increase in 2019, 2021 and 2024. This increase in revenue happened because of expansion taken by the company during FY 2023 to have new production facilities in Bundi, Rajasthan and Madhya Pradesh and reduced manufacturing cost also significantly contributed to its gain.</t>
  </si>
  <si>
    <t>The profit trend is also increasing year over year it started with negative profits as base then it has consistently shown increasing trend over the years. This is mainly because the company is expanding the capactiy and also establishing new plants to cater the increasing market demand.</t>
  </si>
  <si>
    <t>The trend in equity is been growing steadily over the years this shows that the company is able to retain the earnings. This increase is generally because of increased revenue and profits year on year gives a strong financial position for the company.</t>
  </si>
  <si>
    <t>The long term debt trend is fluctuating over the years, but we can see the massive increase in the year 2023 and 2024 as they went for capacity expansion and setting the new plants to cater the increasing market demand.</t>
  </si>
  <si>
    <t>The trend in fixed assets is growining consistently we can see a boost in increase of fixed assets 2021 onwards this is because of investments in capacity expansion, infrastructure, or new projects.</t>
  </si>
  <si>
    <t>The net profit shows the increasing trend and it has improved significantly, particularly from the year 2019 ownwards, indicating better profitability as revenue of the company is increased and better cost efficiency.</t>
  </si>
  <si>
    <t>The market price of the company’s shares has increased significantly, particularly from 2019 onwards, reflecting strong investor confidence and favorable market conditions that favours the compnay.</t>
  </si>
  <si>
    <t>Even during the Covid 19,we can see steady growth showing how the economy has been recovered in crucial times.</t>
  </si>
  <si>
    <t>The fluctuating but usually high savings rate showsthe consumer behaviour towards savings and potential for future investment.</t>
  </si>
  <si>
    <t>Even during pandemic, the improvement in GDP per captia shows that the improving living standards of individuals and economic development in individual level.</t>
  </si>
  <si>
    <t>The gradual decrease in unemplyment rate suggest improving job market conditions.</t>
  </si>
  <si>
    <t>As the Unemplymnet reduced the various opportunities in job market led to the increase in emplyment rate.</t>
  </si>
  <si>
    <t>The increase in the trend shows the challenges in the creation of jobs for younger generation.</t>
  </si>
  <si>
    <t>The trend is in volatile, but it’s a overall downward trend indicating improvement in the price stability.</t>
  </si>
  <si>
    <t>Because of the usually high inflation rate, the reason for the increase CPI.</t>
  </si>
  <si>
    <t>because of the covid 19, the food inflation was high and in 2024 the reason was because of the supply chain distruptions because of the war between countires.</t>
  </si>
  <si>
    <t>In order to maintain the increasing inflation rate the RBI has been increased the interest rate and to balance the economic growth.</t>
  </si>
  <si>
    <t>In order to control the excess liquidity and inflation the cash reserve ratio has been increased slightly over the years.</t>
  </si>
  <si>
    <t>To maintain the inflation post pandemic the central bank has tightened the interbank rates.</t>
  </si>
  <si>
    <t>The increase in the monetory policy duringthe pandemic and increased borrowing after the business resumed post pandemic.</t>
  </si>
  <si>
    <t>The lower interest rate by the bank and because of expansioney policy which led to the increase in the money supply 2.</t>
  </si>
  <si>
    <t>The expansion of creadit and digital payment has led to circulation of money.</t>
  </si>
  <si>
    <t>The intervension of RBI into currency market to manage the volatilit in echaneg rate.</t>
  </si>
  <si>
    <t>To curb the inflation and balance the economy.</t>
  </si>
  <si>
    <t>Dafter keeping the rate low during pandemic to normalize the monetory policy the RBI maintained the particular rate.</t>
  </si>
  <si>
    <t>BY maintaining the constant SLR rate, ensures that banks have enough liquid assets in order to meet their obligations and also enough money to maintain the credit availability with overall sr=tability and growth.</t>
  </si>
  <si>
    <t>Because of the increase in imports than the exports the balance of trade is in defeciet.</t>
  </si>
  <si>
    <t>The values are fluctuating because of the covid 19,strong FDI flow in 2021 financing the current account deficit, the rise is due to increase in imports of gold and the deficit narrowed in 2021.</t>
  </si>
  <si>
    <t>The increase in the strong GDP growth has lead to the increase in the exports.</t>
  </si>
  <si>
    <t>The increase in the import of crude oil has contributed more to the import of around 85% of its crude oil.</t>
  </si>
  <si>
    <t>The rigid regulatory framework of India with lack of transparency has led to the decrease of FDI over the years.</t>
  </si>
  <si>
    <t>The strong economic growth, growing middle class and a diversified economy has led to the improvement.</t>
  </si>
  <si>
    <t>Efforts by the Indian government and the security agencies to disrupt the networks in Jammu and kashmir has led to the decrease in the terrorism index.</t>
  </si>
  <si>
    <t>In order to meet the financing of large infrastructure development and projects leading to borrowing from foreign sources.</t>
  </si>
  <si>
    <t>In order to lessen the dependence of US doller by allocating more to gold as hedge against inflation and safe asset during economic uncertainities.</t>
  </si>
  <si>
    <t>The gradualincreasing in the Government to Debt iss because of the increasing borrowing to fund the recovery.</t>
  </si>
  <si>
    <t>The deficit is due to the increase in the spending than the revenue but it has recovered because of the economic recovery and fiscal measures.</t>
  </si>
  <si>
    <t>The increasing trend is duw to the economic growth and improved tax collection over the years.</t>
  </si>
  <si>
    <t xml:space="preserve">It is usually fluctuating but it was high in 2022-23 because of the pandemic related expenditures. </t>
  </si>
  <si>
    <t>Shows a inreasing trend because of the growing government commitments and also with inflation.</t>
  </si>
  <si>
    <t>Fluctuating between BBB- and Baa2 indicating the mlderate changes in the government creditworthiness.</t>
  </si>
  <si>
    <t>Drastic change in the year 2022-21 because of the policy chages in order to increase the revenue of the government.</t>
  </si>
  <si>
    <t>Constant social security rate shows the stable social security policies of the countyr.</t>
  </si>
  <si>
    <t>There has been a increasing trend in the index indicating the business have positive belief about the future.</t>
  </si>
  <si>
    <t>With a  negative value in 2019-20 and a positive value in 2020-21, possibly due to pandemic impacts and gradually recovery efforts.</t>
  </si>
  <si>
    <t>The reduces confidence of future business from persistant economic conditions leading to slowdown of growth rates for new orders and output.</t>
  </si>
  <si>
    <t>Recovery in manufacturing and mining sector with increase in demand for industrial output.</t>
  </si>
  <si>
    <t>Main reason for improvemtn is the implemetaion of %G increasingthe consumption and connectivity.</t>
  </si>
  <si>
    <t>Due to the narrowing of civic space and inadequaate delivery of anti corruption agendas.</t>
  </si>
  <si>
    <t>Because of implementaion of strong anti corruption measures,increased transparency ingoverment reforms.</t>
  </si>
  <si>
    <t>Driven bythe demand for credit,promted banks to raise deposit rate attracting more savings with better returns even during tight liquidity condition.</t>
  </si>
  <si>
    <t>Simplified regualtory reforms, enhancing infrastructure leading to attract more foreign investments.</t>
  </si>
  <si>
    <t>The improvement nis due to digitaltransformation, reforms aiming at improving business environment.</t>
  </si>
  <si>
    <t>Improved economic condition and expectation regarding the emplyment and income.</t>
  </si>
  <si>
    <t>Because of rising disposible income and growth of middle class.</t>
  </si>
  <si>
    <t>Influenced by the robust economic growth , the GDP growth has been intrestingly favourable.</t>
  </si>
  <si>
    <t>Because of the russia ukraine conflicts and rising inflation pressure.</t>
  </si>
  <si>
    <t>The rising consumption and investmentneeds has tomore borrowing to finance the expenditure.</t>
  </si>
  <si>
    <t>The increase in housing index is led by growing urbanization,increase middle class income, incraesed investment in realestate.</t>
  </si>
  <si>
    <t>Increasing construction index identifies the government spending on the infrastructure improvement.</t>
  </si>
  <si>
    <t>GDP (Value)( inbillion doller)</t>
  </si>
  <si>
    <t>Advantage over other market competitor</t>
  </si>
  <si>
    <t>Varun beverages are lincensed to manufacturers, distributers and has the well known brand of Pepsi co also they are the market leader as compared to its peers.</t>
  </si>
  <si>
    <t>Extensive geographic reach</t>
  </si>
  <si>
    <t>Due to this the  company is less effective to the changes or economic fluctuations in any of the region.</t>
  </si>
  <si>
    <t>Cost-effective products</t>
  </si>
  <si>
    <t>The company offer cost effective product which has competitive pricing strategy because the management properly manages the production cost.</t>
  </si>
  <si>
    <t>Dependend on Pepsi co</t>
  </si>
  <si>
    <t>Because the company is dependent on Pepsi co for its products, any of the changes in the agreement between the two will raise to concers for the business.</t>
  </si>
  <si>
    <t>Limited product portfolio</t>
  </si>
  <si>
    <t>The product of the company has been restricted to carbonated drinks, which may raise to business risk and as a result they have to diversifytheir product portfolio.</t>
  </si>
  <si>
    <t>Product limited to seasonal</t>
  </si>
  <si>
    <t>The product of the company is in demand and at peak in summer which would cause the uneven revenue for the company or business in winter.</t>
  </si>
  <si>
    <t>Open for new geographic area</t>
  </si>
  <si>
    <t>The company can expand its business in other geographic location internationally with new geographic license as the company has achieved market leader in India.</t>
  </si>
  <si>
    <t>Upbringing the product packaging</t>
  </si>
  <si>
    <t>When the companyis cost effective in its products , it can think of more appealing packaging so that it can attract new customers.</t>
  </si>
  <si>
    <t>Fast growing e commerce market</t>
  </si>
  <si>
    <t>The company can use the faster-growing  e-commerce market to expand their online sales channel.</t>
  </si>
  <si>
    <t>High risk of competition</t>
  </si>
  <si>
    <t>The beverage industry is heavily competitive with many more competitors like coco cola and others.</t>
  </si>
  <si>
    <t>Variabiloty of suagr and plastics</t>
  </si>
  <si>
    <t>The raw materials and the required product for the finished product are highly variable in nature, and any change in the price of these could have strong effect on the profit margin of the company.</t>
  </si>
  <si>
    <t>Dependent on supply chain and distribution network</t>
  </si>
  <si>
    <t>The company's product line is heavily dependent on the supply chainand distribution network and any interruptions in the same would result in increase of business risk to the company.</t>
  </si>
  <si>
    <t>They are moderately related as the chairman had the experienvce in the same industry i.e.,devyani international limited and the Director also had the experience in the same industry with the professional of charted accountant of india and degree in commerce.</t>
  </si>
  <si>
    <t xml:space="preserve">Mr. Ravi Kant Jaipuria is the promoter and founding Chairman of Varun beverages Limited
Mr. Jaipuria has three decades of hands-on experience in conceptualizing, executing, developing and expanding the Food, Beverages and Dairy business in South Asia &amp; Africa.
He is the only Indian bottler to be awarded the PepsiCo “International Bottler of the Year” award in the year 1997. It was presented at PepsiCo’s centennial year and the award was presented by Mr. Donald M. Kendall, founder of PepsiCo Inc. in presence of Mr. George Bush, the 41st President of USA.
He is hands on, well connected and respected entrepreneur of the business community in South Asia and Africa.
</t>
  </si>
  <si>
    <t>There were no research and development in 2023.Packaging innovations introduced by PIH in India through Global R&amp;D and best practices.</t>
  </si>
  <si>
    <t>The Company manufactures, distributes and sells a wide range of carbonated soft drinks (CSDs), as well as a large selection of non-carbonated beverages (NCBs), including packaged drinking water sold under trademarks owned by PepsiCo. The industry structure has manufacturers, packagers, distributors, retailors, food service. And the company has manufacturing and packaging,distribution, sales and marketing, research and development,quality fcontrol, supply chain and finance which aligns with the industry standards.</t>
  </si>
  <si>
    <t>The BOD are( Promotor and chairman)-Ravi kant Jaipuria with 3 decades experience in food and beverage industry in south asia and africa,(promoter, executive vice chairman,and whole time director)-Varun Jaipuria who has been working in the company since 2009 and  studied from harward business school of boston,(whole yime directors)-Raj pal gandhi who is a certified charted accountant with 31 years of experience with RJ corp. group,(whole time director)-Rajinder jeet singh bagga who did mechanical engineering and has the 27 years of experience in managing technical operations and execution of programs,(non execuitve and non independent director)-DR.naresh trehan who is a renowned surgeon and has 50 years vastexperience in surgery and cardiothoractic surgery,(Independent director)-Dr. ravi gupta who did Mcom from Delhi university and has degree in Law and he was appointed by government of india as commitee members for simplification of Income tax act,(independednt director)-Rashmi Dhariwal who did bachelor's in arts and practicing advocate also she has been worked in several leading firms,(independent director)-Sita khosla who holds degree of arts and LLB from DElhi university and has been giving advice on a wide range of issues,(independent directors)-Abhiram seth who did masters in managment studies who has experinece in HUL in 1975 and MGF group and Director of Aqua agriculture,(independednt directors)-Anil kumar sondhi who is Btech from IIT and masters in business administration and more than 45 years experience in areas of projects, manufacturing and teachnical operations of process industry.</t>
  </si>
  <si>
    <t>5 indepndednt directors are there consisting 2 women independent directors.</t>
  </si>
  <si>
    <t>M/s. Walker Chandiok &amp; Co. LLP(past) and M/s. J C Bhalla &amp; Co. as the joint statutory auditor(present)</t>
  </si>
  <si>
    <t>No</t>
  </si>
  <si>
    <t>M/s. Walker Chandiok &amp; Co. LLP was with the firm for 2 consecutive terms of 5 years each, in 2022 the company appointed M/s. J C Bhalla &amp; Co. as the joint statutory auditor ,which has been around 2 years with the firm.</t>
  </si>
  <si>
    <t>Whether the company has any compliance issue with the regulatory authorities?(FSSAI)</t>
  </si>
  <si>
    <t>NO</t>
  </si>
  <si>
    <t>Using the Godaddy, Google and Cloudflare the company is able to identify the new suppliers to stay ahead of the competition by overcoming the threat  from external force, and by complying with internal to improve the overall enterprice effeciency.</t>
  </si>
  <si>
    <t>The company successfully commissioned new production facilities at Bundi; Rajasthan and at Jabalpur; Madhya Pradesh, as well as expanded our capacity at six existing locations namely Pathankot, Kosi, Bharuch, Tirunelveli, Begusarai and Guwahati.The commissioning of multiple greenfield and brownfield beverage manufacturing lines in CY 2023 was a significant step in enhancing the operational capabilities.</t>
  </si>
  <si>
    <t xml:space="preserve">return on capital employed 24.34 </t>
  </si>
  <si>
    <t>In india 9900 employess and 3600 in overseas abroad who are full time employess.</t>
  </si>
  <si>
    <t xml:space="preserve">The Company has maintained a strategic, mutually beneficial, and long-standing partnership with PepsiCo for over three decades, since the beverage giant entered the Indian market.The company has almost good relation with leisure facilities and services industry(default risk 7.93%) and machinery industry(1.41% default risk). </t>
  </si>
  <si>
    <t>Employee absenteeism is not available.</t>
  </si>
  <si>
    <t>The company are particularly concentrating on increasing our production capacities in the juices and value-added dairy products segments.</t>
  </si>
  <si>
    <t>The carbonated soft drinks has the share of revenue of 72%, Juice based drinks of 6% and Packaged drinking water of 22% contributing to the overall revenue.</t>
  </si>
  <si>
    <t>Non - Alchoholic Baverages</t>
  </si>
  <si>
    <t>Varun Beverages Ltd has been associated with PepsiCo since the 1990s and is a key player in beverage industry and one of the largest franchisee of PepsiCo in the world. The company produces and distributes a wide range of carbonated soft drinks, non-carbonated drinks and packaged water sold under trademarks owned by PepsiCo.
PepsiCo brands produced and sold by the company include Pepsi, Seven-up, Mirinda Orange, Mountain Dew, Tropicana Juices and many more</t>
  </si>
  <si>
    <t>Anheuser-Busch InBev, Nestle, The Coca-Cola Co., PepsiCo Inc., Starbucks Corp., Diageo PLC</t>
  </si>
  <si>
    <t>Coca-Cola India, Nestle India, United Breweries, Dabur India, Hector Beverages, Parle Agro</t>
  </si>
  <si>
    <t>17B US $</t>
  </si>
  <si>
    <t>US $ 60.3M</t>
  </si>
  <si>
    <t>US $ 240M</t>
  </si>
  <si>
    <t>The non-alcohol market segment is experiencing growth due to an increase in no-alcohol drinkers in key markets like India, China, the UK, and the US. The trend is driven by a shift towards healthier choices, diverse product offerings, and regulatory pressures, leading to long-term lifestyle changes and the emergence of new beverage categories catering to all generations of consumers. Non-alcohol beverage categories recorded strong gains in 2023 with global no-alcohol beer volumes up 6%, while still and sparkling wine grew 7%, and non-alcohol spirits saw double-digit growth with a 15% volume surge, as per the data.</t>
  </si>
  <si>
    <t>The industry has benefited from increasing customer awareness about health and wellness. This has driven demand for products like bottled water, fruit juices, and functional drinks that are perceived as healthier alternatives.</t>
  </si>
  <si>
    <t>Significant challenges are presented by the growing regulations pertaining to sugar content, artificial ingredients, and labelling requirements. Governments are taxing sugar-filled beverages and which require more transparent labelling, which may have an impact on sales and raise the expense of compliance.</t>
  </si>
  <si>
    <t>The global non-alcoholic beverage market is forecasted to maintain a steady growth trajectory with a CAGR of 7.3% to reach US$ 2.2 trillion in 2026. This presents a significant opportunity for India to capitalize on the rising global demand for non-alcoholic beverages by leveraging its abundant resources of raw materials.</t>
  </si>
  <si>
    <t>The top four challenges to the growth of this sector are (a) unfair
competition from the unorganised sector and counterfeit products
(b) negative perception regarding the industry (c) high goods
and services tax (GST) and additional “sin tax” (as applied based
on the Subramaniam Committee Report) and (d) infrastructure
related issues.</t>
  </si>
  <si>
    <t>The global non-alcoholic beverages market shrank to just over 1.1 trillion in 2020 due to the impact of the coronavirus outbreak.</t>
  </si>
  <si>
    <t>Globally, consumers prefer products that are good for their health and well-being, as reflected in the rising popularity of non-alcoholic beverages and low-carb and weight-management food products. This shift has resulted in a surge in acquisitions of food and beverage companies that cater to these healthier preferences.</t>
  </si>
  <si>
    <t>Due to debt repayement of 1.67% Industry improved Total Debt to Equity in 2 Q 2024 to 0.88, above Industry average.</t>
  </si>
  <si>
    <t>In the non-alcoholic beverage sector, the main cost components are labour, raw materials, energy, marketing, distribution, and regulatory compliance. Cost structure, market demand, branding, packaging, distribution routes, and legal restrictions all have an impact on prices.</t>
  </si>
  <si>
    <t xml:space="preserve">Major risks to the non-alcoholic beverage industry come from macro factors like climate change, geopolitical events, and fluctuations in the economy. Even though some businesses may have strong risk management plans, these outside threats still affect the industry as a whole.
</t>
  </si>
  <si>
    <t>It is likely that the non-alcoholic beverage industry is in its maturity stage, which is marked by steady growth, heightened competition, and different product offerings.</t>
  </si>
  <si>
    <t>Pioneer in the non-alcoholic beverage industry emerged in the early 20th century, and the industry has been around for several decades.</t>
  </si>
  <si>
    <t>The non-alcoholic beverage industry is expected to continue growing, driven by factors such as health-conscious consumer trends, innovation, and expanding markets.</t>
  </si>
  <si>
    <t>For the industry to be alive, innovation is essential. Innovative ideas could be applied to personalised goods, sustainable packaging, unique flavours, and beneficial ingredients.</t>
  </si>
  <si>
    <t xml:space="preserve">There are some companies divested from this industry it may have exited due to economic downturns, increased competition, changing consumer preferences, regulatory challenges, or strategic decisions. </t>
  </si>
  <si>
    <t xml:space="preserve">In India, businesses involved in the manufacturing, storage, or sale of non-alcoholic beverages are required to obtain a license from the Food Safety and Standards Authority of India (FSSAI).
</t>
  </si>
  <si>
    <t>Yes, there are entry barriers for the domestic firms. They may required high capital investments as there are already established brands in the market. Building the brand loyalty and distribution network will be the extra challenge.</t>
  </si>
  <si>
    <t>Yes, there are entry barriers for the foreign firms also. Governments may impose tariffs or import duties on foreign products, increasing their cost and making them less competitive. Domestic brands may have a strong presence in the local market and enjoy brand loyalty, making it difficult for foreign firms to gain market share.</t>
  </si>
  <si>
    <t>The non-alcoholic beverage industry is characterized by a high degree of differentiation. This means that there are many different products available, each with its own unique features, flavors, and branding.</t>
  </si>
  <si>
    <t>In this industry, competition from foreign firms is strong, particularly in regions with free trade agreements. With a significant global footprint, well-known brands, and many financial resources, multinational firms can effectively compete on a global scale.</t>
  </si>
  <si>
    <t>The functional performance of the product varies depending on the product type. They are used for hydration, refreshment, and nutritional benefits. Factors like packaging and temperature can also influence their performance.</t>
  </si>
  <si>
    <t>Companies under this industry use various pricing strategies, such as cost-plus, value-based, and competitive pricing. The specific strategy adopted depends on the company's objectives and market conditions.</t>
  </si>
  <si>
    <t>Yes, there are many substitutes available for the products produced by the industry like natural water, thunder coconuts, home made fresh juice etc.</t>
  </si>
  <si>
    <t>Quality of the product is depends upon the companies which varies from one to another. there are many reputable brands offering high-quality products, and there are also some concerns regarding quality control and adherence to safety standards.</t>
  </si>
  <si>
    <t>This industry serves a wide range of customers, including individual consumers, retailers, students, travellers, foodservice establishments, sport persons and institutions.</t>
  </si>
  <si>
    <t>The present demand for this industry is strong and growing.</t>
  </si>
  <si>
    <t>Key determinants of demand include consumer preferences, economic conditions, demographics, lifestyle factors, price, marketing, availability and assesability.</t>
  </si>
  <si>
    <t>Here we can say the moderate degree of cyclicality in demand.</t>
  </si>
  <si>
    <t xml:space="preserve">There is expectation of steady growth in the foreseeable future, and market size is expected to peak at nearly 1.74 trillion U.S. dollars by 2027. </t>
  </si>
  <si>
    <t>An estimate of 20 - 35% of the total cost of production for non-alcoholic beverages in India can be attributed to raw material costs, based on industry estimates and overall trends.</t>
  </si>
  <si>
    <t>An estimate of 15 - 25% is the proportion of labour cost in the total cost of production.</t>
  </si>
  <si>
    <t>Here also around 15 - 25% is the proportion of overhead cost in the total cost of production.</t>
  </si>
  <si>
    <t>The gross profit margin has fluctuated significantly over the past five years, ranging from -18.03% to -8.81%. This indicates that the industry has faced challenges in managing costs and generating revenue, with negative margins indicating that costs exceeded revenue in some periods.</t>
  </si>
  <si>
    <t>The net profit margin has also been volatile, with negative values in some years. This suggests that the industry has struggled to maintain profitability after accounting for operating expenses, including overhead costs, marketing, and administrative expenses.</t>
  </si>
  <si>
    <t>The return on equity (ROE) has been negative in some years, indicating that the industry has failed to generate returns for shareholders. This could be attributed to factors such as high debt levels, inefficient operations, or economic downturns.</t>
  </si>
  <si>
    <t>The book value per share has fluctuated over the past five years, with a significant increase in 2022-23. This could be attributed to factors such as asset growth, share buybacks, or changes in accounting standards.</t>
  </si>
  <si>
    <t>Earnings per share (EPS) has shown significant growth in recent years, especially in 2020-21. In the year 2022-23 it has came down but very next year started increasing. This suggests that the industry has been able to improve its profitability and generate higher returns for shareholders.</t>
  </si>
  <si>
    <t xml:space="preserve">Dividends per share (DPS) have generally increased over the past five years, indicating a growing focus on rewarding shareholders. </t>
  </si>
  <si>
    <t>The dividend payout ratio is positive, suggesting that companies are allocating a larger portion of their earnings to dividends.</t>
  </si>
  <si>
    <t>A significant increase in the debt-to-equity ratio from 14.41% in 2022-23 to 133.23% in 2023-24 indicates that the industry has significantly increased its leverage. This means that companies in the industry have taken on more debt relative to their equity.</t>
  </si>
  <si>
    <t>The current ratio has shown a significant increase in recent years, indicating that the industry has been improving its liquidity position. A higher current ratio suggests that the industry has sufficient short-term assets to cover its short-term liabilities.</t>
  </si>
  <si>
    <t>The cash ratio for this industry has improved significantly in recent years, indicating strong liquidity and financial health. However, a very high cash ratio can also be a sign of inefficient use of resources.</t>
  </si>
  <si>
    <t xml:space="preserve">The P/E ratio for the industry has increased significantly, a high P/E ratio can suggest overvaluation. </t>
  </si>
  <si>
    <t>The industry has limited control over input and output prices. Raw material and energy costs are influenced by market forces. The industry is a price-taker, with limited pricing power due to competition and consumer sensitivity.</t>
  </si>
  <si>
    <t xml:space="preserve"> This industry is sensitive to inflationary conditions. Rising raw material and energy costs can impact production costs. To maintain profitability, companies may need to manage costs and pricing strategies carefully during inflation.</t>
  </si>
  <si>
    <t xml:space="preserve">This industry experiences a moderate degree of technological stability. </t>
  </si>
  <si>
    <t>Technological changes for the industry is most important for the industry. Technological developments in product packaging, manufacturing efficiency can help businesses cut expenses, enhance product quality, and set themselves apart from competitors.</t>
  </si>
  <si>
    <t>Yes, this industry is actively attempting to adopt global technological advancements. This entails implementing innovative substances for packaging, allocating resources towards automation and robotics, and investigating modern ingredient technologies.</t>
  </si>
  <si>
    <t>Yes, higher investment is required</t>
  </si>
  <si>
    <t>Yes, existing firms control the distribution channels and enjoy some kind of proprietary experience curve.</t>
  </si>
  <si>
    <t>Yes, the government policy limits or even prevents new entrants, as they are the one who issues the lisence and all.</t>
  </si>
  <si>
    <t>Large sized buyers.</t>
  </si>
  <si>
    <t>Switching costs for buyers in this industry are relatively low.</t>
  </si>
  <si>
    <t>No, There is no threat of backward integration in the  industry.</t>
  </si>
  <si>
    <t>The performance of substitute products are good.</t>
  </si>
  <si>
    <t>Low: Switching costs for individual consumers are generally low, as they can easily try different products.</t>
  </si>
  <si>
    <t xml:space="preserve"> This may not be as profitable as the non-alcoholic beverage industry, but it can still pose a threat by offering lower-cost alternatives.</t>
  </si>
  <si>
    <t>This industry typically has a scattered supply base for raw materials and packaging, which limits the bargaining power of suppliers.</t>
  </si>
  <si>
    <t>In this industry, buyers typically have low switching costs for suppliers because there are a variety of options and frequently standardised products.</t>
  </si>
  <si>
    <t>No, suppliers pose a minimal risk of forward integration because most of them would rather concentrate on their core skills and stay out of the beverage manufacturing business.</t>
  </si>
  <si>
    <t>Here there are large number of players, both domestic and international.</t>
  </si>
  <si>
    <t>No, There is a lack of balance among the firms in this industry, with a few dominant players and large number of smaller competitors.</t>
  </si>
  <si>
    <t>Yes,Among the firms in this industry, characterised by strong competition among businesses, which is generated by elements like product differentiation, pricing, and marketing.</t>
  </si>
  <si>
    <t>The cash flow from operations shows a steady upward trend, this tells us that the company is performing good and is able to generate the cash internally. This is mainly because the company is able to generate more revenue and also because of increased profits.</t>
  </si>
  <si>
    <t>The trend in the cash from investing activities is increasing over the years the company has negative balances over the years this signifies the company is majorly investing in the expansion and other assets. The major increase can be seen in the year 2023 this is because they commissioned a greenfield production facility in Bundi, Rajasthan, and expanded existing facilities at six locations. Additionally, Varun Beverages is constructing a new production facility in the Democratic Republic of the Congo (DRC) to support international growth and the acquisition of BevCo in the year 2023 also affected the cashflow.​</t>
  </si>
  <si>
    <t>The cash flow from financing activity is highly volatile over the years. The company increased their borrowings in year 2023 to finance expansion, the company pays regular dividends this may also effect cash from financing activity it also announced stock split in 2024 which may affect the cashflow from financing activity.?</t>
  </si>
  <si>
    <t>From 2013 to 2023, Varun Beverages current ratio improved from 0.610 to 1.02, indicating better ability to cover short-term debts. However, in 2024, it dropped to 0.931, suggesting decreased liquidity due to increased debt which is used to finance the expansion and growth</t>
  </si>
  <si>
    <t>The debt equity ratio shows a decreasing trend this means that the company is reducing the debt this means that the company is relying less on debt and the lower debt to equity ratio also helps the firm to borrow funds at a lower rate</t>
  </si>
  <si>
    <t>The earnings per share has been rising, showing improved profitability on a per-share basis, which is positive news for shareholders. This increase is mainly because the profitability and revenue of the company is increased over the years which provides confidence to the stake holders.</t>
  </si>
  <si>
    <t>The dividend per share shows volatility but generally it is in increasing trend, this means that the company is constantly rewarding the sharholders by providing them with the dividends. Initially the company didn’t pay any dividends but after that the company constantly paid dividends to shareholders.</t>
  </si>
  <si>
    <t xml:space="preserve">Return on equity (ROE) has generally increased, particularly from 2018 onwards, this indicates that the company is successfully using the captial to generate returns for the stake holders. </t>
  </si>
  <si>
    <t>The price-to-earnings ratio has fluctuated, with significant growth in 2023-2024, suggesting that the market is willing to pay more for the company’s earnings, possibly due to growth expectations.</t>
  </si>
  <si>
    <t>The price-to-book  ratio has increased over time, indicating that the market price of  the company’s equity  sares is higher than its book value, reflecting strong growth and market confidence.</t>
  </si>
  <si>
    <t xml:space="preserve">Carbonated Soft Drinks,Energy Drink,Club soda, Value-added Dairy-based Beverages,Packaged Drinking Water,Carbonated Juice-based Drinks,Sports drink, Ice tea, Fruit Pulp / Juice-based Drinks.The company has also
been granted the franchise for Ole brand of PepsiCo products in Sri Lanka.
</t>
  </si>
  <si>
    <t>The Company has presence in 27 States and 7 Union Territories in India and 5 other countries across the world viz. Nepal, Sri Lanka, Morocco,Zambia &amp; Zimbabwe.</t>
  </si>
  <si>
    <t xml:space="preserve">Varun Beverages Limited (“VBL” or the “Company”) is a key player in beverage industry and one of the largest franchisee of PepsiCo in the world (outside USA).The company has focused to acquire market share in unchartered or less penetrated territories through efficient go to market execution.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</si>
</sst>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43" formatCode="_ * #,##0.00_ ;_ * \-#,##0.00_ ;_ * &quot;-&quot;??_ ;_ @_ "/>
    <numFmt numFmtId="164" formatCode="&quot;$&quot;#,##0"/>
    <numFmt numFmtId="165" formatCode="_(* #,##0_);_(* \(#,##0\);_(* &quot;-&quot;??_);_(@_)"/>
    <numFmt numFmtId="166" formatCode="0.0"/>
    <numFmt numFmtId="167" formatCode="0.000%"/>
  </numFmts>
  <fonts count="18"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1"/>
      <color rgb="FFFFFF00"/>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
      <b/>
      <sz val="12"/>
      <color rgb="FFC00000"/>
      <name val="Calibri"/>
      <family val="2"/>
      <scheme val="minor"/>
    </font>
    <font>
      <b/>
      <sz val="12"/>
      <color theme="0"/>
      <name val="Calibri"/>
      <family val="2"/>
      <scheme val="minor"/>
    </font>
    <font>
      <sz val="11"/>
      <color theme="1"/>
      <name val="Open Sans"/>
      <family val="2"/>
    </font>
    <font>
      <sz val="11"/>
      <name val="Open Sans"/>
      <family val="2"/>
    </font>
    <font>
      <sz val="11"/>
      <name val="Open Sans Semibold"/>
      <family val="2"/>
    </font>
    <font>
      <sz val="11"/>
      <color theme="0"/>
      <name val="Open Sans Semibold"/>
      <family val="2"/>
    </font>
    <font>
      <sz val="11"/>
      <color theme="1"/>
      <name val="Open Sans Semibold"/>
      <family val="2"/>
    </font>
    <font>
      <b/>
      <sz val="12"/>
      <color theme="1"/>
      <name val="Calibri Light"/>
      <family val="2"/>
      <scheme val="maj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16" fillId="0" borderId="0" applyNumberFormat="0" applyFill="0" applyBorder="0" applyAlignment="0" applyProtection="0"/>
  </cellStyleXfs>
  <cellXfs count="146">
    <xf numFmtId="0" fontId="0" fillId="0" borderId="0" xfId="0"/>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xf numFmtId="0" fontId="0" fillId="3" borderId="1" xfId="0" applyFill="1" applyBorder="1"/>
    <xf numFmtId="0" fontId="0" fillId="0" borderId="1" xfId="0" applyBorder="1"/>
    <xf numFmtId="2" fontId="0" fillId="0" borderId="1" xfId="0" applyNumberFormat="1" applyBorder="1"/>
    <xf numFmtId="0" fontId="1" fillId="5" borderId="1" xfId="0" applyFont="1" applyFill="1" applyBorder="1" applyAlignment="1">
      <alignment horizontal="center"/>
    </xf>
    <xf numFmtId="0" fontId="0" fillId="4" borderId="1" xfId="0" applyFill="1" applyBorder="1"/>
    <xf numFmtId="0" fontId="0" fillId="5" borderId="1" xfId="0" applyFill="1" applyBorder="1"/>
    <xf numFmtId="0" fontId="3" fillId="2" borderId="1" xfId="0" applyFont="1" applyFill="1" applyBorder="1" applyAlignment="1">
      <alignment horizontal="center"/>
    </xf>
    <xf numFmtId="0" fontId="1" fillId="5" borderId="0" xfId="0" applyFont="1" applyFill="1"/>
    <xf numFmtId="0" fontId="1" fillId="5" borderId="1" xfId="0" applyFont="1" applyFill="1" applyBorder="1"/>
    <xf numFmtId="0" fontId="1" fillId="7" borderId="1" xfId="0" applyFont="1" applyFill="1" applyBorder="1"/>
    <xf numFmtId="0" fontId="1" fillId="8" borderId="1" xfId="0" applyFont="1" applyFill="1" applyBorder="1"/>
    <xf numFmtId="0" fontId="0" fillId="8" borderId="1" xfId="0" applyFill="1" applyBorder="1"/>
    <xf numFmtId="2" fontId="0" fillId="0" borderId="0" xfId="0" applyNumberFormat="1"/>
    <xf numFmtId="0" fontId="1" fillId="0" borderId="0" xfId="0" applyFont="1"/>
    <xf numFmtId="0" fontId="0" fillId="4" borderId="0" xfId="0" applyFill="1"/>
    <xf numFmtId="0" fontId="1" fillId="9" borderId="1" xfId="0" applyFont="1" applyFill="1" applyBorder="1"/>
    <xf numFmtId="0" fontId="1" fillId="10" borderId="1" xfId="0" applyFont="1" applyFill="1" applyBorder="1"/>
    <xf numFmtId="0" fontId="8" fillId="4" borderId="1" xfId="0" applyFont="1" applyFill="1" applyBorder="1" applyAlignment="1">
      <alignment horizontal="left" vertical="center" readingOrder="1"/>
    </xf>
    <xf numFmtId="0" fontId="8" fillId="3" borderId="1" xfId="0" applyFont="1" applyFill="1" applyBorder="1" applyAlignment="1">
      <alignment horizontal="left" vertical="center" readingOrder="1"/>
    </xf>
    <xf numFmtId="0" fontId="8" fillId="11" borderId="1" xfId="0" applyFont="1" applyFill="1" applyBorder="1" applyAlignment="1">
      <alignment horizontal="left" vertical="center" readingOrder="1"/>
    </xf>
    <xf numFmtId="0" fontId="0" fillId="11" borderId="1" xfId="0" applyFill="1" applyBorder="1"/>
    <xf numFmtId="0" fontId="3" fillId="12" borderId="1" xfId="0" applyFont="1" applyFill="1" applyBorder="1" applyAlignment="1">
      <alignment vertical="center" readingOrder="1"/>
    </xf>
    <xf numFmtId="0" fontId="0" fillId="12" borderId="1" xfId="0" applyFill="1" applyBorder="1"/>
    <xf numFmtId="0" fontId="8" fillId="7" borderId="1" xfId="0" applyFont="1" applyFill="1" applyBorder="1" applyAlignment="1">
      <alignment horizontal="left" vertical="center" readingOrder="1"/>
    </xf>
    <xf numFmtId="0" fontId="0" fillId="7" borderId="1" xfId="0" applyFill="1" applyBorder="1"/>
    <xf numFmtId="0" fontId="1" fillId="10" borderId="3" xfId="0" applyFont="1" applyFill="1" applyBorder="1" applyAlignment="1">
      <alignment horizontal="center"/>
    </xf>
    <xf numFmtId="0" fontId="3" fillId="2" borderId="0" xfId="0" applyFont="1" applyFill="1" applyAlignment="1">
      <alignment horizontal="center"/>
    </xf>
    <xf numFmtId="0" fontId="1" fillId="4" borderId="1" xfId="0" applyFont="1" applyFill="1" applyBorder="1"/>
    <xf numFmtId="0" fontId="11" fillId="0" borderId="0" xfId="0" applyFont="1"/>
    <xf numFmtId="0" fontId="12" fillId="0" borderId="0" xfId="0" applyFont="1"/>
    <xf numFmtId="0" fontId="11" fillId="0" borderId="0" xfId="0" applyFont="1" applyAlignment="1">
      <alignment horizontal="right"/>
    </xf>
    <xf numFmtId="0" fontId="11" fillId="0" borderId="0" xfId="0" applyFont="1" applyAlignment="1">
      <alignment horizontal="left"/>
    </xf>
    <xf numFmtId="0" fontId="10" fillId="0" borderId="0" xfId="0" applyFont="1" applyAlignment="1">
      <alignment horizontal="left"/>
    </xf>
    <xf numFmtId="0" fontId="11" fillId="4" borderId="0" xfId="0" applyFont="1" applyFill="1"/>
    <xf numFmtId="0" fontId="10" fillId="4" borderId="0" xfId="0" applyFont="1" applyFill="1"/>
    <xf numFmtId="0" fontId="11" fillId="3" borderId="1" xfId="0" applyFont="1" applyFill="1" applyBorder="1" applyAlignment="1">
      <alignment horizontal="left" indent="2"/>
    </xf>
    <xf numFmtId="0" fontId="11" fillId="3" borderId="1" xfId="0" applyFont="1" applyFill="1" applyBorder="1"/>
    <xf numFmtId="0" fontId="11" fillId="3" borderId="1" xfId="0" applyFont="1" applyFill="1" applyBorder="1" applyAlignment="1">
      <alignment horizontal="right"/>
    </xf>
    <xf numFmtId="0" fontId="10" fillId="3" borderId="1" xfId="0" applyFont="1" applyFill="1" applyBorder="1" applyAlignment="1">
      <alignment horizontal="left" indent="2"/>
    </xf>
    <xf numFmtId="0" fontId="12" fillId="4" borderId="0" xfId="0" applyFont="1" applyFill="1"/>
    <xf numFmtId="0" fontId="11" fillId="4" borderId="0" xfId="0" applyFont="1" applyFill="1" applyAlignment="1">
      <alignment horizontal="right"/>
    </xf>
    <xf numFmtId="0" fontId="15" fillId="5" borderId="0" xfId="0" applyFont="1" applyFill="1"/>
    <xf numFmtId="164" fontId="11" fillId="0" borderId="0" xfId="0" applyNumberFormat="1" applyFont="1"/>
    <xf numFmtId="164" fontId="11" fillId="0" borderId="0" xfId="0" applyNumberFormat="1" applyFont="1" applyAlignment="1">
      <alignment horizontal="right"/>
    </xf>
    <xf numFmtId="165" fontId="11" fillId="3" borderId="1" xfId="0" applyNumberFormat="1" applyFont="1" applyFill="1" applyBorder="1"/>
    <xf numFmtId="165" fontId="11" fillId="3" borderId="1" xfId="0" applyNumberFormat="1" applyFont="1" applyFill="1" applyBorder="1" applyAlignment="1">
      <alignment horizontal="right"/>
    </xf>
    <xf numFmtId="0" fontId="12" fillId="4" borderId="1" xfId="0" applyFont="1" applyFill="1" applyBorder="1"/>
    <xf numFmtId="0" fontId="11" fillId="4" borderId="1" xfId="0" applyFont="1" applyFill="1" applyBorder="1"/>
    <xf numFmtId="0" fontId="11" fillId="4" borderId="1" xfId="0" applyFont="1" applyFill="1" applyBorder="1" applyAlignment="1">
      <alignment horizontal="right"/>
    </xf>
    <xf numFmtId="2" fontId="11" fillId="3" borderId="1" xfId="0" applyNumberFormat="1" applyFont="1" applyFill="1" applyBorder="1"/>
    <xf numFmtId="2" fontId="11" fillId="3" borderId="1" xfId="0" applyNumberFormat="1" applyFont="1" applyFill="1" applyBorder="1" applyAlignment="1">
      <alignment horizontal="right"/>
    </xf>
    <xf numFmtId="0" fontId="14" fillId="5" borderId="4" xfId="0" applyFont="1" applyFill="1" applyBorder="1" applyAlignment="1">
      <alignment horizontal="left"/>
    </xf>
    <xf numFmtId="0" fontId="1" fillId="5" borderId="3" xfId="0" applyFont="1" applyFill="1" applyBorder="1"/>
    <xf numFmtId="0" fontId="10" fillId="3" borderId="0" xfId="0" applyFont="1" applyFill="1" applyAlignment="1">
      <alignment horizontal="left" indent="2"/>
    </xf>
    <xf numFmtId="0" fontId="14" fillId="5" borderId="0" xfId="0" applyFont="1" applyFill="1" applyAlignment="1">
      <alignment horizontal="left"/>
    </xf>
    <xf numFmtId="0" fontId="14" fillId="5" borderId="0" xfId="0" applyFont="1" applyFill="1" applyAlignment="1">
      <alignment horizontal="right"/>
    </xf>
    <xf numFmtId="2" fontId="0" fillId="5" borderId="1" xfId="0" applyNumberFormat="1" applyFill="1" applyBorder="1"/>
    <xf numFmtId="0" fontId="0" fillId="2" borderId="1" xfId="0" applyFill="1" applyBorder="1"/>
    <xf numFmtId="0" fontId="6" fillId="10" borderId="1" xfId="0" applyFont="1" applyFill="1" applyBorder="1"/>
    <xf numFmtId="0" fontId="0" fillId="10" borderId="1" xfId="0" applyFill="1" applyBorder="1"/>
    <xf numFmtId="0" fontId="0" fillId="0" borderId="1" xfId="0" applyBorder="1" applyAlignment="1">
      <alignment horizontal="right"/>
    </xf>
    <xf numFmtId="0" fontId="0" fillId="8" borderId="1" xfId="0" applyFill="1" applyBorder="1" applyAlignment="1">
      <alignment horizontal="right"/>
    </xf>
    <xf numFmtId="0" fontId="6" fillId="6" borderId="0" xfId="0" applyFont="1" applyFill="1"/>
    <xf numFmtId="0" fontId="3" fillId="7" borderId="1" xfId="0" applyFont="1" applyFill="1" applyBorder="1"/>
    <xf numFmtId="0" fontId="7" fillId="0" borderId="1" xfId="0" applyFont="1" applyBorder="1"/>
    <xf numFmtId="0" fontId="9" fillId="10" borderId="1" xfId="0" applyFont="1" applyFill="1" applyBorder="1"/>
    <xf numFmtId="0" fontId="6" fillId="6" borderId="1" xfId="0" applyFont="1" applyFill="1" applyBorder="1"/>
    <xf numFmtId="0" fontId="1" fillId="2" borderId="1" xfId="0" applyFont="1" applyFill="1" applyBorder="1" applyAlignment="1">
      <alignment horizontal="center"/>
    </xf>
    <xf numFmtId="0" fontId="3" fillId="4" borderId="0" xfId="0" applyFont="1" applyFill="1"/>
    <xf numFmtId="0" fontId="12" fillId="3" borderId="0" xfId="0" applyFont="1" applyFill="1"/>
    <xf numFmtId="2" fontId="10" fillId="3" borderId="0" xfId="2" applyNumberFormat="1" applyFont="1" applyFill="1" applyAlignment="1">
      <alignment horizontal="right"/>
    </xf>
    <xf numFmtId="2" fontId="5" fillId="3" borderId="0" xfId="1" applyNumberFormat="1" applyFont="1" applyFill="1"/>
    <xf numFmtId="2" fontId="10" fillId="3" borderId="0" xfId="1" applyNumberFormat="1" applyFont="1" applyFill="1" applyAlignment="1">
      <alignment horizontal="right"/>
    </xf>
    <xf numFmtId="0" fontId="5" fillId="0" borderId="0" xfId="0" applyFont="1"/>
    <xf numFmtId="0" fontId="1" fillId="8" borderId="1" xfId="0" applyFont="1" applyFill="1" applyBorder="1" applyAlignment="1">
      <alignment horizontal="center"/>
    </xf>
    <xf numFmtId="0" fontId="1" fillId="0" borderId="1" xfId="0" applyFont="1" applyBorder="1"/>
    <xf numFmtId="166" fontId="0" fillId="0" borderId="1" xfId="0" applyNumberFormat="1" applyBorder="1"/>
    <xf numFmtId="0" fontId="0" fillId="4" borderId="1" xfId="0" applyFill="1" applyBorder="1" applyAlignment="1">
      <alignment horizontal="right"/>
    </xf>
    <xf numFmtId="16" fontId="1" fillId="3" borderId="1" xfId="0" applyNumberFormat="1" applyFont="1" applyFill="1" applyBorder="1"/>
    <xf numFmtId="10" fontId="0" fillId="0" borderId="1" xfId="0" applyNumberFormat="1" applyBorder="1"/>
    <xf numFmtId="9" fontId="0" fillId="0" borderId="1" xfId="0" applyNumberFormat="1" applyBorder="1"/>
    <xf numFmtId="10" fontId="0" fillId="0" borderId="3" xfId="0" applyNumberFormat="1" applyBorder="1"/>
    <xf numFmtId="0" fontId="0" fillId="0" borderId="3" xfId="0" applyBorder="1"/>
    <xf numFmtId="0" fontId="0" fillId="0" borderId="8" xfId="0" applyBorder="1" applyAlignment="1">
      <alignment horizontal="right"/>
    </xf>
    <xf numFmtId="0" fontId="0" fillId="0" borderId="1" xfId="3" applyNumberFormat="1" applyFont="1" applyBorder="1"/>
    <xf numFmtId="0" fontId="0" fillId="10" borderId="1" xfId="3" applyNumberFormat="1" applyFont="1" applyFill="1" applyBorder="1"/>
    <xf numFmtId="0" fontId="0" fillId="0" borderId="0" xfId="3" applyNumberFormat="1" applyFont="1"/>
    <xf numFmtId="10" fontId="0" fillId="0" borderId="1" xfId="3" applyNumberFormat="1" applyFont="1" applyBorder="1"/>
    <xf numFmtId="0" fontId="3" fillId="4" borderId="6" xfId="0" applyFont="1" applyFill="1" applyBorder="1" applyAlignment="1">
      <alignment horizontal="center"/>
    </xf>
    <xf numFmtId="0" fontId="3" fillId="2" borderId="2" xfId="0" applyFont="1" applyFill="1" applyBorder="1" applyAlignment="1">
      <alignment horizontal="center"/>
    </xf>
    <xf numFmtId="9" fontId="0" fillId="4" borderId="1" xfId="3" applyFont="1" applyFill="1" applyBorder="1"/>
    <xf numFmtId="4" fontId="0" fillId="4" borderId="1" xfId="0" applyNumberFormat="1" applyFill="1" applyBorder="1"/>
    <xf numFmtId="4" fontId="0" fillId="3" borderId="1" xfId="0" applyNumberFormat="1" applyFill="1" applyBorder="1"/>
    <xf numFmtId="0" fontId="0" fillId="7" borderId="3" xfId="0" applyFill="1" applyBorder="1"/>
    <xf numFmtId="9" fontId="1" fillId="3" borderId="1" xfId="3" applyFont="1" applyFill="1" applyBorder="1"/>
    <xf numFmtId="9" fontId="0" fillId="3" borderId="1" xfId="3" applyFont="1" applyFill="1" applyBorder="1"/>
    <xf numFmtId="9" fontId="0" fillId="11" borderId="1" xfId="3" applyFont="1" applyFill="1" applyBorder="1"/>
    <xf numFmtId="9" fontId="0" fillId="12" borderId="1" xfId="3" applyFont="1" applyFill="1" applyBorder="1"/>
    <xf numFmtId="9" fontId="0" fillId="7" borderId="1" xfId="3" applyFont="1" applyFill="1" applyBorder="1"/>
    <xf numFmtId="9" fontId="0" fillId="0" borderId="0" xfId="3" applyFont="1"/>
    <xf numFmtId="9" fontId="3" fillId="2" borderId="2" xfId="3" applyFont="1" applyFill="1" applyBorder="1" applyAlignment="1">
      <alignment horizontal="center"/>
    </xf>
    <xf numFmtId="9" fontId="1" fillId="9" borderId="1" xfId="3" applyFont="1" applyFill="1" applyBorder="1"/>
    <xf numFmtId="9" fontId="8" fillId="4" borderId="1" xfId="3" applyFont="1" applyFill="1" applyBorder="1" applyAlignment="1">
      <alignment horizontal="left" vertical="center" readingOrder="1"/>
    </xf>
    <xf numFmtId="9" fontId="0" fillId="0" borderId="1" xfId="3" applyFont="1" applyBorder="1"/>
    <xf numFmtId="9" fontId="8" fillId="3" borderId="1" xfId="3" applyFont="1" applyFill="1" applyBorder="1" applyAlignment="1">
      <alignment horizontal="left" vertical="center" readingOrder="1"/>
    </xf>
    <xf numFmtId="9" fontId="8" fillId="11" borderId="1" xfId="3" applyFont="1" applyFill="1" applyBorder="1" applyAlignment="1">
      <alignment horizontal="left" vertical="center" readingOrder="1"/>
    </xf>
    <xf numFmtId="9" fontId="3" fillId="12" borderId="1" xfId="3" applyFont="1" applyFill="1" applyBorder="1" applyAlignment="1">
      <alignment vertical="center" readingOrder="1"/>
    </xf>
    <xf numFmtId="9" fontId="8" fillId="7" borderId="1" xfId="3" applyFont="1" applyFill="1" applyBorder="1" applyAlignment="1">
      <alignment horizontal="left" vertical="center" readingOrder="1"/>
    </xf>
    <xf numFmtId="0" fontId="16" fillId="0" borderId="0" xfId="4"/>
    <xf numFmtId="167" fontId="0" fillId="0" borderId="1" xfId="3" applyNumberFormat="1" applyFont="1" applyBorder="1"/>
    <xf numFmtId="0" fontId="1" fillId="3" borderId="1" xfId="3" applyNumberFormat="1" applyFont="1" applyFill="1" applyBorder="1"/>
    <xf numFmtId="10" fontId="0" fillId="0" borderId="0" xfId="3" applyNumberFormat="1" applyFont="1"/>
    <xf numFmtId="0" fontId="17" fillId="0" borderId="0" xfId="0" applyFont="1" applyAlignment="1">
      <alignment horizontal="left" vertical="center" indent="1"/>
    </xf>
    <xf numFmtId="0" fontId="1" fillId="4" borderId="1" xfId="0" applyFont="1" applyFill="1" applyBorder="1" applyAlignment="1">
      <alignment horizontal="center" wrapText="1"/>
    </xf>
    <xf numFmtId="0" fontId="0" fillId="0" borderId="1" xfId="3" applyNumberFormat="1" applyFont="1" applyBorder="1" applyAlignment="1"/>
    <xf numFmtId="10" fontId="1" fillId="4" borderId="1" xfId="0" applyNumberFormat="1" applyFont="1" applyFill="1" applyBorder="1" applyAlignment="1">
      <alignment horizontal="center" wrapText="1"/>
    </xf>
    <xf numFmtId="0" fontId="3" fillId="2" borderId="1" xfId="0" applyFont="1" applyFill="1" applyBorder="1" applyAlignment="1">
      <alignment horizontal="center"/>
    </xf>
    <xf numFmtId="0" fontId="4" fillId="6" borderId="1" xfId="0" applyFont="1" applyFill="1" applyBorder="1" applyAlignment="1">
      <alignment horizontal="center"/>
    </xf>
    <xf numFmtId="0" fontId="8" fillId="4" borderId="1" xfId="0" applyFont="1" applyFill="1" applyBorder="1" applyAlignment="1">
      <alignment horizontal="center" vertical="center" readingOrder="1"/>
    </xf>
    <xf numFmtId="0" fontId="8" fillId="3" borderId="1" xfId="0" applyFont="1" applyFill="1" applyBorder="1" applyAlignment="1">
      <alignment horizontal="center" vertical="center"/>
    </xf>
    <xf numFmtId="0" fontId="8" fillId="11" borderId="1" xfId="0" applyFont="1" applyFill="1" applyBorder="1" applyAlignment="1">
      <alignment horizontal="center" vertical="center" readingOrder="1"/>
    </xf>
    <xf numFmtId="0" fontId="3" fillId="12" borderId="1" xfId="0" applyFont="1" applyFill="1" applyBorder="1" applyAlignment="1">
      <alignment horizontal="center" vertical="center" readingOrder="1"/>
    </xf>
    <xf numFmtId="0" fontId="8" fillId="7" borderId="1" xfId="0" applyFont="1" applyFill="1" applyBorder="1" applyAlignment="1">
      <alignment horizontal="center" vertical="center" readingOrder="1"/>
    </xf>
    <xf numFmtId="0" fontId="3" fillId="2" borderId="2"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9" fontId="8" fillId="7" borderId="1" xfId="3" applyFont="1" applyFill="1" applyBorder="1" applyAlignment="1">
      <alignment horizontal="center" vertical="center" readingOrder="1"/>
    </xf>
    <xf numFmtId="9" fontId="3" fillId="4" borderId="5" xfId="3" applyFont="1" applyFill="1" applyBorder="1" applyAlignment="1">
      <alignment horizontal="center"/>
    </xf>
    <xf numFmtId="9" fontId="3" fillId="4" borderId="6" xfId="3" applyFont="1" applyFill="1" applyBorder="1" applyAlignment="1">
      <alignment horizontal="center"/>
    </xf>
    <xf numFmtId="9" fontId="3" fillId="4" borderId="7" xfId="3" applyFont="1" applyFill="1" applyBorder="1" applyAlignment="1">
      <alignment horizontal="center"/>
    </xf>
    <xf numFmtId="9" fontId="3" fillId="2" borderId="2" xfId="3" applyFont="1" applyFill="1" applyBorder="1" applyAlignment="1">
      <alignment horizontal="center"/>
    </xf>
    <xf numFmtId="9" fontId="8" fillId="4" borderId="1" xfId="3" applyFont="1" applyFill="1" applyBorder="1" applyAlignment="1">
      <alignment horizontal="center" vertical="center" readingOrder="1"/>
    </xf>
    <xf numFmtId="9" fontId="8" fillId="3" borderId="1" xfId="3" applyFont="1" applyFill="1" applyBorder="1" applyAlignment="1">
      <alignment horizontal="center" vertical="center"/>
    </xf>
    <xf numFmtId="9" fontId="8" fillId="11" borderId="1" xfId="3" applyFont="1" applyFill="1" applyBorder="1" applyAlignment="1">
      <alignment horizontal="center" vertical="center" readingOrder="1"/>
    </xf>
    <xf numFmtId="9" fontId="3" fillId="12" borderId="1" xfId="3" applyFont="1" applyFill="1" applyBorder="1" applyAlignment="1">
      <alignment horizontal="center" vertical="center" readingOrder="1"/>
    </xf>
    <xf numFmtId="0" fontId="13" fillId="13" borderId="0" xfId="0" applyFont="1" applyFill="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radingeconomics.com/india/full-year-gdp-growt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7"/>
  <sheetViews>
    <sheetView topLeftCell="B43" zoomScaleNormal="100" workbookViewId="0">
      <selection activeCell="C33" sqref="C33"/>
    </sheetView>
  </sheetViews>
  <sheetFormatPr defaultRowHeight="14.4" x14ac:dyDescent="0.3"/>
  <cols>
    <col min="1" max="1" width="11" customWidth="1"/>
    <col min="2" max="2" width="42.88671875" customWidth="1"/>
    <col min="3" max="3" width="9" customWidth="1"/>
    <col min="8" max="8" width="11.109375" customWidth="1"/>
    <col min="9" max="9" width="36.88671875" customWidth="1"/>
    <col min="10" max="10" width="23.88671875" customWidth="1"/>
  </cols>
  <sheetData>
    <row r="1" spans="1:12" ht="15.6" x14ac:dyDescent="0.3">
      <c r="A1" s="120" t="s">
        <v>7</v>
      </c>
      <c r="B1" s="120"/>
      <c r="C1" s="120"/>
      <c r="D1" s="120"/>
      <c r="E1" s="120"/>
      <c r="F1" s="120"/>
      <c r="G1" s="120"/>
      <c r="H1" s="120"/>
      <c r="I1" s="120"/>
      <c r="J1" s="5"/>
    </row>
    <row r="2" spans="1:12" x14ac:dyDescent="0.3">
      <c r="A2" s="1" t="s">
        <v>1</v>
      </c>
      <c r="B2" s="1" t="s">
        <v>2</v>
      </c>
      <c r="C2" s="1" t="s">
        <v>382</v>
      </c>
      <c r="D2" s="1" t="s">
        <v>375</v>
      </c>
      <c r="E2" s="1" t="s">
        <v>66</v>
      </c>
      <c r="F2" s="1" t="s">
        <v>3</v>
      </c>
      <c r="G2" s="1" t="s">
        <v>4</v>
      </c>
      <c r="H2" s="7" t="s">
        <v>65</v>
      </c>
      <c r="I2" s="1" t="s">
        <v>67</v>
      </c>
      <c r="J2" s="121" t="s">
        <v>344</v>
      </c>
    </row>
    <row r="3" spans="1:12" x14ac:dyDescent="0.3">
      <c r="A3" s="2"/>
      <c r="B3" s="2" t="s">
        <v>406</v>
      </c>
      <c r="C3" s="2" t="s">
        <v>63</v>
      </c>
      <c r="D3" s="2" t="s">
        <v>63</v>
      </c>
      <c r="E3" s="2" t="s">
        <v>63</v>
      </c>
      <c r="F3" s="2" t="s">
        <v>63</v>
      </c>
      <c r="G3" s="2" t="s">
        <v>63</v>
      </c>
      <c r="H3" s="12">
        <v>2025</v>
      </c>
      <c r="I3" s="8"/>
      <c r="J3" s="121"/>
    </row>
    <row r="4" spans="1:12" x14ac:dyDescent="0.3">
      <c r="A4" s="3" t="s">
        <v>0</v>
      </c>
      <c r="B4" s="3" t="s">
        <v>8</v>
      </c>
      <c r="C4" s="3"/>
      <c r="D4" s="3"/>
      <c r="E4" s="4"/>
      <c r="F4" s="4"/>
      <c r="G4" s="4"/>
      <c r="H4" s="9"/>
      <c r="I4" s="4"/>
      <c r="J4" s="121"/>
    </row>
    <row r="5" spans="1:12" x14ac:dyDescent="0.3">
      <c r="A5" s="5">
        <v>1.1000000000000001</v>
      </c>
      <c r="B5" s="5" t="s">
        <v>528</v>
      </c>
      <c r="C5">
        <v>3800</v>
      </c>
      <c r="D5" s="5">
        <v>3550</v>
      </c>
      <c r="E5" s="5">
        <v>3350</v>
      </c>
      <c r="F5" s="5">
        <v>3170</v>
      </c>
      <c r="G5" s="5">
        <v>2670</v>
      </c>
      <c r="H5" s="5">
        <v>4080</v>
      </c>
      <c r="I5" s="5" t="s">
        <v>475</v>
      </c>
      <c r="J5" s="63">
        <v>1</v>
      </c>
      <c r="K5" t="s">
        <v>394</v>
      </c>
    </row>
    <row r="6" spans="1:12" x14ac:dyDescent="0.3">
      <c r="A6" s="5">
        <v>1.2</v>
      </c>
      <c r="B6" s="5" t="s">
        <v>5</v>
      </c>
      <c r="C6" s="83">
        <v>8.2000000000000003E-2</v>
      </c>
      <c r="D6" s="84">
        <v>7.0000000000000007E-2</v>
      </c>
      <c r="E6" s="83">
        <v>9.7000000000000003E-2</v>
      </c>
      <c r="F6" s="83">
        <v>-5.8000000000000003E-2</v>
      </c>
      <c r="G6" s="83">
        <v>3.9E-2</v>
      </c>
      <c r="H6" s="5">
        <v>7</v>
      </c>
      <c r="I6" s="5" t="s">
        <v>381</v>
      </c>
      <c r="J6" s="63">
        <v>1</v>
      </c>
      <c r="K6" s="112" t="s">
        <v>395</v>
      </c>
    </row>
    <row r="7" spans="1:12" s="90" customFormat="1" x14ac:dyDescent="0.3">
      <c r="A7" s="88">
        <v>1.3</v>
      </c>
      <c r="B7" s="88" t="s">
        <v>6</v>
      </c>
      <c r="C7" s="91">
        <v>0.30242000000000002</v>
      </c>
      <c r="D7" s="91">
        <v>0.31202999999999997</v>
      </c>
      <c r="E7" s="91">
        <v>0.27146999999999999</v>
      </c>
      <c r="F7" s="91">
        <v>0.29553000000000001</v>
      </c>
      <c r="G7" s="91">
        <v>0.31748999999999999</v>
      </c>
      <c r="H7" s="88"/>
      <c r="I7" s="118" t="s">
        <v>476</v>
      </c>
      <c r="J7" s="89">
        <v>1</v>
      </c>
      <c r="K7" s="90" t="s">
        <v>422</v>
      </c>
    </row>
    <row r="8" spans="1:12" x14ac:dyDescent="0.3">
      <c r="A8" s="5">
        <v>1.4</v>
      </c>
      <c r="B8" s="5" t="s">
        <v>11</v>
      </c>
      <c r="C8" s="5">
        <v>2400</v>
      </c>
      <c r="D8" s="5">
        <v>2240</v>
      </c>
      <c r="E8" s="5">
        <v>2100</v>
      </c>
      <c r="F8" s="5">
        <v>1970</v>
      </c>
      <c r="G8" s="5">
        <v>1810</v>
      </c>
      <c r="H8" s="5">
        <v>2570</v>
      </c>
      <c r="I8" s="5" t="s">
        <v>477</v>
      </c>
      <c r="J8" s="63">
        <v>1</v>
      </c>
      <c r="K8" t="s">
        <v>396</v>
      </c>
    </row>
    <row r="9" spans="1:12" x14ac:dyDescent="0.3">
      <c r="A9" s="3" t="s">
        <v>9</v>
      </c>
      <c r="B9" s="3" t="s">
        <v>64</v>
      </c>
      <c r="C9" s="3"/>
      <c r="D9" s="3"/>
      <c r="E9" s="3"/>
      <c r="F9" s="3"/>
      <c r="G9" s="3"/>
      <c r="H9" s="4"/>
      <c r="I9" s="4"/>
      <c r="J9" s="63"/>
    </row>
    <row r="10" spans="1:12" x14ac:dyDescent="0.3">
      <c r="A10" s="5">
        <v>2.1</v>
      </c>
      <c r="B10" s="5" t="s">
        <v>12</v>
      </c>
      <c r="C10" s="83">
        <v>7.3999999999999996E-2</v>
      </c>
      <c r="D10" s="83">
        <v>8.0600000000000005E-2</v>
      </c>
      <c r="E10" s="83">
        <v>7.5999999999999998E-2</v>
      </c>
      <c r="F10" s="83">
        <v>6.5000000000000002E-2</v>
      </c>
      <c r="G10" s="83">
        <v>8.7999999999999995E-2</v>
      </c>
      <c r="H10" s="83">
        <v>6.8000000000000005E-2</v>
      </c>
      <c r="I10" s="5" t="s">
        <v>478</v>
      </c>
      <c r="J10" s="63">
        <v>1</v>
      </c>
      <c r="K10" t="s">
        <v>397</v>
      </c>
      <c r="L10" t="s">
        <v>398</v>
      </c>
    </row>
    <row r="11" spans="1:12" x14ac:dyDescent="0.3">
      <c r="A11" s="5">
        <v>2.2000000000000002</v>
      </c>
      <c r="B11" s="5" t="s">
        <v>13</v>
      </c>
      <c r="C11" s="83">
        <v>0.46899999999999997</v>
      </c>
      <c r="D11" s="83">
        <v>0.45200000000000001</v>
      </c>
      <c r="E11" s="83">
        <v>0.434</v>
      </c>
      <c r="F11" s="83">
        <v>0.43099999999999999</v>
      </c>
      <c r="G11" s="83">
        <v>0.437</v>
      </c>
      <c r="H11" s="5"/>
      <c r="I11" s="5" t="s">
        <v>479</v>
      </c>
      <c r="J11" s="63">
        <v>1</v>
      </c>
      <c r="K11" t="s">
        <v>399</v>
      </c>
    </row>
    <row r="12" spans="1:12" x14ac:dyDescent="0.3">
      <c r="A12" s="5">
        <v>2.2999999999999998</v>
      </c>
      <c r="B12" s="5" t="s">
        <v>14</v>
      </c>
      <c r="C12" s="83">
        <v>0.22869999999999999</v>
      </c>
      <c r="D12" s="83">
        <v>0.246</v>
      </c>
      <c r="E12" s="83">
        <v>0.20860000000000001</v>
      </c>
      <c r="F12" s="83">
        <v>0.17829999999999999</v>
      </c>
      <c r="G12" s="83">
        <v>0.15790000000000001</v>
      </c>
      <c r="H12" s="5"/>
      <c r="I12" s="5" t="s">
        <v>480</v>
      </c>
      <c r="J12" s="63">
        <v>1</v>
      </c>
      <c r="K12" t="s">
        <v>423</v>
      </c>
    </row>
    <row r="13" spans="1:12" x14ac:dyDescent="0.3">
      <c r="A13" s="3" t="s">
        <v>15</v>
      </c>
      <c r="B13" s="3" t="s">
        <v>16</v>
      </c>
      <c r="C13" s="3"/>
      <c r="D13" s="3"/>
      <c r="E13" s="3"/>
      <c r="F13" s="3"/>
      <c r="G13" s="3"/>
      <c r="H13" s="4"/>
      <c r="I13" s="4"/>
      <c r="J13" s="63"/>
    </row>
    <row r="14" spans="1:12" x14ac:dyDescent="0.3">
      <c r="A14" s="5">
        <v>3.1</v>
      </c>
      <c r="B14" s="5" t="s">
        <v>17</v>
      </c>
      <c r="C14" s="83">
        <v>4.8500000000000001E-2</v>
      </c>
      <c r="D14" s="83">
        <v>5.6599999999999998E-2</v>
      </c>
      <c r="E14" s="83">
        <v>6.9500000000000006E-2</v>
      </c>
      <c r="F14" s="83">
        <v>5.5199999999999999E-2</v>
      </c>
      <c r="G14" s="83">
        <v>5.8400000000000001E-2</v>
      </c>
      <c r="H14" s="83">
        <v>4.9000000000000002E-2</v>
      </c>
      <c r="I14" s="5" t="s">
        <v>481</v>
      </c>
      <c r="J14" s="63">
        <v>1</v>
      </c>
      <c r="K14" t="s">
        <v>400</v>
      </c>
      <c r="L14" t="s">
        <v>401</v>
      </c>
    </row>
    <row r="15" spans="1:12" x14ac:dyDescent="0.3">
      <c r="A15" s="5">
        <v>3.2</v>
      </c>
      <c r="B15" s="5" t="s">
        <v>18</v>
      </c>
      <c r="C15" s="85">
        <v>1.8580000000000001</v>
      </c>
      <c r="D15" s="5">
        <v>177.2</v>
      </c>
      <c r="E15" s="5">
        <v>167.7</v>
      </c>
      <c r="F15" s="5">
        <v>156.80000000000001</v>
      </c>
      <c r="G15" s="5">
        <v>148.6</v>
      </c>
      <c r="H15" s="5">
        <v>194.9</v>
      </c>
      <c r="I15" s="5" t="s">
        <v>482</v>
      </c>
      <c r="J15" s="63">
        <v>0</v>
      </c>
      <c r="K15" t="s">
        <v>400</v>
      </c>
      <c r="L15" t="s">
        <v>402</v>
      </c>
    </row>
    <row r="16" spans="1:12" x14ac:dyDescent="0.3">
      <c r="A16" s="5">
        <v>3.3</v>
      </c>
      <c r="B16" s="5" t="s">
        <v>19</v>
      </c>
      <c r="C16" s="83">
        <v>8.5199999999999998E-2</v>
      </c>
      <c r="D16" s="83">
        <v>4.7899999999999998E-2</v>
      </c>
      <c r="E16" s="83">
        <v>7.6799999999999993E-2</v>
      </c>
      <c r="F16" s="83">
        <v>4.9399999999999999E-2</v>
      </c>
      <c r="G16" s="83">
        <v>8.7599999999999997E-2</v>
      </c>
      <c r="H16" s="83">
        <v>5.8999999999999997E-2</v>
      </c>
      <c r="I16" s="5" t="s">
        <v>483</v>
      </c>
      <c r="J16" s="63">
        <v>0</v>
      </c>
      <c r="K16" t="s">
        <v>400</v>
      </c>
    </row>
    <row r="17" spans="1:11" x14ac:dyDescent="0.3">
      <c r="A17" s="3" t="s">
        <v>20</v>
      </c>
      <c r="B17" s="3" t="s">
        <v>22</v>
      </c>
      <c r="C17" s="3"/>
      <c r="D17" s="3"/>
      <c r="E17" s="3"/>
      <c r="F17" s="3"/>
      <c r="G17" s="3"/>
      <c r="H17" s="4"/>
      <c r="I17" s="4"/>
      <c r="J17" s="63"/>
    </row>
    <row r="18" spans="1:11" x14ac:dyDescent="0.3">
      <c r="A18" s="5">
        <v>4.0999999999999996</v>
      </c>
      <c r="B18" s="5" t="s">
        <v>23</v>
      </c>
      <c r="C18" s="83">
        <v>6.5000000000000002E-2</v>
      </c>
      <c r="D18" s="83">
        <v>6.5000000000000002E-2</v>
      </c>
      <c r="E18" s="84">
        <v>0.04</v>
      </c>
      <c r="F18" s="84">
        <v>0.04</v>
      </c>
      <c r="G18" s="83">
        <v>4.3999999999999997E-2</v>
      </c>
      <c r="H18" s="83">
        <v>5.7500000000000002E-2</v>
      </c>
      <c r="I18" s="5" t="s">
        <v>484</v>
      </c>
      <c r="J18" s="63">
        <v>1</v>
      </c>
      <c r="K18" t="s">
        <v>400</v>
      </c>
    </row>
    <row r="19" spans="1:11" x14ac:dyDescent="0.3">
      <c r="A19" s="5">
        <v>4.2</v>
      </c>
      <c r="B19" s="5" t="s">
        <v>24</v>
      </c>
      <c r="C19" s="83">
        <v>4.4999999999999998E-2</v>
      </c>
      <c r="D19" s="83">
        <v>4.4999999999999998E-2</v>
      </c>
      <c r="E19" s="84">
        <v>0.04</v>
      </c>
      <c r="F19" s="84">
        <v>0.03</v>
      </c>
      <c r="G19" s="84">
        <v>0.04</v>
      </c>
      <c r="H19" s="83">
        <v>4.4999999999999998E-2</v>
      </c>
      <c r="I19" s="5" t="s">
        <v>485</v>
      </c>
      <c r="J19" s="63">
        <v>1</v>
      </c>
    </row>
    <row r="20" spans="1:11" x14ac:dyDescent="0.3">
      <c r="A20" s="5">
        <v>4.3</v>
      </c>
      <c r="B20" s="5" t="s">
        <v>25</v>
      </c>
      <c r="C20" s="83">
        <v>7.4399999999999994E-2</v>
      </c>
      <c r="D20" s="83">
        <v>7.3599999999999999E-2</v>
      </c>
      <c r="E20" s="83">
        <v>4.2200000000000001E-2</v>
      </c>
      <c r="F20" s="83">
        <v>3.7600000000000001E-2</v>
      </c>
      <c r="G20" s="84">
        <v>0.06</v>
      </c>
      <c r="H20" s="5"/>
      <c r="I20" s="5" t="s">
        <v>486</v>
      </c>
      <c r="J20" s="63">
        <v>1</v>
      </c>
    </row>
    <row r="21" spans="1:11" x14ac:dyDescent="0.3">
      <c r="A21" s="5">
        <v>4.4000000000000004</v>
      </c>
      <c r="B21" s="5" t="s">
        <v>403</v>
      </c>
      <c r="C21" s="5">
        <v>60.9</v>
      </c>
      <c r="D21" s="5">
        <v>56.7</v>
      </c>
      <c r="E21" s="5">
        <v>53.1</v>
      </c>
      <c r="F21" s="5">
        <v>47.9</v>
      </c>
      <c r="G21" s="5">
        <v>41.3</v>
      </c>
      <c r="H21" s="5">
        <v>64.3</v>
      </c>
      <c r="I21" s="5" t="s">
        <v>487</v>
      </c>
      <c r="J21" s="63">
        <v>1</v>
      </c>
    </row>
    <row r="22" spans="1:11" x14ac:dyDescent="0.3">
      <c r="A22" s="5">
        <v>4.5</v>
      </c>
      <c r="B22" s="5" t="s">
        <v>26</v>
      </c>
      <c r="C22" s="5">
        <v>61.9</v>
      </c>
      <c r="D22" s="5">
        <v>57.8</v>
      </c>
      <c r="E22" s="5">
        <v>49.4</v>
      </c>
      <c r="F22" s="5">
        <v>40.6</v>
      </c>
      <c r="G22" s="86">
        <v>36</v>
      </c>
      <c r="H22" s="5">
        <v>64.2</v>
      </c>
      <c r="I22" s="5" t="s">
        <v>488</v>
      </c>
      <c r="J22" s="63">
        <v>1</v>
      </c>
    </row>
    <row r="23" spans="1:11" x14ac:dyDescent="0.3">
      <c r="A23" s="5">
        <v>4.5999999999999996</v>
      </c>
      <c r="B23" s="5" t="s">
        <v>27</v>
      </c>
      <c r="C23" s="86">
        <v>248</v>
      </c>
      <c r="D23" s="5">
        <v>223</v>
      </c>
      <c r="E23" s="5">
        <v>205</v>
      </c>
      <c r="F23" s="5">
        <v>188</v>
      </c>
      <c r="G23" s="5">
        <v>168</v>
      </c>
      <c r="H23" s="5">
        <v>263</v>
      </c>
      <c r="I23" s="5" t="s">
        <v>489</v>
      </c>
      <c r="J23" s="63">
        <v>1</v>
      </c>
      <c r="K23" t="s">
        <v>400</v>
      </c>
    </row>
    <row r="24" spans="1:11" x14ac:dyDescent="0.3">
      <c r="A24" s="5">
        <v>4.7</v>
      </c>
      <c r="B24" s="5" t="s">
        <v>28</v>
      </c>
      <c r="C24" s="5">
        <v>646</v>
      </c>
      <c r="D24" s="5">
        <v>578</v>
      </c>
      <c r="E24" s="5">
        <v>618</v>
      </c>
      <c r="F24" s="5">
        <v>579</v>
      </c>
      <c r="G24" s="5">
        <v>476</v>
      </c>
      <c r="H24" s="5">
        <v>675</v>
      </c>
      <c r="I24" s="5" t="s">
        <v>490</v>
      </c>
      <c r="J24" s="63">
        <v>1</v>
      </c>
      <c r="K24" t="s">
        <v>400</v>
      </c>
    </row>
    <row r="25" spans="1:11" x14ac:dyDescent="0.3">
      <c r="A25" s="5">
        <v>4.8</v>
      </c>
      <c r="B25" s="5" t="s">
        <v>29</v>
      </c>
      <c r="C25" s="83">
        <v>6.5000000000000002E-2</v>
      </c>
      <c r="D25" s="83">
        <v>6.25E-2</v>
      </c>
      <c r="E25" s="84">
        <v>0.04</v>
      </c>
      <c r="F25" s="83">
        <v>0.04</v>
      </c>
      <c r="G25" s="83">
        <v>4.3999999999999997E-2</v>
      </c>
      <c r="H25" s="83">
        <v>6.5000000000000002E-2</v>
      </c>
      <c r="I25" s="5" t="s">
        <v>491</v>
      </c>
      <c r="J25" s="63">
        <v>1</v>
      </c>
    </row>
    <row r="26" spans="1:11" x14ac:dyDescent="0.3">
      <c r="A26" s="5">
        <v>4.9000000000000004</v>
      </c>
      <c r="B26" s="5" t="s">
        <v>30</v>
      </c>
      <c r="C26" s="83">
        <v>3.3500000000000002E-2</v>
      </c>
      <c r="D26" s="83">
        <v>3.3500000000000002E-2</v>
      </c>
      <c r="E26" s="83">
        <v>3.3500000000000002E-2</v>
      </c>
      <c r="F26" s="83">
        <v>3.3500000000000002E-2</v>
      </c>
      <c r="G26" s="84">
        <v>0.04</v>
      </c>
      <c r="H26" s="84">
        <v>0.03</v>
      </c>
      <c r="I26" s="5" t="s">
        <v>492</v>
      </c>
      <c r="J26" s="63">
        <v>1</v>
      </c>
    </row>
    <row r="27" spans="1:11" x14ac:dyDescent="0.3">
      <c r="A27" s="6">
        <v>4.0999999999999996</v>
      </c>
      <c r="B27" s="5" t="s">
        <v>31</v>
      </c>
      <c r="C27" s="5">
        <v>18</v>
      </c>
      <c r="D27" s="5">
        <v>18</v>
      </c>
      <c r="E27" s="5">
        <v>18</v>
      </c>
      <c r="F27" s="5">
        <v>18</v>
      </c>
      <c r="G27" s="5">
        <v>18</v>
      </c>
      <c r="H27" s="5">
        <v>18</v>
      </c>
      <c r="I27" s="5" t="s">
        <v>493</v>
      </c>
      <c r="J27" s="63">
        <v>1</v>
      </c>
    </row>
    <row r="28" spans="1:11" x14ac:dyDescent="0.3">
      <c r="A28" s="3" t="s">
        <v>21</v>
      </c>
      <c r="B28" s="3" t="s">
        <v>33</v>
      </c>
      <c r="C28" s="3"/>
      <c r="D28" s="3"/>
      <c r="E28" s="3"/>
      <c r="F28" s="3"/>
      <c r="G28" s="3"/>
      <c r="H28" s="4"/>
      <c r="I28" s="4"/>
      <c r="J28" s="63"/>
    </row>
    <row r="29" spans="1:11" x14ac:dyDescent="0.3">
      <c r="A29" s="5">
        <v>5.0999999999999996</v>
      </c>
      <c r="B29" s="5" t="s">
        <v>34</v>
      </c>
      <c r="C29">
        <v>-15.6</v>
      </c>
      <c r="D29" s="5">
        <v>-18.12</v>
      </c>
      <c r="E29" s="5">
        <v>-18.52</v>
      </c>
      <c r="F29" s="5">
        <v>-13.64</v>
      </c>
      <c r="G29" s="5">
        <v>-9.98</v>
      </c>
      <c r="H29" s="5">
        <v>-17</v>
      </c>
      <c r="I29" s="5" t="s">
        <v>494</v>
      </c>
      <c r="J29" s="63">
        <v>1</v>
      </c>
    </row>
    <row r="30" spans="1:11" x14ac:dyDescent="0.3">
      <c r="A30" s="5">
        <v>5.2</v>
      </c>
      <c r="B30" s="5" t="s">
        <v>404</v>
      </c>
      <c r="C30" s="5">
        <v>-8.6999999999999993</v>
      </c>
      <c r="D30" s="5">
        <v>-16.8</v>
      </c>
      <c r="E30" s="5">
        <v>-22.2</v>
      </c>
      <c r="F30" s="5">
        <v>-2.21</v>
      </c>
      <c r="G30" s="86">
        <v>-2.6</v>
      </c>
      <c r="H30" s="5">
        <v>-7.5</v>
      </c>
      <c r="I30" s="5" t="s">
        <v>495</v>
      </c>
      <c r="J30" s="63">
        <v>1</v>
      </c>
      <c r="K30" t="s">
        <v>405</v>
      </c>
    </row>
    <row r="31" spans="1:11" x14ac:dyDescent="0.3">
      <c r="A31" s="5">
        <v>5.3</v>
      </c>
      <c r="B31" s="5" t="s">
        <v>35</v>
      </c>
      <c r="C31" s="5">
        <v>41.68</v>
      </c>
      <c r="D31" s="5">
        <v>41.97</v>
      </c>
      <c r="E31" s="5">
        <v>44.57</v>
      </c>
      <c r="F31" s="5">
        <v>35.26</v>
      </c>
      <c r="G31" s="5">
        <v>21.49</v>
      </c>
      <c r="H31" s="5">
        <v>43</v>
      </c>
      <c r="I31" s="5" t="s">
        <v>496</v>
      </c>
      <c r="J31" s="63">
        <v>1</v>
      </c>
    </row>
    <row r="32" spans="1:11" x14ac:dyDescent="0.3">
      <c r="A32" s="5">
        <v>5.4</v>
      </c>
      <c r="B32" s="5" t="s">
        <v>36</v>
      </c>
      <c r="C32" s="5">
        <v>57.28</v>
      </c>
      <c r="D32" s="5">
        <v>60.01</v>
      </c>
      <c r="E32" s="5">
        <v>63.09</v>
      </c>
      <c r="F32" s="5">
        <v>48.9</v>
      </c>
      <c r="G32" s="5">
        <v>31.47</v>
      </c>
      <c r="H32" s="5">
        <v>60</v>
      </c>
      <c r="I32" s="5" t="s">
        <v>497</v>
      </c>
      <c r="J32" s="63">
        <v>1</v>
      </c>
    </row>
    <row r="33" spans="1:11" x14ac:dyDescent="0.3">
      <c r="A33" s="5">
        <v>5.5</v>
      </c>
      <c r="B33" s="5" t="s">
        <v>433</v>
      </c>
      <c r="C33" s="5">
        <v>70.95</v>
      </c>
      <c r="D33" s="5">
        <v>71.36</v>
      </c>
      <c r="E33" s="5">
        <v>84.84</v>
      </c>
      <c r="F33" s="5">
        <v>81.97</v>
      </c>
      <c r="G33" s="5">
        <v>74.39</v>
      </c>
      <c r="H33" s="5"/>
      <c r="I33" s="5" t="s">
        <v>498</v>
      </c>
      <c r="J33" s="63">
        <v>1</v>
      </c>
    </row>
    <row r="34" spans="1:11" x14ac:dyDescent="0.3">
      <c r="A34" s="5">
        <v>5.6</v>
      </c>
      <c r="B34" s="5" t="s">
        <v>432</v>
      </c>
      <c r="C34" s="5">
        <v>339064.62</v>
      </c>
      <c r="D34" s="5">
        <v>-40937</v>
      </c>
      <c r="E34" s="5">
        <v>-122240</v>
      </c>
      <c r="F34" s="5">
        <v>267100</v>
      </c>
      <c r="G34" s="5">
        <v>-27529</v>
      </c>
      <c r="H34" s="5">
        <v>53642.52</v>
      </c>
      <c r="I34" s="5" t="s">
        <v>499</v>
      </c>
      <c r="J34" s="63">
        <v>1</v>
      </c>
    </row>
    <row r="35" spans="1:11" x14ac:dyDescent="0.3">
      <c r="A35" s="5">
        <v>5.7</v>
      </c>
      <c r="B35" s="5" t="s">
        <v>37</v>
      </c>
      <c r="C35" s="5">
        <v>6.3239999999999998</v>
      </c>
      <c r="D35" s="5">
        <v>7.1749999999999998</v>
      </c>
      <c r="E35" s="5">
        <v>7.4320000000000004</v>
      </c>
      <c r="F35" s="5">
        <v>7.6680000000000001</v>
      </c>
      <c r="G35" s="5">
        <v>7.8</v>
      </c>
      <c r="H35" s="5">
        <v>7.8</v>
      </c>
      <c r="I35" s="5" t="s">
        <v>500</v>
      </c>
      <c r="J35" s="63">
        <v>1</v>
      </c>
    </row>
    <row r="36" spans="1:11" x14ac:dyDescent="0.3">
      <c r="A36" s="5">
        <v>5.8</v>
      </c>
      <c r="B36" s="5" t="s">
        <v>407</v>
      </c>
      <c r="C36" s="5">
        <v>648</v>
      </c>
      <c r="D36" s="5">
        <v>612</v>
      </c>
      <c r="E36" s="5">
        <v>613</v>
      </c>
      <c r="F36" s="5">
        <v>568</v>
      </c>
      <c r="G36" s="5">
        <v>564</v>
      </c>
      <c r="H36" s="5"/>
      <c r="I36" s="5" t="s">
        <v>501</v>
      </c>
      <c r="J36" s="63">
        <v>1</v>
      </c>
    </row>
    <row r="37" spans="1:11" x14ac:dyDescent="0.3">
      <c r="A37" s="5">
        <v>5.9</v>
      </c>
      <c r="B37" s="5" t="s">
        <v>408</v>
      </c>
      <c r="C37" s="86">
        <v>803.58</v>
      </c>
      <c r="D37" s="5">
        <v>787.36</v>
      </c>
      <c r="E37" s="5">
        <v>754.1</v>
      </c>
      <c r="F37" s="5">
        <v>676.64</v>
      </c>
      <c r="G37" s="5">
        <v>634.96</v>
      </c>
      <c r="H37" s="5"/>
      <c r="I37" s="5" t="s">
        <v>502</v>
      </c>
      <c r="J37" s="63">
        <v>1</v>
      </c>
    </row>
    <row r="38" spans="1:11" x14ac:dyDescent="0.3">
      <c r="A38" s="3" t="s">
        <v>32</v>
      </c>
      <c r="B38" s="3" t="s">
        <v>39</v>
      </c>
      <c r="C38" s="3"/>
      <c r="D38" s="3"/>
      <c r="E38" s="3"/>
      <c r="F38" s="3"/>
      <c r="G38" s="3"/>
      <c r="H38" s="4"/>
      <c r="I38" s="4"/>
      <c r="J38" s="63"/>
    </row>
    <row r="39" spans="1:11" x14ac:dyDescent="0.3">
      <c r="A39" s="5">
        <v>6.1</v>
      </c>
      <c r="B39" s="5" t="s">
        <v>40</v>
      </c>
      <c r="C39" s="5">
        <v>87.02</v>
      </c>
      <c r="D39" s="5">
        <v>86.54</v>
      </c>
      <c r="E39" s="5">
        <v>85.21</v>
      </c>
      <c r="F39" s="5">
        <v>89.45</v>
      </c>
      <c r="G39" s="5">
        <v>75.33</v>
      </c>
      <c r="H39" s="5">
        <v>87.5</v>
      </c>
      <c r="I39" s="5" t="s">
        <v>503</v>
      </c>
      <c r="J39" s="63">
        <v>1</v>
      </c>
    </row>
    <row r="40" spans="1:11" x14ac:dyDescent="0.3">
      <c r="A40" s="5">
        <v>6.2</v>
      </c>
      <c r="B40" s="5" t="s">
        <v>434</v>
      </c>
      <c r="C40" s="83">
        <v>-7.8299999999999995E-2</v>
      </c>
      <c r="D40" s="83">
        <v>-8.6199999999999999E-2</v>
      </c>
      <c r="E40" s="83">
        <v>-9.2200000000000004E-2</v>
      </c>
      <c r="F40" s="83">
        <v>-8.5599999999999996E-2</v>
      </c>
      <c r="G40" s="83">
        <v>-0.12859999999999999</v>
      </c>
      <c r="H40" s="83">
        <v>-7.6300000000000007E-2</v>
      </c>
      <c r="I40" s="5" t="s">
        <v>504</v>
      </c>
      <c r="J40" s="63">
        <v>1</v>
      </c>
    </row>
    <row r="41" spans="1:11" x14ac:dyDescent="0.3">
      <c r="A41" s="5">
        <v>6.3</v>
      </c>
      <c r="B41" s="5" t="s">
        <v>409</v>
      </c>
      <c r="C41" s="5">
        <v>2.79</v>
      </c>
      <c r="D41" s="5">
        <v>2.46</v>
      </c>
      <c r="E41" s="5">
        <v>2.21</v>
      </c>
      <c r="F41" s="5">
        <v>1.69</v>
      </c>
      <c r="G41" s="5">
        <v>1.75</v>
      </c>
      <c r="H41" s="5"/>
      <c r="I41" s="5" t="s">
        <v>505</v>
      </c>
      <c r="J41" s="63">
        <v>1</v>
      </c>
    </row>
    <row r="42" spans="1:11" x14ac:dyDescent="0.3">
      <c r="A42" s="5">
        <v>6.4</v>
      </c>
      <c r="B42" s="5" t="s">
        <v>410</v>
      </c>
      <c r="C42" s="5">
        <v>3.41</v>
      </c>
      <c r="D42" s="5">
        <v>3.53</v>
      </c>
      <c r="E42" s="5">
        <v>3.29</v>
      </c>
      <c r="F42" s="5">
        <v>3.32</v>
      </c>
      <c r="G42" s="5">
        <v>3.47</v>
      </c>
      <c r="H42" s="5"/>
      <c r="I42" s="5" t="s">
        <v>506</v>
      </c>
      <c r="J42" s="63">
        <v>1</v>
      </c>
    </row>
    <row r="43" spans="1:11" x14ac:dyDescent="0.3">
      <c r="A43" s="5">
        <v>6.5</v>
      </c>
      <c r="B43" s="5" t="s">
        <v>411</v>
      </c>
      <c r="C43" s="5">
        <v>4.4400000000000004</v>
      </c>
      <c r="D43" s="5">
        <v>4.1900000000000004</v>
      </c>
      <c r="E43" s="5">
        <v>3.79</v>
      </c>
      <c r="F43" s="5">
        <v>3.51</v>
      </c>
      <c r="G43" s="5">
        <v>2.69</v>
      </c>
      <c r="H43" s="5">
        <v>4.9000000000000004</v>
      </c>
      <c r="I43" s="5" t="s">
        <v>507</v>
      </c>
      <c r="J43" s="63">
        <v>1</v>
      </c>
    </row>
    <row r="44" spans="1:11" x14ac:dyDescent="0.3">
      <c r="A44" s="5">
        <v>6.6</v>
      </c>
      <c r="B44" s="5" t="s">
        <v>41</v>
      </c>
      <c r="C44" s="87" t="s">
        <v>414</v>
      </c>
      <c r="D44" s="87" t="s">
        <v>415</v>
      </c>
      <c r="E44" s="87" t="s">
        <v>416</v>
      </c>
      <c r="F44" s="87" t="s">
        <v>415</v>
      </c>
      <c r="G44" s="87" t="s">
        <v>413</v>
      </c>
      <c r="H44" s="5"/>
      <c r="I44" s="5" t="s">
        <v>508</v>
      </c>
      <c r="J44" s="63">
        <v>1</v>
      </c>
      <c r="K44" t="s">
        <v>412</v>
      </c>
    </row>
    <row r="45" spans="1:11" x14ac:dyDescent="0.3">
      <c r="A45" s="5">
        <v>6.7</v>
      </c>
      <c r="B45" s="5" t="s">
        <v>42</v>
      </c>
      <c r="C45" s="5">
        <v>34.94</v>
      </c>
      <c r="D45" s="5">
        <v>34.94</v>
      </c>
      <c r="E45" s="5">
        <v>34.94</v>
      </c>
      <c r="F45" s="5">
        <v>25.17</v>
      </c>
      <c r="G45" s="5">
        <v>25.17</v>
      </c>
      <c r="H45" s="5"/>
      <c r="I45" s="5" t="s">
        <v>509</v>
      </c>
      <c r="J45" s="63">
        <v>1</v>
      </c>
    </row>
    <row r="46" spans="1:11" x14ac:dyDescent="0.3">
      <c r="A46" s="5">
        <v>6.8</v>
      </c>
      <c r="B46" s="5" t="s">
        <v>43</v>
      </c>
      <c r="C46" s="5">
        <v>24</v>
      </c>
      <c r="D46" s="5">
        <v>24</v>
      </c>
      <c r="E46" s="5">
        <v>24</v>
      </c>
      <c r="F46" s="5">
        <v>24</v>
      </c>
      <c r="G46" s="5">
        <v>24</v>
      </c>
      <c r="H46" s="5"/>
      <c r="I46" s="5" t="s">
        <v>510</v>
      </c>
      <c r="J46" s="63">
        <v>1</v>
      </c>
    </row>
    <row r="47" spans="1:11" x14ac:dyDescent="0.3">
      <c r="A47" s="4" t="s">
        <v>38</v>
      </c>
      <c r="B47" s="4" t="s">
        <v>44</v>
      </c>
      <c r="C47" s="4"/>
      <c r="D47" s="4"/>
      <c r="E47" s="4"/>
      <c r="F47" s="4"/>
      <c r="G47" s="4"/>
      <c r="H47" s="4"/>
      <c r="I47" s="4"/>
      <c r="J47" s="63"/>
    </row>
    <row r="48" spans="1:11" x14ac:dyDescent="0.3">
      <c r="A48" s="80">
        <v>7.1</v>
      </c>
      <c r="B48" s="5" t="s">
        <v>45</v>
      </c>
      <c r="C48" s="5">
        <v>135.4</v>
      </c>
      <c r="D48" s="5">
        <v>134.4</v>
      </c>
      <c r="E48" s="5">
        <v>139.30000000000001</v>
      </c>
      <c r="F48" s="5">
        <v>110.9</v>
      </c>
      <c r="G48" s="5">
        <v>102.4</v>
      </c>
      <c r="H48" s="5">
        <v>138</v>
      </c>
      <c r="I48" s="5" t="s">
        <v>511</v>
      </c>
      <c r="J48" s="63">
        <v>1</v>
      </c>
      <c r="K48" t="s">
        <v>417</v>
      </c>
    </row>
    <row r="49" spans="1:11" x14ac:dyDescent="0.3">
      <c r="A49" s="80">
        <v>7.2</v>
      </c>
      <c r="B49" s="5" t="s">
        <v>46</v>
      </c>
      <c r="C49" s="83">
        <v>5.1999999999999998E-2</v>
      </c>
      <c r="D49" s="83">
        <v>1.2E-2</v>
      </c>
      <c r="E49" s="83">
        <v>1.4E-2</v>
      </c>
      <c r="F49" s="83">
        <v>0.28399999999999997</v>
      </c>
      <c r="G49" s="83">
        <v>-0.22800000000000001</v>
      </c>
      <c r="H49" s="5">
        <v>4.9000000000000004</v>
      </c>
      <c r="I49" t="s">
        <v>512</v>
      </c>
      <c r="J49" s="63">
        <v>1</v>
      </c>
      <c r="K49" t="s">
        <v>418</v>
      </c>
    </row>
    <row r="50" spans="1:11" x14ac:dyDescent="0.3">
      <c r="A50" s="80">
        <v>7.3</v>
      </c>
      <c r="B50" s="5" t="s">
        <v>47</v>
      </c>
      <c r="C50" s="5">
        <v>54</v>
      </c>
      <c r="D50" s="5">
        <v>56</v>
      </c>
      <c r="E50" s="5">
        <v>61.2</v>
      </c>
      <c r="F50" s="5">
        <v>62.3</v>
      </c>
      <c r="G50" s="5">
        <v>60.3</v>
      </c>
      <c r="H50" s="5">
        <v>53.1</v>
      </c>
      <c r="I50" s="5" t="s">
        <v>513</v>
      </c>
      <c r="J50" s="63">
        <v>1</v>
      </c>
    </row>
    <row r="51" spans="1:11" x14ac:dyDescent="0.3">
      <c r="A51" s="80">
        <v>7.4</v>
      </c>
      <c r="B51" s="5" t="s">
        <v>48</v>
      </c>
      <c r="C51" s="83">
        <v>4.9000000000000002E-2</v>
      </c>
      <c r="D51" s="83">
        <v>1.7000000000000001E-2</v>
      </c>
      <c r="E51" s="83">
        <v>2.1999999999999999E-2</v>
      </c>
      <c r="F51" s="83">
        <v>0.24199999999999999</v>
      </c>
      <c r="G51" s="83">
        <v>-0.187</v>
      </c>
      <c r="H51" s="84">
        <v>0.05</v>
      </c>
      <c r="I51" s="5" t="s">
        <v>514</v>
      </c>
      <c r="J51" s="63">
        <v>1</v>
      </c>
      <c r="K51" t="s">
        <v>435</v>
      </c>
    </row>
    <row r="52" spans="1:11" x14ac:dyDescent="0.3">
      <c r="A52" s="80">
        <v>7.5</v>
      </c>
      <c r="B52" s="5" t="s">
        <v>436</v>
      </c>
      <c r="C52" s="5">
        <v>94.62</v>
      </c>
      <c r="D52" s="5">
        <v>50.21</v>
      </c>
      <c r="E52" s="5">
        <v>13.87</v>
      </c>
      <c r="F52" s="5">
        <v>42</v>
      </c>
      <c r="G52" s="5">
        <v>35.26</v>
      </c>
      <c r="H52" s="5"/>
      <c r="I52" s="5" t="s">
        <v>515</v>
      </c>
      <c r="J52" s="63">
        <v>1</v>
      </c>
    </row>
    <row r="53" spans="1:11" x14ac:dyDescent="0.3">
      <c r="A53" s="80">
        <v>7.6</v>
      </c>
      <c r="B53" s="5" t="s">
        <v>49</v>
      </c>
      <c r="C53" s="5">
        <v>39</v>
      </c>
      <c r="D53" s="5">
        <v>40</v>
      </c>
      <c r="E53" s="5">
        <v>40</v>
      </c>
      <c r="F53" s="5">
        <v>40</v>
      </c>
      <c r="G53" s="5">
        <v>41</v>
      </c>
      <c r="H53" s="5"/>
      <c r="I53" s="5" t="s">
        <v>516</v>
      </c>
      <c r="J53" s="63">
        <v>1</v>
      </c>
    </row>
    <row r="54" spans="1:11" x14ac:dyDescent="0.3">
      <c r="A54" s="80">
        <v>7.7</v>
      </c>
      <c r="B54" s="5" t="s">
        <v>50</v>
      </c>
      <c r="C54" s="5">
        <v>93</v>
      </c>
      <c r="D54" s="5">
        <v>85</v>
      </c>
      <c r="E54" s="5">
        <v>85</v>
      </c>
      <c r="F54" s="5">
        <v>86</v>
      </c>
      <c r="G54" s="5">
        <v>80</v>
      </c>
      <c r="H54" s="5"/>
      <c r="I54" s="5" t="s">
        <v>517</v>
      </c>
      <c r="J54" s="63">
        <v>1</v>
      </c>
    </row>
    <row r="55" spans="1:11" x14ac:dyDescent="0.3">
      <c r="A55" s="80">
        <v>7.8</v>
      </c>
      <c r="B55" s="5" t="s">
        <v>51</v>
      </c>
      <c r="C55" s="83">
        <v>0.13500000000000001</v>
      </c>
      <c r="D55" s="83">
        <v>9.6000000000000002E-2</v>
      </c>
      <c r="E55" s="83">
        <v>8.8999999999999996E-2</v>
      </c>
      <c r="F55" s="83">
        <v>0.114</v>
      </c>
      <c r="G55" s="83">
        <v>7.9000000000000001E-2</v>
      </c>
      <c r="H55" s="5"/>
      <c r="I55" s="5" t="s">
        <v>518</v>
      </c>
      <c r="J55" s="63">
        <v>1</v>
      </c>
    </row>
    <row r="56" spans="1:11" x14ac:dyDescent="0.3">
      <c r="A56" s="80">
        <v>7.9</v>
      </c>
      <c r="B56" s="5" t="s">
        <v>52</v>
      </c>
      <c r="C56" s="5">
        <v>63</v>
      </c>
      <c r="D56" s="5">
        <v>63</v>
      </c>
      <c r="E56" s="5">
        <v>63</v>
      </c>
      <c r="F56" s="5">
        <v>63</v>
      </c>
      <c r="G56" s="5">
        <v>63</v>
      </c>
      <c r="H56" s="5"/>
      <c r="I56" s="5" t="s">
        <v>519</v>
      </c>
      <c r="J56" s="63">
        <v>1</v>
      </c>
    </row>
    <row r="57" spans="1:11" x14ac:dyDescent="0.3">
      <c r="A57" s="6">
        <v>7.1</v>
      </c>
      <c r="B57" s="5" t="s">
        <v>53</v>
      </c>
      <c r="C57" s="5">
        <v>39</v>
      </c>
      <c r="D57" s="5">
        <v>40</v>
      </c>
      <c r="E57" s="5">
        <v>37</v>
      </c>
      <c r="F57" s="5">
        <v>43</v>
      </c>
      <c r="G57" s="5">
        <v>43</v>
      </c>
      <c r="H57" s="5"/>
      <c r="I57" s="5" t="s">
        <v>520</v>
      </c>
      <c r="J57" s="63">
        <v>1</v>
      </c>
    </row>
    <row r="58" spans="1:11" x14ac:dyDescent="0.3">
      <c r="A58" s="3" t="s">
        <v>54</v>
      </c>
      <c r="B58" s="3" t="s">
        <v>55</v>
      </c>
      <c r="C58" s="3"/>
      <c r="D58" s="3"/>
      <c r="E58" s="3"/>
      <c r="F58" s="3"/>
      <c r="G58" s="3"/>
      <c r="H58" s="4"/>
      <c r="I58" s="4"/>
      <c r="J58" s="63"/>
    </row>
    <row r="59" spans="1:11" x14ac:dyDescent="0.3">
      <c r="A59" s="5">
        <v>8.1</v>
      </c>
      <c r="B59" s="5" t="s">
        <v>56</v>
      </c>
      <c r="C59" s="5">
        <v>98.5</v>
      </c>
      <c r="D59" s="5">
        <v>87</v>
      </c>
      <c r="E59" s="5">
        <v>71.7</v>
      </c>
      <c r="F59" s="5">
        <v>53.1</v>
      </c>
      <c r="G59" s="5">
        <v>85.6</v>
      </c>
      <c r="H59" s="5">
        <v>105.5</v>
      </c>
      <c r="I59" s="5" t="s">
        <v>521</v>
      </c>
      <c r="J59" s="63">
        <v>1</v>
      </c>
    </row>
    <row r="60" spans="1:11" x14ac:dyDescent="0.3">
      <c r="A60" s="5">
        <v>8.1999999999999993</v>
      </c>
      <c r="B60" s="5" t="s">
        <v>419</v>
      </c>
      <c r="C60" s="5">
        <v>25.7</v>
      </c>
      <c r="D60" s="5">
        <v>24.7</v>
      </c>
      <c r="E60" s="5">
        <v>24.3</v>
      </c>
      <c r="F60" s="5">
        <v>21.9</v>
      </c>
      <c r="G60" s="5">
        <v>21.6</v>
      </c>
      <c r="H60" s="5">
        <v>27.5</v>
      </c>
      <c r="I60" s="5" t="s">
        <v>522</v>
      </c>
      <c r="J60" s="63">
        <v>1</v>
      </c>
    </row>
    <row r="61" spans="1:11" x14ac:dyDescent="0.3">
      <c r="A61" s="5">
        <v>8.3000000000000007</v>
      </c>
      <c r="B61" s="5" t="s">
        <v>420</v>
      </c>
      <c r="C61" s="5">
        <v>296</v>
      </c>
      <c r="D61" s="5">
        <v>273</v>
      </c>
      <c r="E61" s="5">
        <v>236</v>
      </c>
      <c r="F61" s="5">
        <v>201</v>
      </c>
      <c r="G61" s="5">
        <v>205</v>
      </c>
      <c r="H61" s="5">
        <v>317</v>
      </c>
      <c r="I61" s="5" t="s">
        <v>523</v>
      </c>
      <c r="J61" s="63">
        <v>1</v>
      </c>
    </row>
    <row r="62" spans="1:11" x14ac:dyDescent="0.3">
      <c r="A62" s="5">
        <v>8.4</v>
      </c>
      <c r="B62" s="5" t="s">
        <v>57</v>
      </c>
      <c r="C62" s="5">
        <v>10.25</v>
      </c>
      <c r="D62" s="5">
        <v>9.4</v>
      </c>
      <c r="E62" s="5">
        <v>8.8000000000000007</v>
      </c>
      <c r="F62" s="5">
        <v>9.4</v>
      </c>
      <c r="G62" s="5">
        <v>9.4499999999999993</v>
      </c>
      <c r="H62" s="5">
        <v>9.5</v>
      </c>
      <c r="I62" s="5" t="s">
        <v>524</v>
      </c>
      <c r="J62" s="63">
        <v>1</v>
      </c>
    </row>
    <row r="63" spans="1:11" x14ac:dyDescent="0.3">
      <c r="A63" s="5">
        <v>8.5</v>
      </c>
      <c r="B63" s="5" t="s">
        <v>58</v>
      </c>
      <c r="C63" s="83">
        <v>0.40100000000000002</v>
      </c>
      <c r="D63" s="83">
        <v>0.38200000000000001</v>
      </c>
      <c r="E63" s="84">
        <v>0.36</v>
      </c>
      <c r="F63" s="83">
        <v>0.40200000000000002</v>
      </c>
      <c r="G63" s="84">
        <v>0.37</v>
      </c>
      <c r="H63" s="5"/>
      <c r="I63" s="5" t="s">
        <v>525</v>
      </c>
      <c r="J63" s="63">
        <v>1</v>
      </c>
    </row>
    <row r="64" spans="1:11" x14ac:dyDescent="0.3">
      <c r="A64" s="3" t="s">
        <v>59</v>
      </c>
      <c r="B64" s="3" t="s">
        <v>60</v>
      </c>
      <c r="C64" s="3"/>
      <c r="D64" s="3"/>
      <c r="E64" s="3"/>
      <c r="F64" s="3"/>
      <c r="G64" s="3"/>
      <c r="H64" s="4"/>
      <c r="I64" s="4"/>
      <c r="J64" s="63"/>
    </row>
    <row r="65" spans="1:11" x14ac:dyDescent="0.3">
      <c r="A65" s="5">
        <v>9.1</v>
      </c>
      <c r="B65" s="5" t="s">
        <v>61</v>
      </c>
      <c r="C65" s="5">
        <v>113</v>
      </c>
      <c r="D65" s="5">
        <v>110</v>
      </c>
      <c r="E65" s="5">
        <v>105</v>
      </c>
      <c r="F65" s="5">
        <v>106</v>
      </c>
      <c r="G65" s="5">
        <v>108</v>
      </c>
      <c r="H65" s="5">
        <v>118</v>
      </c>
      <c r="I65" s="5" t="s">
        <v>526</v>
      </c>
      <c r="J65" s="63">
        <v>1</v>
      </c>
    </row>
    <row r="66" spans="1:11" x14ac:dyDescent="0.3">
      <c r="A66" s="5">
        <v>9.1999999999999993</v>
      </c>
      <c r="B66" s="5" t="s">
        <v>62</v>
      </c>
      <c r="C66" s="83">
        <v>5.1999999999999998E-2</v>
      </c>
      <c r="D66" s="83">
        <v>4.2000000000000003E-2</v>
      </c>
      <c r="E66" s="83">
        <v>4.8000000000000001E-2</v>
      </c>
      <c r="F66" s="83">
        <v>0.126</v>
      </c>
      <c r="G66" s="83">
        <v>-8.5999999999999993E-2</v>
      </c>
      <c r="H66" s="84">
        <v>0.05</v>
      </c>
      <c r="I66" s="5" t="s">
        <v>527</v>
      </c>
      <c r="J66" s="63">
        <v>1</v>
      </c>
      <c r="K66" t="s">
        <v>421</v>
      </c>
    </row>
    <row r="67" spans="1:11" x14ac:dyDescent="0.3">
      <c r="I67" s="66" t="s">
        <v>377</v>
      </c>
      <c r="J67" s="66">
        <f>SUM(J5:J66)</f>
        <v>52</v>
      </c>
    </row>
  </sheetData>
  <mergeCells count="2">
    <mergeCell ref="A1:I1"/>
    <mergeCell ref="J2:J4"/>
  </mergeCells>
  <phoneticPr fontId="2" type="noConversion"/>
  <hyperlinks>
    <hyperlink ref="K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2"/>
  <sheetViews>
    <sheetView topLeftCell="B1" zoomScaleNormal="100" workbookViewId="0">
      <pane ySplit="2" topLeftCell="A78" activePane="bottomLeft" state="frozen"/>
      <selection pane="bottomLeft" activeCell="C92" sqref="C92"/>
    </sheetView>
  </sheetViews>
  <sheetFormatPr defaultRowHeight="14.4" x14ac:dyDescent="0.3"/>
  <cols>
    <col min="1" max="1" width="10" customWidth="1"/>
    <col min="2" max="2" width="75.6640625" customWidth="1"/>
    <col min="3" max="3" width="73.5546875" customWidth="1"/>
    <col min="4" max="4" width="22.6640625" customWidth="1"/>
    <col min="11" max="11" width="36.5546875" customWidth="1"/>
  </cols>
  <sheetData>
    <row r="1" spans="1:11" ht="15.6" x14ac:dyDescent="0.3">
      <c r="A1" s="120" t="s">
        <v>68</v>
      </c>
      <c r="B1" s="120"/>
      <c r="C1" s="120"/>
      <c r="D1" s="120"/>
      <c r="E1" s="120"/>
      <c r="F1" s="120"/>
      <c r="G1" s="120"/>
      <c r="H1" s="120"/>
      <c r="I1" s="120"/>
      <c r="J1" s="120"/>
      <c r="K1" s="120"/>
    </row>
    <row r="2" spans="1:11" x14ac:dyDescent="0.3">
      <c r="A2" s="1" t="s">
        <v>1</v>
      </c>
      <c r="B2" s="1" t="s">
        <v>2</v>
      </c>
      <c r="C2" s="1"/>
      <c r="D2" s="1"/>
    </row>
    <row r="3" spans="1:11" x14ac:dyDescent="0.3">
      <c r="A3" s="7" t="s">
        <v>73</v>
      </c>
      <c r="B3" s="7" t="s">
        <v>82</v>
      </c>
      <c r="C3" s="11" t="s">
        <v>86</v>
      </c>
    </row>
    <row r="4" spans="1:11" x14ac:dyDescent="0.3">
      <c r="A4" s="2" t="s">
        <v>74</v>
      </c>
      <c r="B4" s="2" t="s">
        <v>91</v>
      </c>
      <c r="C4" s="2" t="s">
        <v>572</v>
      </c>
      <c r="D4" s="78"/>
    </row>
    <row r="5" spans="1:11" ht="100.8" x14ac:dyDescent="0.3">
      <c r="A5" s="2" t="s">
        <v>75</v>
      </c>
      <c r="B5" s="2" t="s">
        <v>76</v>
      </c>
      <c r="C5" s="117" t="s">
        <v>573</v>
      </c>
      <c r="D5" s="78"/>
    </row>
    <row r="6" spans="1:11" x14ac:dyDescent="0.3">
      <c r="A6" s="2" t="s">
        <v>77</v>
      </c>
      <c r="B6" s="2" t="s">
        <v>90</v>
      </c>
      <c r="C6" s="2">
        <v>34</v>
      </c>
      <c r="D6" s="78"/>
    </row>
    <row r="7" spans="1:11" ht="28.8" x14ac:dyDescent="0.3">
      <c r="A7" s="2" t="s">
        <v>78</v>
      </c>
      <c r="B7" s="2" t="s">
        <v>365</v>
      </c>
      <c r="C7" s="117" t="s">
        <v>574</v>
      </c>
      <c r="D7" s="78"/>
    </row>
    <row r="8" spans="1:11" ht="28.8" x14ac:dyDescent="0.3">
      <c r="A8" s="2" t="s">
        <v>79</v>
      </c>
      <c r="B8" s="2" t="s">
        <v>366</v>
      </c>
      <c r="C8" s="117" t="s">
        <v>575</v>
      </c>
      <c r="D8" s="78"/>
    </row>
    <row r="9" spans="1:11" x14ac:dyDescent="0.3">
      <c r="A9" s="2" t="s">
        <v>80</v>
      </c>
      <c r="B9" s="2" t="s">
        <v>89</v>
      </c>
      <c r="C9" s="117" t="s">
        <v>576</v>
      </c>
      <c r="D9" s="78"/>
    </row>
    <row r="10" spans="1:11" x14ac:dyDescent="0.3">
      <c r="A10" s="2" t="s">
        <v>81</v>
      </c>
      <c r="B10" s="2" t="s">
        <v>87</v>
      </c>
      <c r="C10" s="117" t="s">
        <v>577</v>
      </c>
      <c r="D10" s="78"/>
    </row>
    <row r="11" spans="1:11" x14ac:dyDescent="0.3">
      <c r="A11" s="2" t="s">
        <v>83</v>
      </c>
      <c r="B11" s="2" t="s">
        <v>88</v>
      </c>
      <c r="C11" s="117" t="s">
        <v>578</v>
      </c>
      <c r="D11" s="78"/>
    </row>
    <row r="12" spans="1:11" x14ac:dyDescent="0.3">
      <c r="A12" s="2" t="s">
        <v>84</v>
      </c>
      <c r="B12" s="2" t="s">
        <v>92</v>
      </c>
      <c r="C12" s="119">
        <v>7.2900000000000006E-2</v>
      </c>
      <c r="D12" s="78"/>
    </row>
    <row r="13" spans="1:11" ht="115.2" x14ac:dyDescent="0.3">
      <c r="A13" s="2" t="s">
        <v>85</v>
      </c>
      <c r="B13" s="2" t="s">
        <v>206</v>
      </c>
      <c r="C13" s="117" t="s">
        <v>579</v>
      </c>
      <c r="D13" s="78"/>
    </row>
    <row r="14" spans="1:11" ht="43.2" x14ac:dyDescent="0.3">
      <c r="A14" s="2" t="s">
        <v>93</v>
      </c>
      <c r="B14" s="2" t="s">
        <v>97</v>
      </c>
      <c r="C14" s="117" t="s">
        <v>580</v>
      </c>
      <c r="D14" s="78"/>
    </row>
    <row r="15" spans="1:11" ht="57.6" x14ac:dyDescent="0.3">
      <c r="A15" s="2" t="s">
        <v>94</v>
      </c>
      <c r="B15" s="2" t="s">
        <v>98</v>
      </c>
      <c r="C15" s="117" t="s">
        <v>581</v>
      </c>
      <c r="D15" s="78"/>
    </row>
    <row r="16" spans="1:11" ht="57.6" x14ac:dyDescent="0.3">
      <c r="A16" s="2" t="s">
        <v>95</v>
      </c>
      <c r="B16" s="2" t="s">
        <v>99</v>
      </c>
      <c r="C16" s="117" t="s">
        <v>582</v>
      </c>
      <c r="D16" s="78"/>
    </row>
    <row r="17" spans="1:4" ht="86.4" x14ac:dyDescent="0.3">
      <c r="A17" s="2" t="s">
        <v>96</v>
      </c>
      <c r="B17" s="2" t="s">
        <v>100</v>
      </c>
      <c r="C17" s="117" t="s">
        <v>583</v>
      </c>
      <c r="D17" s="78"/>
    </row>
    <row r="18" spans="1:4" x14ac:dyDescent="0.3">
      <c r="A18" s="3" t="s">
        <v>0</v>
      </c>
      <c r="B18" s="3" t="s">
        <v>69</v>
      </c>
      <c r="C18" s="3" t="s">
        <v>70</v>
      </c>
      <c r="D18" s="12" t="s">
        <v>345</v>
      </c>
    </row>
    <row r="19" spans="1:4" x14ac:dyDescent="0.3">
      <c r="A19" s="5">
        <v>1.1000000000000001</v>
      </c>
      <c r="B19" s="5" t="s">
        <v>71</v>
      </c>
      <c r="C19" s="5" t="s">
        <v>584</v>
      </c>
      <c r="D19" s="63">
        <v>0</v>
      </c>
    </row>
    <row r="20" spans="1:4" x14ac:dyDescent="0.3">
      <c r="A20" s="5">
        <v>1.2</v>
      </c>
      <c r="B20" s="5" t="s">
        <v>72</v>
      </c>
      <c r="C20" s="5" t="s">
        <v>585</v>
      </c>
      <c r="D20" s="63">
        <v>1</v>
      </c>
    </row>
    <row r="21" spans="1:4" x14ac:dyDescent="0.3">
      <c r="A21" s="5">
        <v>1.3</v>
      </c>
      <c r="B21" s="5" t="s">
        <v>108</v>
      </c>
      <c r="C21" s="5" t="s">
        <v>586</v>
      </c>
      <c r="D21" s="63">
        <v>1</v>
      </c>
    </row>
    <row r="22" spans="1:4" x14ac:dyDescent="0.3">
      <c r="A22" s="5">
        <v>1.4</v>
      </c>
      <c r="B22" s="5" t="s">
        <v>101</v>
      </c>
      <c r="C22" s="5" t="s">
        <v>587</v>
      </c>
      <c r="D22" s="63">
        <v>0</v>
      </c>
    </row>
    <row r="23" spans="1:4" x14ac:dyDescent="0.3">
      <c r="A23" s="5">
        <v>1.5</v>
      </c>
      <c r="B23" s="5" t="s">
        <v>102</v>
      </c>
      <c r="C23" s="5" t="s">
        <v>588</v>
      </c>
      <c r="D23" s="63">
        <v>0</v>
      </c>
    </row>
    <row r="24" spans="1:4" x14ac:dyDescent="0.3">
      <c r="A24" s="3" t="s">
        <v>9</v>
      </c>
      <c r="B24" s="3" t="s">
        <v>103</v>
      </c>
      <c r="C24" s="3"/>
      <c r="D24" s="63"/>
    </row>
    <row r="25" spans="1:4" x14ac:dyDescent="0.3">
      <c r="A25" s="5">
        <v>2.1</v>
      </c>
      <c r="B25" s="5" t="s">
        <v>104</v>
      </c>
      <c r="C25" s="5" t="s">
        <v>589</v>
      </c>
      <c r="D25" s="63">
        <v>1</v>
      </c>
    </row>
    <row r="26" spans="1:4" x14ac:dyDescent="0.3">
      <c r="A26" s="5">
        <v>2.2000000000000002</v>
      </c>
      <c r="B26" s="5" t="s">
        <v>105</v>
      </c>
      <c r="C26" s="5" t="s">
        <v>590</v>
      </c>
      <c r="D26" s="63">
        <v>1</v>
      </c>
    </row>
    <row r="27" spans="1:4" x14ac:dyDescent="0.3">
      <c r="A27" s="5">
        <v>2.2999999999999998</v>
      </c>
      <c r="B27" s="5" t="s">
        <v>207</v>
      </c>
      <c r="C27" s="5" t="s">
        <v>591</v>
      </c>
      <c r="D27" s="63">
        <v>1</v>
      </c>
    </row>
    <row r="28" spans="1:4" x14ac:dyDescent="0.3">
      <c r="A28" s="5">
        <v>2.4</v>
      </c>
      <c r="B28" s="5" t="s">
        <v>106</v>
      </c>
      <c r="C28" s="5" t="s">
        <v>592</v>
      </c>
      <c r="D28" s="63">
        <v>1</v>
      </c>
    </row>
    <row r="29" spans="1:4" x14ac:dyDescent="0.3">
      <c r="A29" s="5">
        <v>2.5</v>
      </c>
      <c r="B29" s="5" t="s">
        <v>107</v>
      </c>
      <c r="C29" s="5" t="s">
        <v>593</v>
      </c>
      <c r="D29" s="63">
        <v>0</v>
      </c>
    </row>
    <row r="30" spans="1:4" x14ac:dyDescent="0.3">
      <c r="A30" s="3" t="s">
        <v>15</v>
      </c>
      <c r="B30" s="3" t="s">
        <v>109</v>
      </c>
      <c r="C30" s="3"/>
      <c r="D30" s="63"/>
    </row>
    <row r="31" spans="1:4" x14ac:dyDescent="0.3">
      <c r="A31" s="13">
        <v>3.1</v>
      </c>
      <c r="B31" s="13" t="s">
        <v>110</v>
      </c>
      <c r="C31" s="13"/>
      <c r="D31" s="63"/>
    </row>
    <row r="32" spans="1:4" x14ac:dyDescent="0.3">
      <c r="A32" s="64" t="s">
        <v>111</v>
      </c>
      <c r="B32" s="5" t="s">
        <v>118</v>
      </c>
      <c r="C32" s="5" t="s">
        <v>594</v>
      </c>
      <c r="D32" s="63">
        <v>1</v>
      </c>
    </row>
    <row r="33" spans="1:4" x14ac:dyDescent="0.3">
      <c r="A33" s="64" t="s">
        <v>112</v>
      </c>
      <c r="B33" s="5" t="s">
        <v>119</v>
      </c>
      <c r="C33" s="5" t="s">
        <v>595</v>
      </c>
      <c r="D33" s="63">
        <v>0</v>
      </c>
    </row>
    <row r="34" spans="1:4" x14ac:dyDescent="0.3">
      <c r="A34" s="64" t="s">
        <v>113</v>
      </c>
      <c r="B34" s="5" t="s">
        <v>120</v>
      </c>
      <c r="C34" s="5" t="s">
        <v>596</v>
      </c>
      <c r="D34" s="63">
        <v>1</v>
      </c>
    </row>
    <row r="35" spans="1:4" x14ac:dyDescent="0.3">
      <c r="A35" s="64" t="s">
        <v>114</v>
      </c>
      <c r="B35" s="5" t="s">
        <v>122</v>
      </c>
      <c r="C35" s="5" t="s">
        <v>597</v>
      </c>
      <c r="D35" s="63">
        <v>1</v>
      </c>
    </row>
    <row r="36" spans="1:4" x14ac:dyDescent="0.3">
      <c r="A36" s="64" t="s">
        <v>115</v>
      </c>
      <c r="B36" s="5" t="s">
        <v>123</v>
      </c>
      <c r="C36" s="5" t="s">
        <v>598</v>
      </c>
      <c r="D36" s="63">
        <v>0</v>
      </c>
    </row>
    <row r="37" spans="1:4" x14ac:dyDescent="0.3">
      <c r="A37" s="64" t="s">
        <v>116</v>
      </c>
      <c r="B37" s="5" t="s">
        <v>125</v>
      </c>
      <c r="C37" s="5" t="s">
        <v>599</v>
      </c>
      <c r="D37" s="63">
        <v>1</v>
      </c>
    </row>
    <row r="38" spans="1:4" x14ac:dyDescent="0.3">
      <c r="A38" s="64" t="s">
        <v>117</v>
      </c>
      <c r="B38" s="5" t="s">
        <v>121</v>
      </c>
      <c r="C38" s="5" t="s">
        <v>600</v>
      </c>
      <c r="D38" s="63">
        <v>1</v>
      </c>
    </row>
    <row r="39" spans="1:4" x14ac:dyDescent="0.3">
      <c r="A39" s="64" t="s">
        <v>126</v>
      </c>
      <c r="B39" s="5" t="s">
        <v>208</v>
      </c>
      <c r="C39" s="5" t="s">
        <v>601</v>
      </c>
      <c r="D39" s="63">
        <v>0</v>
      </c>
    </row>
    <row r="40" spans="1:4" x14ac:dyDescent="0.3">
      <c r="A40" s="64" t="s">
        <v>127</v>
      </c>
      <c r="B40" s="5" t="s">
        <v>124</v>
      </c>
      <c r="C40" s="5" t="s">
        <v>602</v>
      </c>
      <c r="D40" s="63">
        <v>1</v>
      </c>
    </row>
    <row r="41" spans="1:4" x14ac:dyDescent="0.3">
      <c r="A41" s="13">
        <v>3.2</v>
      </c>
      <c r="B41" s="13" t="s">
        <v>128</v>
      </c>
      <c r="C41" s="13"/>
      <c r="D41" s="63"/>
    </row>
    <row r="42" spans="1:4" x14ac:dyDescent="0.3">
      <c r="A42" s="64" t="s">
        <v>134</v>
      </c>
      <c r="B42" s="5" t="s">
        <v>129</v>
      </c>
      <c r="C42" s="5" t="s">
        <v>603</v>
      </c>
      <c r="D42" s="63">
        <v>1</v>
      </c>
    </row>
    <row r="43" spans="1:4" x14ac:dyDescent="0.3">
      <c r="A43" s="64" t="s">
        <v>135</v>
      </c>
      <c r="B43" s="5" t="s">
        <v>131</v>
      </c>
      <c r="C43" s="5" t="s">
        <v>604</v>
      </c>
      <c r="D43" s="63">
        <v>1</v>
      </c>
    </row>
    <row r="44" spans="1:4" x14ac:dyDescent="0.3">
      <c r="A44" s="64" t="s">
        <v>136</v>
      </c>
      <c r="B44" s="5" t="s">
        <v>130</v>
      </c>
      <c r="C44" s="5" t="s">
        <v>605</v>
      </c>
      <c r="D44" s="63">
        <v>1</v>
      </c>
    </row>
    <row r="45" spans="1:4" x14ac:dyDescent="0.3">
      <c r="A45" s="64" t="s">
        <v>137</v>
      </c>
      <c r="B45" s="5" t="s">
        <v>132</v>
      </c>
      <c r="C45" s="5" t="s">
        <v>606</v>
      </c>
      <c r="D45" s="63">
        <v>1</v>
      </c>
    </row>
    <row r="46" spans="1:4" x14ac:dyDescent="0.3">
      <c r="A46" s="64" t="s">
        <v>138</v>
      </c>
      <c r="B46" s="5" t="s">
        <v>133</v>
      </c>
      <c r="C46" s="5" t="s">
        <v>607</v>
      </c>
      <c r="D46" s="63">
        <v>1</v>
      </c>
    </row>
    <row r="47" spans="1:4" x14ac:dyDescent="0.3">
      <c r="A47" s="13">
        <v>3.3</v>
      </c>
      <c r="B47" s="13" t="s">
        <v>139</v>
      </c>
      <c r="C47" s="13"/>
      <c r="D47" s="63"/>
    </row>
    <row r="48" spans="1:4" x14ac:dyDescent="0.3">
      <c r="A48" s="64" t="s">
        <v>140</v>
      </c>
      <c r="B48" s="5" t="s">
        <v>152</v>
      </c>
      <c r="C48" s="5" t="s">
        <v>608</v>
      </c>
      <c r="D48" s="63">
        <v>0</v>
      </c>
    </row>
    <row r="49" spans="1:10" x14ac:dyDescent="0.3">
      <c r="A49" s="64" t="s">
        <v>141</v>
      </c>
      <c r="B49" s="5" t="s">
        <v>153</v>
      </c>
      <c r="C49" s="5" t="s">
        <v>609</v>
      </c>
      <c r="D49" s="63">
        <v>0</v>
      </c>
      <c r="E49" s="1" t="s">
        <v>382</v>
      </c>
      <c r="F49" s="1" t="s">
        <v>375</v>
      </c>
      <c r="G49" s="1" t="s">
        <v>66</v>
      </c>
      <c r="H49" s="1" t="s">
        <v>3</v>
      </c>
      <c r="I49" s="1" t="s">
        <v>4</v>
      </c>
      <c r="J49" s="7" t="s">
        <v>65</v>
      </c>
    </row>
    <row r="50" spans="1:10" x14ac:dyDescent="0.3">
      <c r="A50" s="64" t="s">
        <v>142</v>
      </c>
      <c r="B50" s="5" t="s">
        <v>154</v>
      </c>
      <c r="C50" s="5" t="s">
        <v>610</v>
      </c>
      <c r="D50" s="63">
        <v>0</v>
      </c>
      <c r="E50" s="2" t="s">
        <v>63</v>
      </c>
      <c r="F50" s="2" t="s">
        <v>63</v>
      </c>
      <c r="G50" s="2" t="s">
        <v>63</v>
      </c>
      <c r="H50" s="2" t="s">
        <v>63</v>
      </c>
      <c r="I50" s="2" t="s">
        <v>63</v>
      </c>
      <c r="J50" s="12">
        <v>2025</v>
      </c>
    </row>
    <row r="51" spans="1:10" x14ac:dyDescent="0.3">
      <c r="A51" s="64" t="s">
        <v>143</v>
      </c>
      <c r="B51" s="5" t="s">
        <v>155</v>
      </c>
      <c r="C51" s="5" t="s">
        <v>611</v>
      </c>
      <c r="D51" s="63">
        <v>0</v>
      </c>
      <c r="E51" s="83">
        <v>-8.8099999999999998E-2</v>
      </c>
      <c r="F51" s="83">
        <v>-1.54E-2</v>
      </c>
      <c r="G51" s="83">
        <v>3.9199999999999999E-2</v>
      </c>
      <c r="H51" s="83">
        <v>-6.7299999999999999E-2</v>
      </c>
      <c r="I51" s="83">
        <v>-0.18029999999999999</v>
      </c>
      <c r="J51" s="5" t="s">
        <v>439</v>
      </c>
    </row>
    <row r="52" spans="1:10" x14ac:dyDescent="0.3">
      <c r="A52" s="64" t="s">
        <v>144</v>
      </c>
      <c r="B52" s="5" t="s">
        <v>156</v>
      </c>
      <c r="C52" s="5" t="s">
        <v>612</v>
      </c>
      <c r="D52" s="63">
        <v>1</v>
      </c>
      <c r="E52" s="83">
        <v>5.4800000000000001E-2</v>
      </c>
      <c r="F52" s="83">
        <v>1.72E-2</v>
      </c>
      <c r="G52" s="83">
        <v>0.1663</v>
      </c>
      <c r="H52" s="83">
        <v>-2.23E-2</v>
      </c>
      <c r="I52" s="83">
        <v>-0.17829999999999999</v>
      </c>
      <c r="J52" s="5" t="s">
        <v>439</v>
      </c>
    </row>
    <row r="53" spans="1:10" x14ac:dyDescent="0.3">
      <c r="A53" s="64" t="s">
        <v>145</v>
      </c>
      <c r="B53" s="5" t="s">
        <v>157</v>
      </c>
      <c r="C53" s="5" t="s">
        <v>613</v>
      </c>
      <c r="D53" s="63">
        <v>0</v>
      </c>
      <c r="E53" s="83">
        <v>-3.73E-2</v>
      </c>
      <c r="F53" s="83">
        <v>5.1000000000000004E-3</v>
      </c>
      <c r="G53" s="83">
        <v>2E-3</v>
      </c>
      <c r="H53" s="83">
        <v>4.6699999999999998E-2</v>
      </c>
      <c r="I53" s="83">
        <v>-8.1500000000000003E-2</v>
      </c>
      <c r="J53" s="5" t="s">
        <v>439</v>
      </c>
    </row>
    <row r="54" spans="1:10" x14ac:dyDescent="0.3">
      <c r="A54" s="64" t="s">
        <v>146</v>
      </c>
      <c r="B54" s="5" t="s">
        <v>158</v>
      </c>
      <c r="C54" s="5" t="s">
        <v>614</v>
      </c>
      <c r="D54" s="63">
        <v>1</v>
      </c>
      <c r="E54" s="5">
        <v>327.17</v>
      </c>
      <c r="F54" s="5">
        <v>314.33</v>
      </c>
      <c r="G54" s="5">
        <v>279.73</v>
      </c>
      <c r="H54" s="5">
        <v>269.17</v>
      </c>
      <c r="I54" s="5">
        <v>240.85</v>
      </c>
      <c r="J54" s="5" t="s">
        <v>439</v>
      </c>
    </row>
    <row r="55" spans="1:10" x14ac:dyDescent="0.3">
      <c r="A55" s="64" t="s">
        <v>147</v>
      </c>
      <c r="B55" s="5" t="s">
        <v>159</v>
      </c>
      <c r="C55" s="5" t="s">
        <v>615</v>
      </c>
      <c r="D55" s="63">
        <v>1</v>
      </c>
      <c r="E55" s="5">
        <v>20.03</v>
      </c>
      <c r="F55" s="5">
        <v>16.510000000000002</v>
      </c>
      <c r="G55" s="5">
        <v>22.01</v>
      </c>
      <c r="H55" s="5">
        <v>29.49</v>
      </c>
      <c r="I55" s="5">
        <v>9.5399999999999991</v>
      </c>
      <c r="J55" s="5" t="s">
        <v>439</v>
      </c>
    </row>
    <row r="56" spans="1:10" x14ac:dyDescent="0.3">
      <c r="A56" s="64" t="s">
        <v>148</v>
      </c>
      <c r="B56" s="5" t="s">
        <v>160</v>
      </c>
      <c r="C56" s="5" t="s">
        <v>616</v>
      </c>
      <c r="D56" s="63">
        <v>1</v>
      </c>
      <c r="E56" s="5">
        <v>0.69830000000000003</v>
      </c>
      <c r="F56" s="5">
        <v>0.99270000000000003</v>
      </c>
      <c r="G56" s="5">
        <v>0.94750000000000001</v>
      </c>
      <c r="H56" s="5">
        <v>0.78849999999999998</v>
      </c>
      <c r="I56" s="5">
        <v>0.65820000000000001</v>
      </c>
      <c r="J56" s="5" t="s">
        <v>439</v>
      </c>
    </row>
    <row r="57" spans="1:10" x14ac:dyDescent="0.3">
      <c r="A57" s="64" t="s">
        <v>149</v>
      </c>
      <c r="B57" s="5" t="s">
        <v>209</v>
      </c>
      <c r="C57" s="5" t="s">
        <v>617</v>
      </c>
      <c r="D57" s="63">
        <v>1</v>
      </c>
      <c r="E57" s="83">
        <v>7.0874999999999994E-2</v>
      </c>
      <c r="F57" s="83">
        <v>8.9398000000000005E-2</v>
      </c>
      <c r="G57" s="83">
        <v>0.14602200000000001</v>
      </c>
      <c r="H57" s="83">
        <v>7.5415999999999997E-2</v>
      </c>
      <c r="I57" s="83">
        <v>0.13211500000000001</v>
      </c>
      <c r="J57" s="5" t="s">
        <v>439</v>
      </c>
    </row>
    <row r="58" spans="1:10" x14ac:dyDescent="0.3">
      <c r="A58" s="64" t="s">
        <v>150</v>
      </c>
      <c r="B58" s="5" t="s">
        <v>161</v>
      </c>
      <c r="C58" s="5" t="s">
        <v>618</v>
      </c>
      <c r="D58" s="63">
        <v>0</v>
      </c>
      <c r="E58" s="83">
        <v>1.3323</v>
      </c>
      <c r="F58" s="83">
        <v>0.14410000000000001</v>
      </c>
      <c r="G58" s="83">
        <v>0.1452</v>
      </c>
      <c r="H58" s="83">
        <v>0.1512</v>
      </c>
      <c r="I58" s="83">
        <v>0.1799</v>
      </c>
      <c r="J58" s="5" t="s">
        <v>439</v>
      </c>
    </row>
    <row r="59" spans="1:10" x14ac:dyDescent="0.3">
      <c r="A59" s="64" t="s">
        <v>151</v>
      </c>
      <c r="B59" s="5" t="s">
        <v>162</v>
      </c>
      <c r="C59" s="5"/>
      <c r="D59" s="63">
        <v>1</v>
      </c>
      <c r="E59" s="5" t="s">
        <v>440</v>
      </c>
      <c r="F59" s="5"/>
      <c r="G59" s="5"/>
      <c r="H59" s="5"/>
      <c r="I59" s="5"/>
      <c r="J59" s="5"/>
    </row>
    <row r="60" spans="1:10" x14ac:dyDescent="0.3">
      <c r="A60" s="64" t="s">
        <v>167</v>
      </c>
      <c r="B60" s="5" t="s">
        <v>163</v>
      </c>
      <c r="C60" s="5" t="s">
        <v>619</v>
      </c>
      <c r="D60" s="63">
        <v>1</v>
      </c>
      <c r="E60" s="5">
        <v>183.67</v>
      </c>
      <c r="F60" s="5">
        <v>24.6</v>
      </c>
      <c r="G60" s="5">
        <v>14.69</v>
      </c>
      <c r="H60" s="5">
        <v>92.81</v>
      </c>
      <c r="I60" s="5">
        <v>28.36</v>
      </c>
      <c r="J60" s="5" t="s">
        <v>439</v>
      </c>
    </row>
    <row r="61" spans="1:10" x14ac:dyDescent="0.3">
      <c r="A61" s="64" t="s">
        <v>168</v>
      </c>
      <c r="B61" s="5" t="s">
        <v>164</v>
      </c>
      <c r="C61" s="5" t="s">
        <v>620</v>
      </c>
      <c r="D61" s="63">
        <v>1</v>
      </c>
      <c r="E61" s="5">
        <v>168.08</v>
      </c>
      <c r="F61" s="5">
        <v>17.940000000000001</v>
      </c>
      <c r="G61" s="5">
        <v>10.54</v>
      </c>
      <c r="H61" s="5">
        <v>74.98</v>
      </c>
      <c r="I61" s="5">
        <v>21.14</v>
      </c>
      <c r="J61" s="5" t="s">
        <v>439</v>
      </c>
    </row>
    <row r="62" spans="1:10" x14ac:dyDescent="0.3">
      <c r="A62" s="64" t="s">
        <v>169</v>
      </c>
      <c r="B62" s="5" t="s">
        <v>165</v>
      </c>
      <c r="C62" s="5" t="s">
        <v>621</v>
      </c>
      <c r="D62" s="63">
        <v>1</v>
      </c>
      <c r="E62" s="5">
        <v>102.18</v>
      </c>
      <c r="F62" s="5">
        <v>60.7</v>
      </c>
      <c r="G62" s="5">
        <v>68.650000000000006</v>
      </c>
      <c r="H62" s="5">
        <v>18.95</v>
      </c>
      <c r="I62" s="5">
        <v>18.12</v>
      </c>
      <c r="J62" s="5" t="s">
        <v>439</v>
      </c>
    </row>
    <row r="63" spans="1:10" x14ac:dyDescent="0.3">
      <c r="A63" s="64" t="s">
        <v>170</v>
      </c>
      <c r="B63" s="5" t="s">
        <v>166</v>
      </c>
      <c r="C63" s="5"/>
      <c r="D63" s="63">
        <v>1</v>
      </c>
      <c r="E63" s="5"/>
      <c r="F63" s="5"/>
      <c r="G63" s="5"/>
      <c r="H63" s="5"/>
      <c r="I63" s="5"/>
      <c r="J63" s="5"/>
    </row>
    <row r="64" spans="1:10" x14ac:dyDescent="0.3">
      <c r="A64" s="64" t="s">
        <v>171</v>
      </c>
      <c r="B64" s="5" t="s">
        <v>173</v>
      </c>
      <c r="C64" s="5" t="s">
        <v>622</v>
      </c>
      <c r="D64" s="63">
        <v>0</v>
      </c>
      <c r="E64" s="5"/>
      <c r="F64" s="5"/>
      <c r="G64" s="5"/>
      <c r="H64" s="5"/>
      <c r="I64" s="5"/>
      <c r="J64" s="5"/>
    </row>
    <row r="65" spans="1:10" x14ac:dyDescent="0.3">
      <c r="A65" s="64" t="s">
        <v>172</v>
      </c>
      <c r="B65" s="5" t="s">
        <v>174</v>
      </c>
      <c r="C65" s="5" t="s">
        <v>623</v>
      </c>
      <c r="D65" s="63">
        <v>0</v>
      </c>
      <c r="E65" s="5"/>
      <c r="F65" s="5"/>
      <c r="G65" s="5"/>
      <c r="H65" s="5"/>
      <c r="I65" s="5"/>
      <c r="J65" s="5"/>
    </row>
    <row r="66" spans="1:10" x14ac:dyDescent="0.3">
      <c r="A66" s="13">
        <v>3.4</v>
      </c>
      <c r="B66" s="13" t="s">
        <v>180</v>
      </c>
      <c r="C66" s="13"/>
      <c r="D66" s="20"/>
    </row>
    <row r="67" spans="1:10" x14ac:dyDescent="0.3">
      <c r="A67" s="65" t="s">
        <v>175</v>
      </c>
      <c r="B67" s="15" t="s">
        <v>181</v>
      </c>
      <c r="C67" s="15" t="s">
        <v>624</v>
      </c>
      <c r="D67" s="20">
        <v>1</v>
      </c>
    </row>
    <row r="68" spans="1:10" x14ac:dyDescent="0.3">
      <c r="A68" s="65" t="s">
        <v>176</v>
      </c>
      <c r="B68" s="15" t="s">
        <v>182</v>
      </c>
      <c r="C68" s="15" t="s">
        <v>625</v>
      </c>
      <c r="D68" s="20">
        <v>1</v>
      </c>
    </row>
    <row r="69" spans="1:10" x14ac:dyDescent="0.3">
      <c r="A69" s="65" t="s">
        <v>177</v>
      </c>
      <c r="B69" s="15" t="s">
        <v>184</v>
      </c>
      <c r="C69" s="14"/>
      <c r="D69" s="20">
        <v>1</v>
      </c>
    </row>
    <row r="70" spans="1:10" x14ac:dyDescent="0.3">
      <c r="A70" s="65" t="s">
        <v>178</v>
      </c>
      <c r="B70" s="15" t="s">
        <v>185</v>
      </c>
      <c r="C70" s="14"/>
      <c r="D70" s="20">
        <v>1</v>
      </c>
    </row>
    <row r="71" spans="1:10" x14ac:dyDescent="0.3">
      <c r="A71" s="65" t="s">
        <v>179</v>
      </c>
      <c r="B71" s="15" t="s">
        <v>183</v>
      </c>
      <c r="C71" s="15" t="s">
        <v>626</v>
      </c>
      <c r="D71" s="20">
        <v>1</v>
      </c>
    </row>
    <row r="72" spans="1:10" x14ac:dyDescent="0.3">
      <c r="A72" s="3" t="s">
        <v>20</v>
      </c>
      <c r="B72" s="3" t="s">
        <v>186</v>
      </c>
      <c r="C72" s="3"/>
      <c r="D72" s="20"/>
    </row>
    <row r="73" spans="1:10" x14ac:dyDescent="0.3">
      <c r="A73" s="8">
        <v>4.0999999999999996</v>
      </c>
      <c r="B73" s="8" t="s">
        <v>187</v>
      </c>
      <c r="C73" s="8"/>
      <c r="D73" s="63"/>
    </row>
    <row r="74" spans="1:10" x14ac:dyDescent="0.3">
      <c r="A74" s="64" t="s">
        <v>188</v>
      </c>
      <c r="B74" s="5" t="s">
        <v>351</v>
      </c>
      <c r="C74" s="5" t="s">
        <v>627</v>
      </c>
      <c r="D74" s="63">
        <v>1</v>
      </c>
    </row>
    <row r="75" spans="1:10" x14ac:dyDescent="0.3">
      <c r="A75" s="64" t="s">
        <v>189</v>
      </c>
      <c r="B75" s="5" t="s">
        <v>357</v>
      </c>
      <c r="C75" s="5" t="s">
        <v>628</v>
      </c>
      <c r="D75" s="63">
        <v>1</v>
      </c>
    </row>
    <row r="76" spans="1:10" x14ac:dyDescent="0.3">
      <c r="A76" s="64" t="s">
        <v>190</v>
      </c>
      <c r="B76" s="5" t="s">
        <v>358</v>
      </c>
      <c r="C76" s="5" t="s">
        <v>629</v>
      </c>
      <c r="D76" s="63">
        <v>1</v>
      </c>
    </row>
    <row r="77" spans="1:10" x14ac:dyDescent="0.3">
      <c r="A77" s="81">
        <v>4.2</v>
      </c>
      <c r="B77" s="8" t="s">
        <v>191</v>
      </c>
      <c r="C77" s="5"/>
      <c r="D77" s="63"/>
    </row>
    <row r="78" spans="1:10" x14ac:dyDescent="0.3">
      <c r="A78" s="64" t="s">
        <v>192</v>
      </c>
      <c r="B78" s="5" t="s">
        <v>359</v>
      </c>
      <c r="C78" s="5" t="s">
        <v>630</v>
      </c>
      <c r="D78" s="63">
        <v>1</v>
      </c>
    </row>
    <row r="79" spans="1:10" x14ac:dyDescent="0.3">
      <c r="A79" s="64" t="s">
        <v>193</v>
      </c>
      <c r="B79" s="5" t="s">
        <v>350</v>
      </c>
      <c r="C79" s="5" t="s">
        <v>631</v>
      </c>
      <c r="D79" s="63">
        <v>0</v>
      </c>
    </row>
    <row r="80" spans="1:10" x14ac:dyDescent="0.3">
      <c r="A80" s="64" t="s">
        <v>194</v>
      </c>
      <c r="B80" s="5" t="s">
        <v>360</v>
      </c>
      <c r="C80" s="5" t="s">
        <v>632</v>
      </c>
      <c r="D80" s="63">
        <v>1</v>
      </c>
    </row>
    <row r="81" spans="1:4" x14ac:dyDescent="0.3">
      <c r="A81" s="81">
        <v>4.3</v>
      </c>
      <c r="B81" s="8" t="s">
        <v>195</v>
      </c>
      <c r="C81" s="5"/>
      <c r="D81" s="63"/>
    </row>
    <row r="82" spans="1:4" x14ac:dyDescent="0.3">
      <c r="A82" s="64" t="s">
        <v>196</v>
      </c>
      <c r="B82" s="5" t="s">
        <v>352</v>
      </c>
      <c r="C82" s="5" t="s">
        <v>633</v>
      </c>
      <c r="D82" s="63">
        <v>0</v>
      </c>
    </row>
    <row r="83" spans="1:4" x14ac:dyDescent="0.3">
      <c r="A83" s="64" t="s">
        <v>197</v>
      </c>
      <c r="B83" s="5" t="s">
        <v>350</v>
      </c>
      <c r="C83" s="5" t="s">
        <v>634</v>
      </c>
      <c r="D83" s="63">
        <v>0</v>
      </c>
    </row>
    <row r="84" spans="1:4" x14ac:dyDescent="0.3">
      <c r="A84" s="64" t="s">
        <v>198</v>
      </c>
      <c r="B84" s="5" t="s">
        <v>353</v>
      </c>
      <c r="C84" s="5" t="s">
        <v>635</v>
      </c>
      <c r="D84" s="63">
        <v>1</v>
      </c>
    </row>
    <row r="85" spans="1:4" x14ac:dyDescent="0.3">
      <c r="A85" s="81">
        <v>4.4000000000000004</v>
      </c>
      <c r="B85" s="8" t="s">
        <v>199</v>
      </c>
      <c r="C85" s="5"/>
      <c r="D85" s="63"/>
    </row>
    <row r="86" spans="1:4" x14ac:dyDescent="0.3">
      <c r="A86" s="64" t="s">
        <v>200</v>
      </c>
      <c r="B86" s="5" t="s">
        <v>361</v>
      </c>
      <c r="C86" s="5" t="s">
        <v>636</v>
      </c>
      <c r="D86" s="63">
        <v>1</v>
      </c>
    </row>
    <row r="87" spans="1:4" x14ac:dyDescent="0.3">
      <c r="A87" s="64" t="s">
        <v>201</v>
      </c>
      <c r="B87" s="5" t="s">
        <v>350</v>
      </c>
      <c r="C87" s="5" t="s">
        <v>637</v>
      </c>
      <c r="D87" s="63">
        <v>0</v>
      </c>
    </row>
    <row r="88" spans="1:4" x14ac:dyDescent="0.3">
      <c r="A88" s="64" t="s">
        <v>202</v>
      </c>
      <c r="B88" s="5" t="s">
        <v>362</v>
      </c>
      <c r="C88" s="5" t="s">
        <v>638</v>
      </c>
      <c r="D88" s="63">
        <v>1</v>
      </c>
    </row>
    <row r="89" spans="1:4" x14ac:dyDescent="0.3">
      <c r="A89" s="81">
        <v>4.5</v>
      </c>
      <c r="B89" s="8" t="s">
        <v>210</v>
      </c>
      <c r="C89" s="5"/>
      <c r="D89" s="63"/>
    </row>
    <row r="90" spans="1:4" x14ac:dyDescent="0.3">
      <c r="A90" s="64" t="s">
        <v>203</v>
      </c>
      <c r="B90" s="5" t="s">
        <v>354</v>
      </c>
      <c r="C90" s="5" t="s">
        <v>639</v>
      </c>
      <c r="D90" s="63">
        <v>0</v>
      </c>
    </row>
    <row r="91" spans="1:4" x14ac:dyDescent="0.3">
      <c r="A91" s="64" t="s">
        <v>204</v>
      </c>
      <c r="B91" s="5" t="s">
        <v>355</v>
      </c>
      <c r="C91" s="5" t="s">
        <v>640</v>
      </c>
      <c r="D91" s="63">
        <v>1</v>
      </c>
    </row>
    <row r="92" spans="1:4" x14ac:dyDescent="0.3">
      <c r="A92" s="64" t="s">
        <v>205</v>
      </c>
      <c r="B92" s="5" t="s">
        <v>356</v>
      </c>
      <c r="C92" s="5" t="s">
        <v>641</v>
      </c>
      <c r="D92" s="63">
        <v>0</v>
      </c>
    </row>
    <row r="93" spans="1:4" x14ac:dyDescent="0.3">
      <c r="C93" s="66" t="s">
        <v>378</v>
      </c>
      <c r="D93" s="66">
        <f>SUM(D19:D92)</f>
        <v>41</v>
      </c>
    </row>
    <row r="102" spans="1:1" x14ac:dyDescent="0.3">
      <c r="A102" s="16"/>
    </row>
  </sheetData>
  <mergeCells count="1">
    <mergeCell ref="A1:K1"/>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7"/>
  <sheetViews>
    <sheetView tabSelected="1" topLeftCell="C1" zoomScale="86" zoomScaleNormal="86" workbookViewId="0">
      <selection activeCell="I14" sqref="I14"/>
    </sheetView>
  </sheetViews>
  <sheetFormatPr defaultRowHeight="14.4" x14ac:dyDescent="0.3"/>
  <cols>
    <col min="1" max="1" width="45.44140625" customWidth="1"/>
    <col min="2" max="2" width="36.5546875" customWidth="1"/>
    <col min="3" max="3" width="15.6640625" bestFit="1" customWidth="1"/>
    <col min="4" max="4" width="11.21875" bestFit="1" customWidth="1"/>
    <col min="5" max="8" width="9.6640625" bestFit="1" customWidth="1"/>
    <col min="9" max="9" width="12.33203125" bestFit="1" customWidth="1"/>
    <col min="10" max="10" width="9" bestFit="1" customWidth="1"/>
    <col min="11" max="14" width="12.33203125" bestFit="1" customWidth="1"/>
    <col min="15" max="15" width="27" customWidth="1"/>
    <col min="16" max="16" width="35" customWidth="1"/>
    <col min="17" max="17" width="21.44140625" customWidth="1"/>
  </cols>
  <sheetData>
    <row r="1" spans="1:17" ht="15.6" x14ac:dyDescent="0.3">
      <c r="A1" s="135" t="s">
        <v>211</v>
      </c>
      <c r="B1" s="135"/>
      <c r="C1" s="135"/>
      <c r="D1" s="135"/>
      <c r="E1" s="135"/>
      <c r="F1" s="135"/>
      <c r="G1" s="135"/>
      <c r="H1" s="135"/>
      <c r="I1" s="135"/>
      <c r="J1" s="135"/>
      <c r="K1" s="135"/>
      <c r="L1" s="135"/>
      <c r="M1" s="135"/>
      <c r="N1" s="135"/>
      <c r="O1" s="135"/>
      <c r="P1" s="30"/>
    </row>
    <row r="2" spans="1:17" ht="15.6" x14ac:dyDescent="0.3">
      <c r="A2" s="104"/>
      <c r="B2" s="104"/>
      <c r="C2" s="132" t="s">
        <v>310</v>
      </c>
      <c r="D2" s="133"/>
      <c r="E2" s="134"/>
      <c r="F2" s="132" t="s">
        <v>441</v>
      </c>
      <c r="G2" s="134"/>
      <c r="H2" s="104"/>
      <c r="I2" s="104"/>
      <c r="J2" s="104"/>
      <c r="K2" s="104"/>
      <c r="L2" s="104"/>
      <c r="M2" s="104"/>
      <c r="N2" s="104"/>
      <c r="O2" s="104"/>
      <c r="P2" s="30"/>
    </row>
    <row r="3" spans="1:17" ht="15.6" x14ac:dyDescent="0.3">
      <c r="A3" s="104"/>
      <c r="B3" s="104"/>
      <c r="C3" s="132" t="s">
        <v>311</v>
      </c>
      <c r="D3" s="133"/>
      <c r="E3" s="134"/>
      <c r="F3" s="132" t="s">
        <v>442</v>
      </c>
      <c r="G3" s="134"/>
      <c r="H3" s="104"/>
      <c r="I3" s="104"/>
      <c r="J3" s="104"/>
      <c r="K3" s="104"/>
      <c r="L3" s="104"/>
      <c r="M3" s="104"/>
      <c r="N3" s="104"/>
      <c r="O3" s="104"/>
      <c r="P3" s="30"/>
    </row>
    <row r="4" spans="1:17" s="17" customFormat="1" x14ac:dyDescent="0.3">
      <c r="A4" s="98" t="s">
        <v>431</v>
      </c>
      <c r="B4" s="98" t="s">
        <v>216</v>
      </c>
      <c r="C4" s="98" t="s">
        <v>383</v>
      </c>
      <c r="D4" s="114">
        <v>2014</v>
      </c>
      <c r="E4" s="114">
        <v>2015</v>
      </c>
      <c r="F4" s="114">
        <v>2016</v>
      </c>
      <c r="G4" s="114">
        <v>2017</v>
      </c>
      <c r="H4" s="114">
        <v>2018</v>
      </c>
      <c r="I4" s="114">
        <v>2019</v>
      </c>
      <c r="J4" s="114">
        <v>2020</v>
      </c>
      <c r="K4" s="114">
        <v>2021</v>
      </c>
      <c r="L4" s="114">
        <v>2022</v>
      </c>
      <c r="M4" s="114">
        <v>2023</v>
      </c>
      <c r="N4" s="114">
        <v>2024</v>
      </c>
      <c r="O4" s="105" t="s">
        <v>217</v>
      </c>
      <c r="P4" s="31" t="s">
        <v>70</v>
      </c>
      <c r="Q4" s="20" t="s">
        <v>347</v>
      </c>
    </row>
    <row r="5" spans="1:17" ht="15.6" x14ac:dyDescent="0.3">
      <c r="A5" s="136" t="s">
        <v>214</v>
      </c>
      <c r="B5" s="106" t="s">
        <v>425</v>
      </c>
      <c r="C5" s="94">
        <f>C29/$C$29</f>
        <v>1</v>
      </c>
      <c r="D5" s="94">
        <f t="shared" ref="D5:N5" si="0">D29/$C$29</f>
        <v>1.1767802623194057</v>
      </c>
      <c r="E5" s="94">
        <f t="shared" si="0"/>
        <v>1.5998915721093028</v>
      </c>
      <c r="F5" s="94">
        <f t="shared" si="0"/>
        <v>1.8362263289550027</v>
      </c>
      <c r="G5" s="94">
        <f t="shared" si="0"/>
        <v>1.9039271821113004</v>
      </c>
      <c r="H5" s="94">
        <f t="shared" si="0"/>
        <v>2.4278621634217559</v>
      </c>
      <c r="I5" s="94">
        <f t="shared" si="0"/>
        <v>3.3309904031805515</v>
      </c>
      <c r="J5" s="94">
        <f t="shared" si="0"/>
        <v>3.0247862353646124</v>
      </c>
      <c r="K5" s="94">
        <f t="shared" si="0"/>
        <v>4.1099639524819525</v>
      </c>
      <c r="L5" s="94">
        <f t="shared" si="0"/>
        <v>6.1450746155089924</v>
      </c>
      <c r="M5" s="94">
        <f t="shared" si="0"/>
        <v>7.4290891106059593</v>
      </c>
      <c r="N5" s="94">
        <f t="shared" si="0"/>
        <v>8.5850065151846593</v>
      </c>
      <c r="O5" s="107"/>
      <c r="P5" s="5" t="s">
        <v>468</v>
      </c>
      <c r="Q5" s="63">
        <v>1</v>
      </c>
    </row>
    <row r="6" spans="1:17" ht="15.6" x14ac:dyDescent="0.3">
      <c r="A6" s="136"/>
      <c r="B6" s="106" t="s">
        <v>212</v>
      </c>
      <c r="C6" s="94">
        <f>C30/$C$30</f>
        <v>1</v>
      </c>
      <c r="D6" s="94">
        <f t="shared" ref="D6:N6" si="1">D30/$C$30</f>
        <v>1.1189926840288793</v>
      </c>
      <c r="E6" s="94">
        <f t="shared" si="1"/>
        <v>1.47784539363001</v>
      </c>
      <c r="F6" s="94">
        <f t="shared" si="1"/>
        <v>1.6282698353185474</v>
      </c>
      <c r="G6" s="94">
        <f t="shared" si="1"/>
        <v>1.6892442726809525</v>
      </c>
      <c r="H6" s="94">
        <f t="shared" si="1"/>
        <v>2.1552504830848211</v>
      </c>
      <c r="I6" s="94">
        <f t="shared" si="1"/>
        <v>2.966068698987685</v>
      </c>
      <c r="J6" s="94">
        <f t="shared" si="1"/>
        <v>2.7768869148905493</v>
      </c>
      <c r="K6" s="94">
        <f t="shared" si="1"/>
        <v>3.7011747853757488</v>
      </c>
      <c r="L6" s="94">
        <f t="shared" si="1"/>
        <v>5.2885674732500796</v>
      </c>
      <c r="M6" s="94">
        <f t="shared" si="1"/>
        <v>6.3036560628346745</v>
      </c>
      <c r="N6" s="94">
        <f t="shared" si="1"/>
        <v>6.988506907391919</v>
      </c>
      <c r="O6" s="107"/>
      <c r="P6" s="5" t="s">
        <v>467</v>
      </c>
      <c r="Q6" s="63">
        <v>0</v>
      </c>
    </row>
    <row r="7" spans="1:17" ht="15.6" x14ac:dyDescent="0.3">
      <c r="A7" s="136"/>
      <c r="B7" s="106" t="s">
        <v>213</v>
      </c>
      <c r="C7" s="94">
        <f>C31/$C$31</f>
        <v>1</v>
      </c>
      <c r="D7" s="94">
        <f t="shared" ref="D7:N7" si="2">D31/$C$31</f>
        <v>0.5099924108272198</v>
      </c>
      <c r="E7" s="94">
        <f t="shared" si="2"/>
        <v>-2.8596003035669115</v>
      </c>
      <c r="F7" s="94">
        <f t="shared" si="2"/>
        <v>-1.0720971414115861</v>
      </c>
      <c r="G7" s="94">
        <f t="shared" si="2"/>
        <v>-5.3162155325069564</v>
      </c>
      <c r="H7" s="94">
        <f t="shared" si="2"/>
        <v>-7.4080445231469767</v>
      </c>
      <c r="I7" s="94">
        <f t="shared" si="2"/>
        <v>-11.863900834809005</v>
      </c>
      <c r="J7" s="94">
        <f t="shared" si="2"/>
        <v>-0.8322792815583101</v>
      </c>
      <c r="K7" s="94">
        <f t="shared" si="2"/>
        <v>-17.557551226916267</v>
      </c>
      <c r="L7" s="94">
        <f t="shared" si="2"/>
        <v>-37.880849987351375</v>
      </c>
      <c r="M7" s="94">
        <f t="shared" si="2"/>
        <v>-52.009107007336198</v>
      </c>
      <c r="N7" s="94">
        <f t="shared" si="2"/>
        <v>-61.292942069314442</v>
      </c>
      <c r="O7" s="107"/>
      <c r="P7" s="5" t="s">
        <v>469</v>
      </c>
      <c r="Q7" s="63">
        <v>1</v>
      </c>
    </row>
    <row r="8" spans="1:17" ht="15.6" x14ac:dyDescent="0.3">
      <c r="A8" s="137" t="s">
        <v>218</v>
      </c>
      <c r="B8" s="108" t="s">
        <v>219</v>
      </c>
      <c r="C8" s="99">
        <f>C32/$C$32</f>
        <v>1</v>
      </c>
      <c r="D8" s="99">
        <f t="shared" ref="D8:N8" si="3">D32/$C$32</f>
        <v>1.5929795236105309</v>
      </c>
      <c r="E8" s="99">
        <f t="shared" si="3"/>
        <v>3.1307981613038032</v>
      </c>
      <c r="F8" s="99">
        <f t="shared" si="3"/>
        <v>7.8037331104610681</v>
      </c>
      <c r="G8" s="99">
        <f t="shared" si="3"/>
        <v>8.2091284765751968</v>
      </c>
      <c r="H8" s="99">
        <f t="shared" si="3"/>
        <v>9.3154571203045933</v>
      </c>
      <c r="I8" s="99">
        <f t="shared" si="3"/>
        <v>15.596879788271348</v>
      </c>
      <c r="J8" s="99">
        <f t="shared" si="3"/>
        <v>16.663370014393838</v>
      </c>
      <c r="K8" s="99">
        <f t="shared" si="3"/>
        <v>19.486000835771002</v>
      </c>
      <c r="L8" s="99">
        <f t="shared" si="3"/>
        <v>24.216418256953155</v>
      </c>
      <c r="M8" s="99">
        <f t="shared" si="3"/>
        <v>32.895250034823796</v>
      </c>
      <c r="N8" s="99">
        <f t="shared" si="3"/>
        <v>40.608812740864558</v>
      </c>
      <c r="O8" s="107"/>
      <c r="P8" s="5" t="s">
        <v>470</v>
      </c>
      <c r="Q8" s="63">
        <v>1</v>
      </c>
    </row>
    <row r="9" spans="1:17" ht="15.6" x14ac:dyDescent="0.3">
      <c r="A9" s="137"/>
      <c r="B9" s="108" t="s">
        <v>220</v>
      </c>
      <c r="C9" s="99">
        <f>C33/$C$33</f>
        <v>1</v>
      </c>
      <c r="D9" s="99">
        <f t="shared" ref="D9:N9" si="4">D33/$C$33</f>
        <v>0.9618547578313964</v>
      </c>
      <c r="E9" s="99">
        <f t="shared" si="4"/>
        <v>0.93181523213969686</v>
      </c>
      <c r="F9" s="99">
        <f t="shared" si="4"/>
        <v>0.71875405580791696</v>
      </c>
      <c r="G9" s="99">
        <f t="shared" si="4"/>
        <v>0.99779953985015635</v>
      </c>
      <c r="H9" s="99">
        <f t="shared" si="4"/>
        <v>1.1681139755766621</v>
      </c>
      <c r="I9" s="99">
        <f t="shared" si="4"/>
        <v>1.3895227420211196</v>
      </c>
      <c r="J9" s="99">
        <f t="shared" si="4"/>
        <v>1.167848504513008</v>
      </c>
      <c r="K9" s="99">
        <f t="shared" si="4"/>
        <v>1.0881894873458793</v>
      </c>
      <c r="L9" s="99">
        <f t="shared" si="4"/>
        <v>1.1164238098047312</v>
      </c>
      <c r="M9" s="99">
        <f t="shared" si="4"/>
        <v>1.9980060173441094</v>
      </c>
      <c r="N9" s="99">
        <f t="shared" si="4"/>
        <v>2.3183175033921306</v>
      </c>
      <c r="O9" s="107"/>
      <c r="P9" s="5" t="s">
        <v>471</v>
      </c>
      <c r="Q9" s="63">
        <v>0</v>
      </c>
    </row>
    <row r="10" spans="1:17" ht="15.6" x14ac:dyDescent="0.3">
      <c r="A10" s="137"/>
      <c r="B10" s="108" t="s">
        <v>221</v>
      </c>
      <c r="C10" s="99">
        <f>C34/$C$34</f>
        <v>1</v>
      </c>
      <c r="D10" s="99">
        <f t="shared" ref="D10:N10" si="5">D34/$C$34</f>
        <v>0.99607070281674603</v>
      </c>
      <c r="E10" s="99">
        <f t="shared" si="5"/>
        <v>1.5154330199981192</v>
      </c>
      <c r="F10" s="99">
        <f t="shared" si="5"/>
        <v>1.6267903652488216</v>
      </c>
      <c r="G10" s="99">
        <f t="shared" si="5"/>
        <v>1.7642953228688367</v>
      </c>
      <c r="H10" s="99">
        <f t="shared" si="5"/>
        <v>1.9996728992979602</v>
      </c>
      <c r="I10" s="99">
        <f t="shared" si="5"/>
        <v>2.7462352753574599</v>
      </c>
      <c r="J10" s="99">
        <f t="shared" si="5"/>
        <v>2.7225858945999768</v>
      </c>
      <c r="K10" s="99">
        <f t="shared" si="5"/>
        <v>2.8767607217476994</v>
      </c>
      <c r="L10" s="99">
        <f t="shared" si="5"/>
        <v>3.3585923221287719</v>
      </c>
      <c r="M10" s="99">
        <f t="shared" si="5"/>
        <v>4.477824616781084</v>
      </c>
      <c r="N10" s="99">
        <f t="shared" si="5"/>
        <v>0</v>
      </c>
      <c r="O10" s="107"/>
      <c r="P10" s="5" t="s">
        <v>472</v>
      </c>
      <c r="Q10" s="63">
        <v>1</v>
      </c>
    </row>
    <row r="11" spans="1:17" ht="15.6" x14ac:dyDescent="0.3">
      <c r="A11" s="138" t="s">
        <v>222</v>
      </c>
      <c r="B11" s="109" t="s">
        <v>223</v>
      </c>
      <c r="C11" s="100">
        <f>C35/$C$35</f>
        <v>1</v>
      </c>
      <c r="D11" s="100">
        <f t="shared" ref="D11:N11" si="6">D35/$C$35</f>
        <v>1.8379050596930075</v>
      </c>
      <c r="E11" s="100">
        <f t="shared" si="6"/>
        <v>2.9882745878339967</v>
      </c>
      <c r="F11" s="100">
        <f t="shared" si="6"/>
        <v>4.3752131893121096</v>
      </c>
      <c r="G11" s="100">
        <f t="shared" si="6"/>
        <v>3.3358442296759518</v>
      </c>
      <c r="H11" s="100">
        <f t="shared" si="6"/>
        <v>5.8039368959636155</v>
      </c>
      <c r="I11" s="100">
        <f t="shared" si="6"/>
        <v>7.1471006253553151</v>
      </c>
      <c r="J11" s="100">
        <f t="shared" si="6"/>
        <v>5.2823337123365546</v>
      </c>
      <c r="K11" s="100">
        <f t="shared" si="6"/>
        <v>7.571915861284821</v>
      </c>
      <c r="L11" s="100">
        <f t="shared" si="6"/>
        <v>11.665648095508812</v>
      </c>
      <c r="M11" s="100">
        <f t="shared" si="6"/>
        <v>15.23131040363843</v>
      </c>
      <c r="N11" s="100">
        <f t="shared" si="6"/>
        <v>0</v>
      </c>
      <c r="O11" s="107"/>
      <c r="P11" s="5" t="s">
        <v>642</v>
      </c>
      <c r="Q11" s="63">
        <v>1</v>
      </c>
    </row>
    <row r="12" spans="1:17" ht="15.6" x14ac:dyDescent="0.3">
      <c r="A12" s="138"/>
      <c r="B12" s="109" t="s">
        <v>224</v>
      </c>
      <c r="C12" s="100">
        <f>C36/$C$36</f>
        <v>1</v>
      </c>
      <c r="D12" s="100">
        <f t="shared" ref="D12:N12" si="7">D36/$C$36</f>
        <v>0.88877738173512832</v>
      </c>
      <c r="E12" s="100">
        <f t="shared" si="7"/>
        <v>0.52976087483129741</v>
      </c>
      <c r="F12" s="100">
        <f t="shared" si="7"/>
        <v>1.8276464684915392</v>
      </c>
      <c r="G12" s="100">
        <f t="shared" si="7"/>
        <v>1.2987161297020453</v>
      </c>
      <c r="H12" s="100">
        <f t="shared" si="7"/>
        <v>1.5208672180503169</v>
      </c>
      <c r="I12" s="100">
        <f t="shared" si="7"/>
        <v>4.0209883378897464</v>
      </c>
      <c r="J12" s="100">
        <f t="shared" si="7"/>
        <v>0.83017268228535834</v>
      </c>
      <c r="K12" s="100">
        <f t="shared" si="7"/>
        <v>1.7716198913382013</v>
      </c>
      <c r="L12" s="100">
        <f t="shared" si="7"/>
        <v>2.9896529051458631</v>
      </c>
      <c r="M12" s="100">
        <f t="shared" si="7"/>
        <v>5.730491054434717</v>
      </c>
      <c r="N12" s="100">
        <f t="shared" si="7"/>
        <v>0</v>
      </c>
      <c r="O12" s="107"/>
      <c r="P12" s="86" t="s">
        <v>643</v>
      </c>
      <c r="Q12" s="63">
        <v>1</v>
      </c>
    </row>
    <row r="13" spans="1:17" ht="15.6" x14ac:dyDescent="0.3">
      <c r="A13" s="138"/>
      <c r="B13" s="109" t="s">
        <v>225</v>
      </c>
      <c r="C13" s="100">
        <f>C37/$C$37</f>
        <v>1</v>
      </c>
      <c r="D13" s="100">
        <f t="shared" ref="D13:N13" si="8">D37/$C$37</f>
        <v>0.56010941522618607</v>
      </c>
      <c r="E13" s="100">
        <f t="shared" si="8"/>
        <v>-0.21887642515630751</v>
      </c>
      <c r="F13" s="100">
        <f t="shared" si="8"/>
        <v>1.0316292754689225</v>
      </c>
      <c r="G13" s="100">
        <f t="shared" si="8"/>
        <v>0.72087624126517102</v>
      </c>
      <c r="H13" s="100">
        <f t="shared" si="8"/>
        <v>9.2474255240897404E-2</v>
      </c>
      <c r="I13" s="100">
        <f t="shared" si="8"/>
        <v>3.2414950349393159</v>
      </c>
      <c r="J13" s="100">
        <f t="shared" si="8"/>
        <v>-0.6825809121000368</v>
      </c>
      <c r="K13" s="100">
        <f t="shared" si="8"/>
        <v>1.0481794777491726E-2</v>
      </c>
      <c r="L13" s="100">
        <f t="shared" si="8"/>
        <v>0.2064867598381758</v>
      </c>
      <c r="M13" s="100">
        <f t="shared" si="8"/>
        <v>2.8880332842956973</v>
      </c>
      <c r="N13" s="100">
        <f t="shared" si="8"/>
        <v>0</v>
      </c>
      <c r="O13" s="107"/>
      <c r="P13" s="5" t="s">
        <v>644</v>
      </c>
      <c r="Q13" s="63">
        <v>1</v>
      </c>
    </row>
    <row r="14" spans="1:17" ht="16.5" customHeight="1" x14ac:dyDescent="0.3">
      <c r="A14" s="139" t="s">
        <v>226</v>
      </c>
      <c r="B14" s="110" t="s">
        <v>227</v>
      </c>
      <c r="C14" s="101">
        <f>C38/$C$38</f>
        <v>1</v>
      </c>
      <c r="D14" s="101">
        <f t="shared" ref="D14:N14" si="9">D38/$C$38</f>
        <v>1.2678571428571426</v>
      </c>
      <c r="E14" s="101">
        <f t="shared" si="9"/>
        <v>0.9642857142857143</v>
      </c>
      <c r="F14" s="101">
        <f t="shared" si="9"/>
        <v>0.87499999999999989</v>
      </c>
      <c r="G14" s="101">
        <f t="shared" si="9"/>
        <v>1.0892857142857142</v>
      </c>
      <c r="H14" s="101">
        <f t="shared" si="9"/>
        <v>1.1785714285714286</v>
      </c>
      <c r="I14" s="101">
        <f t="shared" si="9"/>
        <v>1.3392857142857142</v>
      </c>
      <c r="J14" s="101">
        <f t="shared" si="9"/>
        <v>1.3214285714285714</v>
      </c>
      <c r="K14" s="101">
        <f t="shared" si="9"/>
        <v>1.4999999999999998</v>
      </c>
      <c r="L14" s="101">
        <f t="shared" si="9"/>
        <v>1.5357142857142856</v>
      </c>
      <c r="M14" s="101">
        <f t="shared" si="9"/>
        <v>1.8214285714285714</v>
      </c>
      <c r="N14" s="101">
        <f t="shared" si="9"/>
        <v>1.6607142857142856</v>
      </c>
      <c r="O14" s="107"/>
      <c r="P14" s="5" t="s">
        <v>645</v>
      </c>
      <c r="Q14" s="63">
        <v>0</v>
      </c>
    </row>
    <row r="15" spans="1:17" ht="15.6" x14ac:dyDescent="0.3">
      <c r="A15" s="139"/>
      <c r="B15" s="110" t="s">
        <v>228</v>
      </c>
      <c r="C15" s="101">
        <f>C39/$C$39</f>
        <v>1</v>
      </c>
      <c r="D15" s="101">
        <f t="shared" ref="D15:N15" si="10">D39/$C$39</f>
        <v>0.65027155841276874</v>
      </c>
      <c r="E15" s="101">
        <f t="shared" si="10"/>
        <v>0.28456365920342863</v>
      </c>
      <c r="F15" s="101">
        <f t="shared" si="10"/>
        <v>0.10360784748392816</v>
      </c>
      <c r="G15" s="101">
        <f t="shared" si="10"/>
        <v>0.1068222123697628</v>
      </c>
      <c r="H15" s="101">
        <f t="shared" si="10"/>
        <v>0.10854947166186357</v>
      </c>
      <c r="I15" s="101">
        <f t="shared" si="10"/>
        <v>9.3964752826424289E-2</v>
      </c>
      <c r="J15" s="101">
        <f t="shared" si="10"/>
        <v>8.251126875046183E-2</v>
      </c>
      <c r="K15" s="101">
        <f t="shared" si="10"/>
        <v>7.4540013300820218E-2</v>
      </c>
      <c r="L15" s="101">
        <f t="shared" si="10"/>
        <v>6.8785561220719715E-2</v>
      </c>
      <c r="M15" s="101">
        <f t="shared" si="10"/>
        <v>7.0808394295425986E-2</v>
      </c>
      <c r="N15" s="101">
        <f t="shared" si="10"/>
        <v>7.1399541860636948E-2</v>
      </c>
      <c r="O15" s="107"/>
      <c r="P15" s="5" t="s">
        <v>646</v>
      </c>
      <c r="Q15" s="63">
        <v>1</v>
      </c>
    </row>
    <row r="16" spans="1:17" ht="15.6" x14ac:dyDescent="0.3">
      <c r="A16" s="139"/>
      <c r="B16" s="110" t="s">
        <v>229</v>
      </c>
      <c r="C16" s="101">
        <f>C40/$C$40</f>
        <v>1</v>
      </c>
      <c r="D16" s="101">
        <f t="shared" ref="D16:N16" si="11">D40/$C$40</f>
        <v>0.4333794737702662</v>
      </c>
      <c r="E16" s="101">
        <f t="shared" si="11"/>
        <v>-1.7873713152928257</v>
      </c>
      <c r="F16" s="101">
        <f t="shared" si="11"/>
        <v>-0.58385893095309072</v>
      </c>
      <c r="G16" s="101">
        <f t="shared" si="11"/>
        <v>-2.7922367947978484</v>
      </c>
      <c r="H16" s="101">
        <f t="shared" si="11"/>
        <v>-3.0512623965053693</v>
      </c>
      <c r="I16" s="101">
        <f t="shared" si="11"/>
        <v>-3.5616736762378296</v>
      </c>
      <c r="J16" s="101">
        <f t="shared" si="11"/>
        <v>-2.7515309076311825</v>
      </c>
      <c r="K16" s="101">
        <f t="shared" si="11"/>
        <v>-4.271947742099659</v>
      </c>
      <c r="L16" s="101">
        <f t="shared" si="11"/>
        <v>-6.1644247397334047</v>
      </c>
      <c r="M16" s="101">
        <f t="shared" si="11"/>
        <v>-7.000738076096928</v>
      </c>
      <c r="N16" s="101">
        <f t="shared" si="11"/>
        <v>-7.1395335531665651</v>
      </c>
      <c r="O16" s="107"/>
      <c r="P16" s="5" t="s">
        <v>473</v>
      </c>
      <c r="Q16" s="63">
        <v>1</v>
      </c>
    </row>
    <row r="17" spans="1:17" ht="15.6" x14ac:dyDescent="0.3">
      <c r="A17" s="139"/>
      <c r="B17" s="110" t="s">
        <v>230</v>
      </c>
      <c r="C17" s="101"/>
      <c r="D17" s="101"/>
      <c r="E17" s="101">
        <f>E41/$E$41</f>
        <v>1</v>
      </c>
      <c r="F17" s="101">
        <f t="shared" ref="F17:N17" si="12">F41/$E$41</f>
        <v>0.34399999999999997</v>
      </c>
      <c r="G17" s="101">
        <f t="shared" si="12"/>
        <v>1.3679999999999999</v>
      </c>
      <c r="H17" s="101">
        <f t="shared" si="12"/>
        <v>1.9039999999999999</v>
      </c>
      <c r="I17" s="101">
        <f t="shared" si="12"/>
        <v>2.992</v>
      </c>
      <c r="J17" s="101">
        <f t="shared" si="12"/>
        <v>2.024</v>
      </c>
      <c r="K17" s="101">
        <f t="shared" si="12"/>
        <v>2.8479999999999999</v>
      </c>
      <c r="L17" s="101">
        <f t="shared" si="12"/>
        <v>9.2240000000000002</v>
      </c>
      <c r="M17" s="101">
        <f t="shared" si="12"/>
        <v>12.664</v>
      </c>
      <c r="N17" s="101">
        <f t="shared" si="12"/>
        <v>14.928000000000001</v>
      </c>
      <c r="O17" s="107"/>
      <c r="P17" t="s">
        <v>647</v>
      </c>
      <c r="Q17" s="63">
        <v>1</v>
      </c>
    </row>
    <row r="18" spans="1:17" ht="15.6" x14ac:dyDescent="0.3">
      <c r="A18" s="139"/>
      <c r="B18" s="110" t="s">
        <v>231</v>
      </c>
      <c r="C18" s="101"/>
      <c r="D18" s="101"/>
      <c r="E18" s="101"/>
      <c r="F18" s="101"/>
      <c r="G18" s="101">
        <f>G42/$G$42</f>
        <v>1</v>
      </c>
      <c r="H18" s="101">
        <f t="shared" ref="H18:N18" si="13">H42/$G$42</f>
        <v>1</v>
      </c>
      <c r="I18" s="101">
        <f t="shared" si="13"/>
        <v>1.5135135135135136</v>
      </c>
      <c r="J18" s="101">
        <f t="shared" si="13"/>
        <v>1.5135135135135136</v>
      </c>
      <c r="K18" s="101">
        <f t="shared" si="13"/>
        <v>2.243243243243243</v>
      </c>
      <c r="L18" s="101">
        <f t="shared" si="13"/>
        <v>3.3783783783783785</v>
      </c>
      <c r="M18" s="101">
        <f t="shared" si="13"/>
        <v>4.7297297297297298</v>
      </c>
      <c r="N18" s="101">
        <f t="shared" si="13"/>
        <v>0</v>
      </c>
      <c r="O18" s="107"/>
      <c r="P18" s="5" t="s">
        <v>648</v>
      </c>
      <c r="Q18" s="63">
        <v>1</v>
      </c>
    </row>
    <row r="19" spans="1:17" ht="15.6" x14ac:dyDescent="0.3">
      <c r="A19" s="139"/>
      <c r="B19" s="110" t="s">
        <v>232</v>
      </c>
      <c r="C19" s="101"/>
      <c r="D19" s="101">
        <f>D43/$D$43</f>
        <v>1</v>
      </c>
      <c r="E19" s="101">
        <f t="shared" ref="E19:N19" si="14">E43/$D$43</f>
        <v>-3.0775623268698062</v>
      </c>
      <c r="F19" s="101">
        <f t="shared" si="14"/>
        <v>-0.49584487534626043</v>
      </c>
      <c r="G19" s="101">
        <f t="shared" si="14"/>
        <v>-1.6814404432132966</v>
      </c>
      <c r="H19" s="101">
        <f t="shared" si="14"/>
        <v>-2.1523545706371192</v>
      </c>
      <c r="I19" s="101">
        <f t="shared" si="14"/>
        <v>-2.4390581717451525</v>
      </c>
      <c r="J19" s="101">
        <f t="shared" si="14"/>
        <v>-1.3296398891966759</v>
      </c>
      <c r="K19" s="101">
        <f t="shared" si="14"/>
        <v>-2.5290858725761778</v>
      </c>
      <c r="L19" s="101">
        <f t="shared" si="14"/>
        <v>-4.5180055401662047</v>
      </c>
      <c r="M19" s="101">
        <f t="shared" si="14"/>
        <v>-4.729916897506925</v>
      </c>
      <c r="N19" s="101">
        <f t="shared" si="14"/>
        <v>-4.4542936288088644</v>
      </c>
      <c r="O19" s="107"/>
      <c r="P19" t="s">
        <v>649</v>
      </c>
      <c r="Q19" s="63">
        <v>1</v>
      </c>
    </row>
    <row r="20" spans="1:17" ht="15.6" x14ac:dyDescent="0.3">
      <c r="A20" s="131" t="s">
        <v>233</v>
      </c>
      <c r="B20" s="111" t="s">
        <v>234</v>
      </c>
      <c r="C20" s="102"/>
      <c r="D20" s="102"/>
      <c r="E20" s="102"/>
      <c r="F20" s="102">
        <f>F44/$F$44</f>
        <v>1</v>
      </c>
      <c r="G20" s="102">
        <f t="shared" ref="G20:N20" si="15">G44/$F$44</f>
        <v>1.7165661582121319</v>
      </c>
      <c r="H20" s="102">
        <f t="shared" si="15"/>
        <v>2.0611919120255409</v>
      </c>
      <c r="I20" s="102">
        <f t="shared" si="15"/>
        <v>2.793011706278822</v>
      </c>
      <c r="J20" s="102">
        <f t="shared" si="15"/>
        <v>3.6106775452288042</v>
      </c>
      <c r="K20" s="102">
        <f t="shared" si="15"/>
        <v>5.2518623625399083</v>
      </c>
      <c r="L20" s="102">
        <f t="shared" si="15"/>
        <v>11.728981908478183</v>
      </c>
      <c r="M20" s="102">
        <f t="shared" si="15"/>
        <v>21.938630720113515</v>
      </c>
      <c r="N20" s="102">
        <f t="shared" si="15"/>
        <v>26.45619013834693</v>
      </c>
      <c r="O20" s="107"/>
      <c r="P20" s="5" t="s">
        <v>474</v>
      </c>
      <c r="Q20" s="63">
        <v>1</v>
      </c>
    </row>
    <row r="21" spans="1:17" ht="15.6" x14ac:dyDescent="0.3">
      <c r="A21" s="131"/>
      <c r="B21" s="111" t="s">
        <v>235</v>
      </c>
      <c r="C21" s="102"/>
      <c r="D21" s="102"/>
      <c r="E21" s="102"/>
      <c r="F21" s="102">
        <f>F45/$F$45</f>
        <v>1</v>
      </c>
      <c r="G21" s="102">
        <f t="shared" ref="G21:N21" si="16">G45/$F$45</f>
        <v>0.43512621806184298</v>
      </c>
      <c r="H21" s="102">
        <f t="shared" si="16"/>
        <v>0.37520141180081329</v>
      </c>
      <c r="I21" s="102">
        <f t="shared" si="16"/>
        <v>0.32302616435202947</v>
      </c>
      <c r="J21" s="102">
        <f t="shared" si="16"/>
        <v>0.61658865955651032</v>
      </c>
      <c r="K21" s="102">
        <f t="shared" si="16"/>
        <v>0.63761221514616728</v>
      </c>
      <c r="L21" s="102">
        <f t="shared" si="16"/>
        <v>0.44026701450164962</v>
      </c>
      <c r="M21" s="102">
        <f t="shared" si="16"/>
        <v>0.59955497583058381</v>
      </c>
      <c r="N21" s="102">
        <f t="shared" si="16"/>
        <v>0.73114401902861959</v>
      </c>
      <c r="O21" s="107"/>
      <c r="P21" t="s">
        <v>650</v>
      </c>
      <c r="Q21" s="63">
        <v>1</v>
      </c>
    </row>
    <row r="22" spans="1:17" ht="15.6" x14ac:dyDescent="0.3">
      <c r="A22" s="131"/>
      <c r="B22" s="111" t="s">
        <v>236</v>
      </c>
      <c r="C22" s="102"/>
      <c r="D22" s="102"/>
      <c r="E22" s="102"/>
      <c r="F22" s="102">
        <f>F46/$F$46</f>
        <v>1</v>
      </c>
      <c r="G22" s="102">
        <f t="shared" ref="G22:N22" si="17">G46/$F$46</f>
        <v>1.6439024390243904</v>
      </c>
      <c r="H22" s="102">
        <f t="shared" si="17"/>
        <v>1.7487804878048783</v>
      </c>
      <c r="I22" s="102">
        <f t="shared" si="17"/>
        <v>1.5000000000000002</v>
      </c>
      <c r="J22" s="102">
        <f t="shared" si="17"/>
        <v>1.8292682926829269</v>
      </c>
      <c r="K22" s="102">
        <f t="shared" si="17"/>
        <v>2.3000000000000003</v>
      </c>
      <c r="L22" s="102">
        <f t="shared" si="17"/>
        <v>4.1073170731707318</v>
      </c>
      <c r="M22" s="102">
        <f t="shared" si="17"/>
        <v>5.651219512195123</v>
      </c>
      <c r="N22" s="102">
        <f t="shared" si="17"/>
        <v>6.8902439024390247</v>
      </c>
      <c r="O22" s="107"/>
      <c r="P22" s="5" t="s">
        <v>651</v>
      </c>
      <c r="Q22" s="63">
        <v>1</v>
      </c>
    </row>
    <row r="23" spans="1:17" x14ac:dyDescent="0.3">
      <c r="A23" s="103"/>
      <c r="B23" s="103"/>
      <c r="C23" s="103"/>
      <c r="D23" s="103"/>
      <c r="E23" s="103"/>
      <c r="F23" s="103"/>
      <c r="G23" s="103"/>
      <c r="H23" s="103"/>
      <c r="I23" s="103"/>
      <c r="J23" s="103"/>
      <c r="K23" s="103"/>
      <c r="L23" s="103"/>
      <c r="M23" s="103"/>
      <c r="N23" s="103"/>
      <c r="O23" s="103"/>
      <c r="P23" s="66" t="s">
        <v>379</v>
      </c>
      <c r="Q23" s="66">
        <f>SUM(Q5:Q22)</f>
        <v>15</v>
      </c>
    </row>
    <row r="25" spans="1:17" ht="15.6" x14ac:dyDescent="0.3">
      <c r="A25" s="127" t="s">
        <v>211</v>
      </c>
      <c r="B25" s="127"/>
      <c r="C25" s="127"/>
      <c r="D25" s="127"/>
      <c r="E25" s="127"/>
      <c r="F25" s="127"/>
      <c r="G25" s="127"/>
      <c r="H25" s="127"/>
      <c r="I25" s="127"/>
      <c r="J25" s="127"/>
      <c r="K25" s="127"/>
      <c r="L25" s="127"/>
      <c r="M25" s="127"/>
      <c r="N25" s="127"/>
      <c r="O25" s="127"/>
    </row>
    <row r="26" spans="1:17" ht="15.6" x14ac:dyDescent="0.3">
      <c r="A26" s="93"/>
      <c r="B26" s="93"/>
      <c r="C26" s="128" t="s">
        <v>310</v>
      </c>
      <c r="D26" s="129"/>
      <c r="E26" s="130"/>
      <c r="F26" s="128"/>
      <c r="G26" s="130"/>
      <c r="H26" s="93"/>
      <c r="I26" s="93"/>
      <c r="J26" s="93"/>
      <c r="K26" s="93"/>
      <c r="L26" s="93"/>
      <c r="M26" s="93"/>
      <c r="N26" s="93"/>
      <c r="O26" s="93"/>
    </row>
    <row r="27" spans="1:17" ht="15.6" x14ac:dyDescent="0.3">
      <c r="A27" s="93"/>
      <c r="B27" s="93"/>
      <c r="C27" s="128" t="s">
        <v>311</v>
      </c>
      <c r="D27" s="129"/>
      <c r="E27" s="130"/>
      <c r="F27" s="128"/>
      <c r="G27" s="130"/>
      <c r="H27" s="93"/>
      <c r="I27" s="93"/>
      <c r="J27" s="93"/>
      <c r="K27" s="93"/>
      <c r="L27" s="93"/>
      <c r="M27" s="93"/>
      <c r="N27" s="93"/>
      <c r="O27" s="93"/>
    </row>
    <row r="28" spans="1:17" x14ac:dyDescent="0.3">
      <c r="A28" s="3" t="s">
        <v>215</v>
      </c>
      <c r="B28" s="3" t="s">
        <v>216</v>
      </c>
      <c r="C28" s="3" t="s">
        <v>383</v>
      </c>
      <c r="D28" s="3">
        <v>2014</v>
      </c>
      <c r="E28" s="3">
        <v>2015</v>
      </c>
      <c r="F28" s="3">
        <v>2016</v>
      </c>
      <c r="G28" s="3">
        <v>2017</v>
      </c>
      <c r="H28" s="3">
        <v>2018</v>
      </c>
      <c r="I28" s="3">
        <v>2019</v>
      </c>
      <c r="J28" s="3">
        <v>2020</v>
      </c>
      <c r="K28" s="3">
        <v>2021</v>
      </c>
      <c r="L28" s="3">
        <v>2022</v>
      </c>
      <c r="M28" s="3">
        <v>2023</v>
      </c>
      <c r="N28" s="3">
        <v>2024</v>
      </c>
      <c r="O28" s="19" t="s">
        <v>217</v>
      </c>
    </row>
    <row r="29" spans="1:17" ht="15.6" x14ac:dyDescent="0.3">
      <c r="A29" s="122" t="s">
        <v>214</v>
      </c>
      <c r="B29" s="21" t="s">
        <v>425</v>
      </c>
      <c r="C29" s="8">
        <v>21027.8</v>
      </c>
      <c r="D29" s="8">
        <v>24745.1</v>
      </c>
      <c r="E29" s="8">
        <v>33642.199999999997</v>
      </c>
      <c r="F29" s="8">
        <v>38611.800000000003</v>
      </c>
      <c r="G29" s="8">
        <v>40035.4</v>
      </c>
      <c r="H29" s="8">
        <v>51052.6</v>
      </c>
      <c r="I29" s="8">
        <v>70043.399999999994</v>
      </c>
      <c r="J29" s="8">
        <v>63604.6</v>
      </c>
      <c r="K29" s="8">
        <v>86423.5</v>
      </c>
      <c r="L29" s="8">
        <v>129217.4</v>
      </c>
      <c r="M29" s="8">
        <v>156217.4</v>
      </c>
      <c r="N29" s="8">
        <v>180523.8</v>
      </c>
      <c r="O29" s="107"/>
    </row>
    <row r="30" spans="1:17" ht="15.6" x14ac:dyDescent="0.3">
      <c r="A30" s="122"/>
      <c r="B30" s="21" t="s">
        <v>212</v>
      </c>
      <c r="C30" s="95">
        <v>20803.8</v>
      </c>
      <c r="D30" s="8">
        <v>23279.3</v>
      </c>
      <c r="E30" s="8">
        <v>30744.799999999999</v>
      </c>
      <c r="F30" s="8">
        <v>33874.199999999997</v>
      </c>
      <c r="G30" s="8">
        <v>35142.699999999997</v>
      </c>
      <c r="H30" s="8">
        <v>44837.4</v>
      </c>
      <c r="I30" s="8">
        <v>61705.5</v>
      </c>
      <c r="J30" s="8">
        <v>57769.8</v>
      </c>
      <c r="K30" s="8">
        <v>76998.5</v>
      </c>
      <c r="L30" s="8">
        <v>110022.3</v>
      </c>
      <c r="M30" s="8">
        <v>131140</v>
      </c>
      <c r="N30" s="8">
        <v>145387.5</v>
      </c>
      <c r="O30" s="107"/>
    </row>
    <row r="31" spans="1:17" ht="15.6" x14ac:dyDescent="0.3">
      <c r="A31" s="122"/>
      <c r="B31" s="21" t="s">
        <v>213</v>
      </c>
      <c r="C31" s="8">
        <v>-395.3</v>
      </c>
      <c r="D31" s="8">
        <v>-201.6</v>
      </c>
      <c r="E31" s="8">
        <v>1130.4000000000001</v>
      </c>
      <c r="F31" s="8">
        <v>423.8</v>
      </c>
      <c r="G31" s="8">
        <v>2101.5</v>
      </c>
      <c r="H31" s="8">
        <v>2928.4</v>
      </c>
      <c r="I31" s="8">
        <v>4689.8</v>
      </c>
      <c r="J31" s="8">
        <v>329</v>
      </c>
      <c r="K31" s="8">
        <v>6940.5</v>
      </c>
      <c r="L31" s="8">
        <v>14974.3</v>
      </c>
      <c r="M31" s="8">
        <v>20559.2</v>
      </c>
      <c r="N31" s="8">
        <v>24229.1</v>
      </c>
      <c r="O31" s="107"/>
    </row>
    <row r="32" spans="1:17" ht="15.6" x14ac:dyDescent="0.3">
      <c r="A32" s="123" t="s">
        <v>218</v>
      </c>
      <c r="B32" s="22" t="s">
        <v>219</v>
      </c>
      <c r="C32" s="4">
        <v>2153.6999999999998</v>
      </c>
      <c r="D32" s="4">
        <v>3430.8</v>
      </c>
      <c r="E32" s="4">
        <v>6742.8</v>
      </c>
      <c r="F32" s="4">
        <v>16806.900000000001</v>
      </c>
      <c r="G32" s="4">
        <v>17680</v>
      </c>
      <c r="H32" s="4">
        <v>20062.7</v>
      </c>
      <c r="I32" s="4">
        <v>33591</v>
      </c>
      <c r="J32" s="4">
        <v>35887.9</v>
      </c>
      <c r="K32" s="4">
        <v>41967</v>
      </c>
      <c r="L32" s="4">
        <v>52154.9</v>
      </c>
      <c r="M32" s="4">
        <v>70846.5</v>
      </c>
      <c r="N32" s="4">
        <v>87459.199999999997</v>
      </c>
      <c r="O32" s="107"/>
    </row>
    <row r="33" spans="1:15" ht="15.6" x14ac:dyDescent="0.3">
      <c r="A33" s="123"/>
      <c r="B33" s="22" t="s">
        <v>445</v>
      </c>
      <c r="C33" s="96">
        <v>16951</v>
      </c>
      <c r="D33" s="4">
        <v>16304.4</v>
      </c>
      <c r="E33" s="4">
        <v>15795.2</v>
      </c>
      <c r="F33" s="4">
        <v>12183.6</v>
      </c>
      <c r="G33" s="4">
        <v>16913.7</v>
      </c>
      <c r="H33" s="4">
        <v>19800.7</v>
      </c>
      <c r="I33" s="4">
        <v>23553.8</v>
      </c>
      <c r="J33" s="4">
        <v>19796.2</v>
      </c>
      <c r="K33" s="4">
        <v>18445.900000000001</v>
      </c>
      <c r="L33" s="4">
        <v>18924.5</v>
      </c>
      <c r="M33" s="4">
        <v>33868.199999999997</v>
      </c>
      <c r="N33" s="4">
        <v>39297.800000000003</v>
      </c>
      <c r="O33" s="107"/>
    </row>
    <row r="34" spans="1:15" ht="15.6" x14ac:dyDescent="0.3">
      <c r="A34" s="123"/>
      <c r="B34" s="22" t="s">
        <v>221</v>
      </c>
      <c r="C34" s="4">
        <v>24457.3</v>
      </c>
      <c r="D34" s="4">
        <v>24361.200000000001</v>
      </c>
      <c r="E34" s="4">
        <v>37063.4</v>
      </c>
      <c r="F34" s="4">
        <v>39786.9</v>
      </c>
      <c r="G34" s="4">
        <v>43149.9</v>
      </c>
      <c r="H34" s="4">
        <v>48906.6</v>
      </c>
      <c r="I34" s="4">
        <v>67165.5</v>
      </c>
      <c r="J34" s="4">
        <v>66587.100000000006</v>
      </c>
      <c r="K34" s="4">
        <v>70357.8</v>
      </c>
      <c r="L34" s="4">
        <v>82142.100000000006</v>
      </c>
      <c r="M34" s="4">
        <v>109515.5</v>
      </c>
      <c r="N34" s="4"/>
      <c r="O34" s="107"/>
    </row>
    <row r="35" spans="1:15" ht="15.6" x14ac:dyDescent="0.3">
      <c r="A35" s="124" t="s">
        <v>222</v>
      </c>
      <c r="B35" s="23" t="s">
        <v>223</v>
      </c>
      <c r="C35" s="24">
        <v>1407.2</v>
      </c>
      <c r="D35" s="24">
        <v>2586.3000000000002</v>
      </c>
      <c r="E35" s="24">
        <v>4205.1000000000004</v>
      </c>
      <c r="F35" s="24">
        <v>6156.8</v>
      </c>
      <c r="G35" s="24">
        <v>4694.2</v>
      </c>
      <c r="H35" s="24">
        <v>8167.3</v>
      </c>
      <c r="I35" s="24">
        <v>10057.4</v>
      </c>
      <c r="J35" s="24">
        <v>7433.3</v>
      </c>
      <c r="K35" s="24">
        <v>10655.2</v>
      </c>
      <c r="L35" s="24">
        <v>16415.900000000001</v>
      </c>
      <c r="M35" s="24">
        <v>21433.5</v>
      </c>
      <c r="N35" s="24"/>
      <c r="O35" s="107"/>
    </row>
    <row r="36" spans="1:15" ht="15.6" x14ac:dyDescent="0.3">
      <c r="A36" s="124"/>
      <c r="B36" s="23" t="s">
        <v>224</v>
      </c>
      <c r="C36" s="24">
        <v>-5779.4</v>
      </c>
      <c r="D36" s="24">
        <v>-5136.6000000000004</v>
      </c>
      <c r="E36" s="24">
        <v>-3061.7</v>
      </c>
      <c r="F36" s="24">
        <v>-10562.7</v>
      </c>
      <c r="G36" s="24">
        <v>-7505.8</v>
      </c>
      <c r="H36" s="24">
        <v>-8789.7000000000007</v>
      </c>
      <c r="I36" s="24">
        <v>-23238.9</v>
      </c>
      <c r="J36" s="24">
        <v>-4797.8999999999996</v>
      </c>
      <c r="K36" s="24">
        <v>-10238.9</v>
      </c>
      <c r="L36" s="24">
        <v>-17278.400000000001</v>
      </c>
      <c r="M36" s="24">
        <v>-33118.800000000003</v>
      </c>
      <c r="N36" s="24"/>
      <c r="O36" s="107"/>
    </row>
    <row r="37" spans="1:15" ht="15.6" x14ac:dyDescent="0.3">
      <c r="A37" s="124"/>
      <c r="B37" s="23" t="s">
        <v>225</v>
      </c>
      <c r="C37" s="24">
        <v>4350.3999999999996</v>
      </c>
      <c r="D37" s="24">
        <v>2436.6999999999998</v>
      </c>
      <c r="E37" s="24">
        <v>-952.2</v>
      </c>
      <c r="F37" s="24">
        <v>4488</v>
      </c>
      <c r="G37" s="24">
        <v>3136.1</v>
      </c>
      <c r="H37" s="24">
        <v>402.3</v>
      </c>
      <c r="I37" s="24">
        <v>14101.8</v>
      </c>
      <c r="J37" s="24">
        <v>-2969.5</v>
      </c>
      <c r="K37" s="24">
        <v>45.6</v>
      </c>
      <c r="L37" s="24">
        <v>898.3</v>
      </c>
      <c r="M37" s="24">
        <v>12564.1</v>
      </c>
      <c r="N37" s="24"/>
      <c r="O37" s="107"/>
    </row>
    <row r="38" spans="1:15" ht="15.6" x14ac:dyDescent="0.3">
      <c r="A38" s="125" t="s">
        <v>226</v>
      </c>
      <c r="B38" s="25" t="s">
        <v>227</v>
      </c>
      <c r="C38" s="26">
        <v>0.56000000000000005</v>
      </c>
      <c r="D38" s="26">
        <v>0.71</v>
      </c>
      <c r="E38" s="26">
        <v>0.54</v>
      </c>
      <c r="F38" s="26">
        <v>0.49</v>
      </c>
      <c r="G38" s="26">
        <v>0.61</v>
      </c>
      <c r="H38" s="26">
        <v>0.66</v>
      </c>
      <c r="I38" s="26">
        <v>0.75</v>
      </c>
      <c r="J38" s="26">
        <v>0.74</v>
      </c>
      <c r="K38" s="26">
        <v>0.84</v>
      </c>
      <c r="L38" s="26">
        <v>0.86</v>
      </c>
      <c r="M38" s="26">
        <v>1.02</v>
      </c>
      <c r="N38" s="26">
        <v>0.93</v>
      </c>
      <c r="O38" s="107"/>
    </row>
    <row r="39" spans="1:15" ht="15.6" x14ac:dyDescent="0.3">
      <c r="A39" s="125"/>
      <c r="B39" s="25" t="s">
        <v>228</v>
      </c>
      <c r="C39" s="26">
        <v>1082.6400000000001</v>
      </c>
      <c r="D39" s="26">
        <v>704.01</v>
      </c>
      <c r="E39" s="26">
        <v>308.08</v>
      </c>
      <c r="F39" s="26">
        <v>112.17</v>
      </c>
      <c r="G39" s="26">
        <v>115.65</v>
      </c>
      <c r="H39" s="26">
        <v>117.52</v>
      </c>
      <c r="I39" s="26">
        <v>101.73</v>
      </c>
      <c r="J39" s="26">
        <v>89.33</v>
      </c>
      <c r="K39" s="26">
        <v>80.7</v>
      </c>
      <c r="L39" s="26">
        <v>74.47</v>
      </c>
      <c r="M39" s="26">
        <v>76.66</v>
      </c>
      <c r="N39" s="26">
        <v>77.3</v>
      </c>
      <c r="O39" s="107"/>
    </row>
    <row r="40" spans="1:15" ht="15.6" x14ac:dyDescent="0.3">
      <c r="A40" s="125"/>
      <c r="B40" s="25" t="s">
        <v>229</v>
      </c>
      <c r="C40" s="26">
        <f>-395.3/C29*100</f>
        <v>-1.8798923330067816</v>
      </c>
      <c r="D40" s="26">
        <f>-201.6/D29*100</f>
        <v>-0.814706750023237</v>
      </c>
      <c r="E40" s="26">
        <f t="shared" ref="E40:N40" si="18">E47/E29*100</f>
        <v>3.36006563185523</v>
      </c>
      <c r="F40" s="26">
        <f t="shared" si="18"/>
        <v>1.0975919278562511</v>
      </c>
      <c r="G40" s="26">
        <f t="shared" si="18"/>
        <v>5.2491045424799054</v>
      </c>
      <c r="H40" s="26">
        <f t="shared" si="18"/>
        <v>5.736044785182342</v>
      </c>
      <c r="I40" s="26">
        <f t="shared" si="18"/>
        <v>6.6955630366315741</v>
      </c>
      <c r="J40" s="26">
        <f t="shared" si="18"/>
        <v>5.1725818572870512</v>
      </c>
      <c r="K40" s="26">
        <f t="shared" si="18"/>
        <v>8.030801807378781</v>
      </c>
      <c r="L40" s="26">
        <f t="shared" si="18"/>
        <v>11.588454805622153</v>
      </c>
      <c r="M40" s="26">
        <f t="shared" si="18"/>
        <v>13.160633834643262</v>
      </c>
      <c r="N40" s="26">
        <f t="shared" si="18"/>
        <v>13.421554387842491</v>
      </c>
      <c r="O40" s="107"/>
    </row>
    <row r="41" spans="1:15" ht="15.6" x14ac:dyDescent="0.3">
      <c r="A41" s="125"/>
      <c r="B41" s="25" t="s">
        <v>230</v>
      </c>
      <c r="C41" s="26"/>
      <c r="D41" s="26"/>
      <c r="E41" s="26">
        <v>1.25</v>
      </c>
      <c r="F41" s="26">
        <v>0.43</v>
      </c>
      <c r="G41" s="26">
        <v>1.71</v>
      </c>
      <c r="H41" s="26">
        <v>2.38</v>
      </c>
      <c r="I41" s="26">
        <v>3.74</v>
      </c>
      <c r="J41" s="26">
        <v>2.5299999999999998</v>
      </c>
      <c r="K41" s="26">
        <v>3.56</v>
      </c>
      <c r="L41" s="26">
        <v>11.53</v>
      </c>
      <c r="M41" s="26">
        <v>15.83</v>
      </c>
      <c r="N41" s="26">
        <v>18.66</v>
      </c>
      <c r="O41" s="107"/>
    </row>
    <row r="42" spans="1:15" ht="15.6" x14ac:dyDescent="0.3">
      <c r="A42" s="125"/>
      <c r="B42" s="25" t="s">
        <v>231</v>
      </c>
      <c r="C42" s="26"/>
      <c r="D42" s="26"/>
      <c r="E42" s="26"/>
      <c r="F42" s="26"/>
      <c r="G42" s="26">
        <v>0.37</v>
      </c>
      <c r="H42" s="26">
        <v>0.37</v>
      </c>
      <c r="I42" s="26">
        <v>0.56000000000000005</v>
      </c>
      <c r="J42" s="26">
        <v>0.56000000000000005</v>
      </c>
      <c r="K42" s="26">
        <v>0.83</v>
      </c>
      <c r="L42" s="26">
        <v>1.25</v>
      </c>
      <c r="M42" s="26">
        <v>1.75</v>
      </c>
      <c r="N42" s="26"/>
      <c r="O42" s="107"/>
    </row>
    <row r="43" spans="1:15" ht="15.6" x14ac:dyDescent="0.3">
      <c r="A43" s="125"/>
      <c r="B43" s="25" t="s">
        <v>232</v>
      </c>
      <c r="C43" s="26"/>
      <c r="D43" s="26">
        <v>-7.22</v>
      </c>
      <c r="E43" s="26">
        <v>22.22</v>
      </c>
      <c r="F43" s="26">
        <v>3.58</v>
      </c>
      <c r="G43" s="26">
        <v>12.14</v>
      </c>
      <c r="H43" s="26">
        <v>15.54</v>
      </c>
      <c r="I43" s="26">
        <v>17.61</v>
      </c>
      <c r="J43" s="26">
        <v>9.6</v>
      </c>
      <c r="K43" s="26">
        <v>18.260000000000002</v>
      </c>
      <c r="L43" s="26">
        <v>32.619999999999997</v>
      </c>
      <c r="M43" s="26">
        <v>34.15</v>
      </c>
      <c r="N43" s="26">
        <v>32.159999999999997</v>
      </c>
      <c r="O43" s="107"/>
    </row>
    <row r="44" spans="1:15" ht="15.6" x14ac:dyDescent="0.3">
      <c r="A44" s="126" t="s">
        <v>233</v>
      </c>
      <c r="B44" s="27" t="s">
        <v>234</v>
      </c>
      <c r="C44" s="28"/>
      <c r="D44" s="28"/>
      <c r="E44" s="28"/>
      <c r="F44" s="28">
        <v>56.38</v>
      </c>
      <c r="G44" s="28">
        <v>96.78</v>
      </c>
      <c r="H44" s="28">
        <v>116.21</v>
      </c>
      <c r="I44" s="28">
        <v>157.47</v>
      </c>
      <c r="J44" s="28">
        <v>203.57</v>
      </c>
      <c r="K44" s="28">
        <v>296.10000000000002</v>
      </c>
      <c r="L44" s="28">
        <v>661.28</v>
      </c>
      <c r="M44" s="28">
        <v>1236.9000000000001</v>
      </c>
      <c r="N44" s="28">
        <v>1491.6</v>
      </c>
      <c r="O44" s="107"/>
    </row>
    <row r="45" spans="1:15" ht="15.6" x14ac:dyDescent="0.3">
      <c r="A45" s="126"/>
      <c r="B45" s="27" t="s">
        <v>235</v>
      </c>
      <c r="C45" s="28"/>
      <c r="D45" s="28"/>
      <c r="E45" s="28"/>
      <c r="F45" s="28">
        <v>130.33000000000001</v>
      </c>
      <c r="G45" s="28">
        <v>56.71</v>
      </c>
      <c r="H45" s="28">
        <v>48.9</v>
      </c>
      <c r="I45" s="28">
        <v>42.1</v>
      </c>
      <c r="J45" s="28">
        <v>80.36</v>
      </c>
      <c r="K45" s="28">
        <v>83.1</v>
      </c>
      <c r="L45" s="28">
        <v>57.38</v>
      </c>
      <c r="M45" s="28">
        <v>78.14</v>
      </c>
      <c r="N45" s="28">
        <v>95.29</v>
      </c>
      <c r="O45" s="107"/>
    </row>
    <row r="46" spans="1:15" ht="15.6" x14ac:dyDescent="0.3">
      <c r="A46" s="126"/>
      <c r="B46" s="27" t="s">
        <v>236</v>
      </c>
      <c r="C46" s="28"/>
      <c r="D46" s="28"/>
      <c r="E46" s="28"/>
      <c r="F46" s="28">
        <v>4.0999999999999996</v>
      </c>
      <c r="G46" s="28">
        <v>6.74</v>
      </c>
      <c r="H46" s="28">
        <v>7.17</v>
      </c>
      <c r="I46" s="28">
        <v>6.15</v>
      </c>
      <c r="J46" s="28">
        <v>7.5</v>
      </c>
      <c r="K46" s="28">
        <v>9.43</v>
      </c>
      <c r="L46" s="28">
        <v>16.84</v>
      </c>
      <c r="M46" s="28">
        <v>23.17</v>
      </c>
      <c r="N46" s="28">
        <v>28.25</v>
      </c>
      <c r="O46" s="107"/>
    </row>
    <row r="47" spans="1:15" hidden="1" x14ac:dyDescent="0.3">
      <c r="E47">
        <v>1130.4000000000001</v>
      </c>
      <c r="F47" s="97">
        <v>423.8</v>
      </c>
      <c r="G47" s="97">
        <v>2101.5</v>
      </c>
      <c r="H47" s="97">
        <v>2928.4</v>
      </c>
      <c r="I47" s="97">
        <v>4689.8</v>
      </c>
      <c r="J47" s="97">
        <v>3290</v>
      </c>
      <c r="K47" s="97">
        <v>6940.5</v>
      </c>
      <c r="L47" s="97">
        <v>14974.3</v>
      </c>
      <c r="M47" s="97">
        <v>20559.2</v>
      </c>
      <c r="N47" s="97">
        <v>24229.1</v>
      </c>
    </row>
  </sheetData>
  <mergeCells count="20">
    <mergeCell ref="A1:O1"/>
    <mergeCell ref="A5:A7"/>
    <mergeCell ref="A8:A10"/>
    <mergeCell ref="A11:A13"/>
    <mergeCell ref="A14:A19"/>
    <mergeCell ref="A20:A22"/>
    <mergeCell ref="C2:E2"/>
    <mergeCell ref="C3:E3"/>
    <mergeCell ref="F2:G2"/>
    <mergeCell ref="F3:G3"/>
    <mergeCell ref="A25:O25"/>
    <mergeCell ref="C26:E26"/>
    <mergeCell ref="F26:G26"/>
    <mergeCell ref="C27:E27"/>
    <mergeCell ref="F27:G27"/>
    <mergeCell ref="A29:A31"/>
    <mergeCell ref="A32:A34"/>
    <mergeCell ref="A35:A37"/>
    <mergeCell ref="A38:A43"/>
    <mergeCell ref="A44:A46"/>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column" displayEmptyCellsAs="gap" xr2:uid="{00000000-0003-0000-0200-000023000000}">
          <x14:colorSeries rgb="FF376092"/>
          <x14:colorNegative rgb="FFD00000"/>
          <x14:colorAxis rgb="FF000000"/>
          <x14:colorMarkers rgb="FFD00000"/>
          <x14:colorFirst rgb="FFD00000"/>
          <x14:colorLast rgb="FFD00000"/>
          <x14:colorHigh rgb="FFD00000"/>
          <x14:colorLow rgb="FFD00000"/>
          <x14:sparklines>
            <x14:sparkline>
              <xm:f>'Trend Analysis'!F22:N22</xm:f>
              <xm:sqref>O22</xm:sqref>
            </x14:sparkline>
          </x14:sparklines>
        </x14:sparklineGroup>
        <x14:sparklineGroup type="column" displayEmptyCellsAs="gap" xr2:uid="{00000000-0003-0000-0200-000022000000}">
          <x14:colorSeries rgb="FF376092"/>
          <x14:colorNegative rgb="FFD00000"/>
          <x14:colorAxis rgb="FF000000"/>
          <x14:colorMarkers rgb="FFD00000"/>
          <x14:colorFirst rgb="FFD00000"/>
          <x14:colorLast rgb="FFD00000"/>
          <x14:colorHigh rgb="FFD00000"/>
          <x14:colorLow rgb="FFD00000"/>
          <x14:sparklines>
            <x14:sparkline>
              <xm:f>'Trend Analysis'!F21:N21</xm:f>
              <xm:sqref>O21</xm:sqref>
            </x14:sparkline>
          </x14:sparklines>
        </x14:sparklineGroup>
        <x14:sparklineGroup type="column" displayEmptyCellsAs="gap" xr2:uid="{00000000-0003-0000-0200-000021000000}">
          <x14:colorSeries rgb="FF376092"/>
          <x14:colorNegative rgb="FFD00000"/>
          <x14:colorAxis rgb="FF000000"/>
          <x14:colorMarkers rgb="FFD00000"/>
          <x14:colorFirst rgb="FFD00000"/>
          <x14:colorLast rgb="FFD00000"/>
          <x14:colorHigh rgb="FFD00000"/>
          <x14:colorLow rgb="FFD00000"/>
          <x14:sparklines>
            <x14:sparkline>
              <xm:f>'Trend Analysis'!F20:N20</xm:f>
              <xm:sqref>O20</xm:sqref>
            </x14:sparkline>
          </x14:sparklines>
        </x14:sparklineGroup>
        <x14:sparklineGroup type="column" displayEmptyCellsAs="gap" xr2:uid="{00000000-0003-0000-0200-000020000000}">
          <x14:colorSeries rgb="FF376092"/>
          <x14:colorNegative rgb="FFD00000"/>
          <x14:colorAxis rgb="FF000000"/>
          <x14:colorMarkers rgb="FFD00000"/>
          <x14:colorFirst rgb="FFD00000"/>
          <x14:colorLast rgb="FFD00000"/>
          <x14:colorHigh rgb="FFD00000"/>
          <x14:colorLow rgb="FFD00000"/>
          <x14:sparklines>
            <x14:sparkline>
              <xm:f>'Trend Analysis'!D19:N19</xm:f>
              <xm:sqref>O19</xm:sqref>
            </x14:sparkline>
          </x14:sparklines>
        </x14:sparklineGroup>
        <x14:sparklineGroup type="column" displayEmptyCellsAs="gap" xr2:uid="{00000000-0003-0000-0200-00001F000000}">
          <x14:colorSeries rgb="FF376092"/>
          <x14:colorNegative rgb="FFD00000"/>
          <x14:colorAxis rgb="FF000000"/>
          <x14:colorMarkers rgb="FFD00000"/>
          <x14:colorFirst rgb="FFD00000"/>
          <x14:colorLast rgb="FFD00000"/>
          <x14:colorHigh rgb="FFD00000"/>
          <x14:colorLow rgb="FFD00000"/>
          <x14:sparklines>
            <x14:sparkline>
              <xm:f>'Trend Analysis'!G18:N18</xm:f>
              <xm:sqref>O18</xm:sqref>
            </x14:sparkline>
          </x14:sparklines>
        </x14:sparklineGroup>
        <x14:sparklineGroup type="column" displayEmptyCellsAs="gap" xr2:uid="{00000000-0003-0000-0200-00001E000000}">
          <x14:colorSeries rgb="FF376092"/>
          <x14:colorNegative rgb="FFD00000"/>
          <x14:colorAxis rgb="FF000000"/>
          <x14:colorMarkers rgb="FFD00000"/>
          <x14:colorFirst rgb="FFD00000"/>
          <x14:colorLast rgb="FFD00000"/>
          <x14:colorHigh rgb="FFD00000"/>
          <x14:colorLow rgb="FFD00000"/>
          <x14:sparklines>
            <x14:sparkline>
              <xm:f>'Trend Analysis'!E17:N17</xm:f>
              <xm:sqref>O17</xm:sqref>
            </x14:sparkline>
          </x14:sparklines>
        </x14:sparklineGroup>
        <x14:sparklineGroup type="column" displayEmptyCellsAs="gap" xr2:uid="{00000000-0003-0000-0200-00001D000000}">
          <x14:colorSeries rgb="FF376092"/>
          <x14:colorNegative rgb="FFD00000"/>
          <x14:colorAxis rgb="FF000000"/>
          <x14:colorMarkers rgb="FFD00000"/>
          <x14:colorFirst rgb="FFD00000"/>
          <x14:colorLast rgb="FFD00000"/>
          <x14:colorHigh rgb="FFD00000"/>
          <x14:colorLow rgb="FFD00000"/>
          <x14:sparklines>
            <x14:sparkline>
              <xm:f>'Trend Analysis'!C16:N16</xm:f>
              <xm:sqref>O16</xm:sqref>
            </x14:sparkline>
          </x14:sparklines>
        </x14:sparklineGroup>
        <x14:sparklineGroup type="column" displayEmptyCellsAs="gap" xr2:uid="{00000000-0003-0000-0200-00001C000000}">
          <x14:colorSeries rgb="FF376092"/>
          <x14:colorNegative rgb="FFD00000"/>
          <x14:colorAxis rgb="FF000000"/>
          <x14:colorMarkers rgb="FFD00000"/>
          <x14:colorFirst rgb="FFD00000"/>
          <x14:colorLast rgb="FFD00000"/>
          <x14:colorHigh rgb="FFD00000"/>
          <x14:colorLow rgb="FFD00000"/>
          <x14:sparklines>
            <x14:sparkline>
              <xm:f>'Trend Analysis'!C15:N15</xm:f>
              <xm:sqref>O15</xm:sqref>
            </x14:sparkline>
          </x14:sparklines>
        </x14:sparklineGroup>
        <x14:sparklineGroup type="column" displayEmptyCellsAs="gap" xr2:uid="{00000000-0003-0000-0200-00001B000000}">
          <x14:colorSeries rgb="FF376092"/>
          <x14:colorNegative rgb="FFD00000"/>
          <x14:colorAxis rgb="FF000000"/>
          <x14:colorMarkers rgb="FFD00000"/>
          <x14:colorFirst rgb="FFD00000"/>
          <x14:colorLast rgb="FFD00000"/>
          <x14:colorHigh rgb="FFD00000"/>
          <x14:colorLow rgb="FFD00000"/>
          <x14:sparklines>
            <x14:sparkline>
              <xm:f>'Trend Analysis'!C14:N14</xm:f>
              <xm:sqref>O14</xm:sqref>
            </x14:sparkline>
          </x14:sparklines>
        </x14:sparklineGroup>
        <x14:sparklineGroup type="column" displayEmptyCellsAs="gap" xr2:uid="{00000000-0003-0000-0200-00001A000000}">
          <x14:colorSeries rgb="FF376092"/>
          <x14:colorNegative rgb="FFD00000"/>
          <x14:colorAxis rgb="FF000000"/>
          <x14:colorMarkers rgb="FFD00000"/>
          <x14:colorFirst rgb="FFD00000"/>
          <x14:colorLast rgb="FFD00000"/>
          <x14:colorHigh rgb="FFD00000"/>
          <x14:colorLow rgb="FFD00000"/>
          <x14:sparklines>
            <x14:sparkline>
              <xm:f>'Trend Analysis'!C13:N13</xm:f>
              <xm:sqref>O13</xm:sqref>
            </x14:sparkline>
          </x14:sparklines>
        </x14:sparklineGroup>
        <x14:sparklineGroup type="column" displayEmptyCellsAs="gap" xr2:uid="{00000000-0003-0000-0200-000019000000}">
          <x14:colorSeries rgb="FF376092"/>
          <x14:colorNegative rgb="FFD00000"/>
          <x14:colorAxis rgb="FF000000"/>
          <x14:colorMarkers rgb="FFD00000"/>
          <x14:colorFirst rgb="FFD00000"/>
          <x14:colorLast rgb="FFD00000"/>
          <x14:colorHigh rgb="FFD00000"/>
          <x14:colorLow rgb="FFD00000"/>
          <x14:sparklines>
            <x14:sparkline>
              <xm:f>'Trend Analysis'!C12:N12</xm:f>
              <xm:sqref>O12</xm:sqref>
            </x14:sparkline>
          </x14:sparklines>
        </x14:sparklineGroup>
        <x14:sparklineGroup type="column" displayEmptyCellsAs="gap" xr2:uid="{00000000-0003-0000-0200-000018000000}">
          <x14:colorSeries rgb="FF376092"/>
          <x14:colorNegative rgb="FFD00000"/>
          <x14:colorAxis rgb="FF000000"/>
          <x14:colorMarkers rgb="FFD00000"/>
          <x14:colorFirst rgb="FFD00000"/>
          <x14:colorLast rgb="FFD00000"/>
          <x14:colorHigh rgb="FFD00000"/>
          <x14:colorLow rgb="FFD00000"/>
          <x14:sparklines>
            <x14:sparkline>
              <xm:f>'Trend Analysis'!C11:N11</xm:f>
              <xm:sqref>O11</xm:sqref>
            </x14:sparkline>
          </x14:sparklines>
        </x14:sparklineGroup>
        <x14:sparklineGroup type="column" displayEmptyCellsAs="gap" xr2:uid="{00000000-0003-0000-0200-000017000000}">
          <x14:colorSeries rgb="FF376092"/>
          <x14:colorNegative rgb="FFD00000"/>
          <x14:colorAxis rgb="FF000000"/>
          <x14:colorMarkers rgb="FFD00000"/>
          <x14:colorFirst rgb="FFD00000"/>
          <x14:colorLast rgb="FFD00000"/>
          <x14:colorHigh rgb="FFD00000"/>
          <x14:colorLow rgb="FFD00000"/>
          <x14:sparklines>
            <x14:sparkline>
              <xm:f>'Trend Analysis'!C10:N10</xm:f>
              <xm:sqref>O10</xm:sqref>
            </x14:sparkline>
          </x14:sparklines>
        </x14:sparklineGroup>
        <x14:sparklineGroup type="column" displayEmptyCellsAs="gap" xr2:uid="{00000000-0003-0000-0200-000016000000}">
          <x14:colorSeries rgb="FF376092"/>
          <x14:colorNegative rgb="FFD00000"/>
          <x14:colorAxis rgb="FF000000"/>
          <x14:colorMarkers rgb="FFD00000"/>
          <x14:colorFirst rgb="FFD00000"/>
          <x14:colorLast rgb="FFD00000"/>
          <x14:colorHigh rgb="FFD00000"/>
          <x14:colorLow rgb="FFD00000"/>
          <x14:sparklines>
            <x14:sparkline>
              <xm:f>'Trend Analysis'!C9:N9</xm:f>
              <xm:sqref>O9</xm:sqref>
            </x14:sparkline>
          </x14:sparklines>
        </x14:sparklineGroup>
        <x14:sparklineGroup type="column" displayEmptyCellsAs="gap" xr2:uid="{00000000-0003-0000-0200-000015000000}">
          <x14:colorSeries rgb="FF376092"/>
          <x14:colorNegative rgb="FFD00000"/>
          <x14:colorAxis rgb="FF000000"/>
          <x14:colorMarkers rgb="FFD00000"/>
          <x14:colorFirst rgb="FFD00000"/>
          <x14:colorLast rgb="FFD00000"/>
          <x14:colorHigh rgb="FFD00000"/>
          <x14:colorLow rgb="FFD00000"/>
          <x14:sparklines>
            <x14:sparkline>
              <xm:f>'Trend Analysis'!C8:N8</xm:f>
              <xm:sqref>O8</xm:sqref>
            </x14:sparkline>
          </x14:sparklines>
        </x14:sparklineGroup>
        <x14:sparklineGroup type="column" displayEmptyCellsAs="gap" xr2:uid="{00000000-0003-0000-0200-000014000000}">
          <x14:colorSeries rgb="FF376092"/>
          <x14:colorNegative rgb="FFD00000"/>
          <x14:colorAxis rgb="FF000000"/>
          <x14:colorMarkers rgb="FFD00000"/>
          <x14:colorFirst rgb="FFD00000"/>
          <x14:colorLast rgb="FFD00000"/>
          <x14:colorHigh rgb="FFD00000"/>
          <x14:colorLow rgb="FFD00000"/>
          <x14:sparklines>
            <x14:sparkline>
              <xm:f>'Trend Analysis'!C7:N7</xm:f>
              <xm:sqref>O7</xm:sqref>
            </x14:sparkline>
          </x14:sparklines>
        </x14:sparklineGroup>
        <x14:sparklineGroup type="column" displayEmptyCellsAs="gap" xr2:uid="{00000000-0003-0000-0200-000013000000}">
          <x14:colorSeries rgb="FF376092"/>
          <x14:colorNegative rgb="FFD00000"/>
          <x14:colorAxis rgb="FF000000"/>
          <x14:colorMarkers rgb="FFD00000"/>
          <x14:colorFirst rgb="FFD00000"/>
          <x14:colorLast rgb="FFD00000"/>
          <x14:colorHigh rgb="FFD00000"/>
          <x14:colorLow rgb="FFD00000"/>
          <x14:sparklines>
            <x14:sparkline>
              <xm:f>'Trend Analysis'!C6:N6</xm:f>
              <xm:sqref>O6</xm:sqref>
            </x14:sparkline>
          </x14:sparklines>
        </x14:sparklineGroup>
        <x14:sparklineGroup type="column" displayEmptyCellsAs="gap" xr2:uid="{00000000-0003-0000-0200-000012000000}">
          <x14:colorSeries rgb="FF376092"/>
          <x14:colorNegative rgb="FFD00000"/>
          <x14:colorAxis rgb="FF000000"/>
          <x14:colorMarkers rgb="FFD00000"/>
          <x14:colorFirst rgb="FFD00000"/>
          <x14:colorLast rgb="FFD00000"/>
          <x14:colorHigh rgb="FFD00000"/>
          <x14:colorLow rgb="FFD00000"/>
          <x14:sparklines>
            <x14:sparkline>
              <xm:f>'Trend Analysis'!C5:N5</xm:f>
              <xm:sqref>O5</xm:sqref>
            </x14:sparkline>
          </x14:sparklines>
        </x14:sparklineGroup>
        <x14:sparklineGroup type="column" displayEmptyCellsAs="gap"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'Trend Analysis'!C29:N29</xm:f>
              <xm:sqref>O29</xm:sqref>
            </x14:sparkline>
          </x14:sparklines>
        </x14:sparklineGroup>
        <x14:sparklineGroup type="column" displayEmptyCellsAs="gap" xr2:uid="{00000000-0003-0000-0200-000010000000}">
          <x14:colorSeries rgb="FF376092"/>
          <x14:colorNegative rgb="FFD00000"/>
          <x14:colorAxis rgb="FF000000"/>
          <x14:colorMarkers rgb="FFD00000"/>
          <x14:colorFirst rgb="FFD00000"/>
          <x14:colorLast rgb="FFD00000"/>
          <x14:colorHigh rgb="FFD00000"/>
          <x14:colorLow rgb="FFD00000"/>
          <x14:sparklines>
            <x14:sparkline>
              <xm:f>'Trend Analysis'!C30:N30</xm:f>
              <xm:sqref>O30</xm:sqref>
            </x14:sparkline>
          </x14:sparklines>
        </x14:sparklineGroup>
        <x14:sparklineGroup type="column" displayEmptyCellsAs="gap" xr2:uid="{00000000-0003-0000-0200-00000F000000}">
          <x14:colorSeries rgb="FF376092"/>
          <x14:colorNegative rgb="FFD00000"/>
          <x14:colorAxis rgb="FF000000"/>
          <x14:colorMarkers rgb="FFD00000"/>
          <x14:colorFirst rgb="FFD00000"/>
          <x14:colorLast rgb="FFD00000"/>
          <x14:colorHigh rgb="FFD00000"/>
          <x14:colorLow rgb="FFD00000"/>
          <x14:sparklines>
            <x14:sparkline>
              <xm:f>'Trend Analysis'!C31:N31</xm:f>
              <xm:sqref>O31</xm:sqref>
            </x14:sparkline>
          </x14:sparklines>
        </x14:sparklineGroup>
        <x14:sparklineGroup type="column" displayEmptyCellsAs="gap" xr2:uid="{00000000-0003-0000-0200-00000E000000}">
          <x14:colorSeries rgb="FF376092"/>
          <x14:colorNegative rgb="FFD00000"/>
          <x14:colorAxis rgb="FF000000"/>
          <x14:colorMarkers rgb="FFD00000"/>
          <x14:colorFirst rgb="FFD00000"/>
          <x14:colorLast rgb="FFD00000"/>
          <x14:colorHigh rgb="FFD00000"/>
          <x14:colorLow rgb="FFD00000"/>
          <x14:sparklines>
            <x14:sparkline>
              <xm:f>'Trend Analysis'!C32:N32</xm:f>
              <xm:sqref>O32</xm:sqref>
            </x14:sparkline>
          </x14:sparklines>
        </x14:sparklineGroup>
        <x14:sparklineGroup type="column" displayEmptyCellsAs="gap" xr2:uid="{00000000-0003-0000-0200-00000D000000}">
          <x14:colorSeries rgb="FF376092"/>
          <x14:colorNegative rgb="FFD00000"/>
          <x14:colorAxis rgb="FF000000"/>
          <x14:colorMarkers rgb="FFD00000"/>
          <x14:colorFirst rgb="FFD00000"/>
          <x14:colorLast rgb="FFD00000"/>
          <x14:colorHigh rgb="FFD00000"/>
          <x14:colorLow rgb="FFD00000"/>
          <x14:sparklines>
            <x14:sparkline>
              <xm:f>'Trend Analysis'!C33:N33</xm:f>
              <xm:sqref>O33</xm:sqref>
            </x14:sparkline>
          </x14:sparklines>
        </x14:sparklineGroup>
        <x14:sparklineGroup type="column" displayEmptyCellsAs="gap" xr2:uid="{00000000-0003-0000-0200-00000C000000}">
          <x14:colorSeries rgb="FF376092"/>
          <x14:colorNegative rgb="FFD00000"/>
          <x14:colorAxis rgb="FF000000"/>
          <x14:colorMarkers rgb="FFD00000"/>
          <x14:colorFirst rgb="FFD00000"/>
          <x14:colorLast rgb="FFD00000"/>
          <x14:colorHigh rgb="FFD00000"/>
          <x14:colorLow rgb="FFD00000"/>
          <x14:sparklines>
            <x14:sparkline>
              <xm:f>'Trend Analysis'!C34:N34</xm:f>
              <xm:sqref>O34</xm:sqref>
            </x14:sparkline>
          </x14:sparklines>
        </x14:sparklineGroup>
        <x14:sparklineGroup type="column" displayEmptyCellsAs="gap" xr2:uid="{00000000-0003-0000-0200-00000B000000}">
          <x14:colorSeries rgb="FF376092"/>
          <x14:colorNegative rgb="FFD00000"/>
          <x14:colorAxis rgb="FF000000"/>
          <x14:colorMarkers rgb="FFD00000"/>
          <x14:colorFirst rgb="FFD00000"/>
          <x14:colorLast rgb="FFD00000"/>
          <x14:colorHigh rgb="FFD00000"/>
          <x14:colorLow rgb="FFD00000"/>
          <x14:sparklines>
            <x14:sparkline>
              <xm:f>'Trend Analysis'!C35:N35</xm:f>
              <xm:sqref>O35</xm:sqref>
            </x14:sparkline>
          </x14:sparklines>
        </x14:sparklineGroup>
        <x14:sparklineGroup type="column" displayEmptyCellsAs="gap" xr2:uid="{00000000-0003-0000-0200-00000A000000}">
          <x14:colorSeries rgb="FF376092"/>
          <x14:colorNegative rgb="FFD00000"/>
          <x14:colorAxis rgb="FF000000"/>
          <x14:colorMarkers rgb="FFD00000"/>
          <x14:colorFirst rgb="FFD00000"/>
          <x14:colorLast rgb="FFD00000"/>
          <x14:colorHigh rgb="FFD00000"/>
          <x14:colorLow rgb="FFD00000"/>
          <x14:sparklines>
            <x14:sparkline>
              <xm:f>'Trend Analysis'!C36:N36</xm:f>
              <xm:sqref>O36</xm:sqref>
            </x14:sparkline>
          </x14:sparklines>
        </x14:sparklineGroup>
        <x14:sparklineGroup type="column" displayEmptyCellsAs="gap" xr2:uid="{00000000-0003-0000-0200-000009000000}">
          <x14:colorSeries rgb="FF376092"/>
          <x14:colorNegative rgb="FFD00000"/>
          <x14:colorAxis rgb="FF000000"/>
          <x14:colorMarkers rgb="FFD00000"/>
          <x14:colorFirst rgb="FFD00000"/>
          <x14:colorLast rgb="FFD00000"/>
          <x14:colorHigh rgb="FFD00000"/>
          <x14:colorLow rgb="FFD00000"/>
          <x14:sparklines>
            <x14:sparkline>
              <xm:f>'Trend Analysis'!C37:N37</xm:f>
              <xm:sqref>O37</xm:sqref>
            </x14:sparkline>
          </x14:sparklines>
        </x14:sparklineGroup>
        <x14:sparklineGroup type="column" displayEmptyCellsAs="gap" xr2:uid="{00000000-0003-0000-0200-000008000000}">
          <x14:colorSeries rgb="FF376092"/>
          <x14:colorNegative rgb="FFD00000"/>
          <x14:colorAxis rgb="FF000000"/>
          <x14:colorMarkers rgb="FFD00000"/>
          <x14:colorFirst rgb="FFD00000"/>
          <x14:colorLast rgb="FFD00000"/>
          <x14:colorHigh rgb="FFD00000"/>
          <x14:colorLow rgb="FFD00000"/>
          <x14:sparklines>
            <x14:sparkline>
              <xm:f>'Trend Analysis'!C38:N38</xm:f>
              <xm:sqref>O38</xm:sqref>
            </x14:sparkline>
          </x14:sparklines>
        </x14:sparklineGroup>
        <x14:sparklineGroup type="column" displayEmptyCellsAs="gap" xr2:uid="{00000000-0003-0000-0200-000007000000}">
          <x14:colorSeries rgb="FF376092"/>
          <x14:colorNegative rgb="FFD00000"/>
          <x14:colorAxis rgb="FF000000"/>
          <x14:colorMarkers rgb="FFD00000"/>
          <x14:colorFirst rgb="FFD00000"/>
          <x14:colorLast rgb="FFD00000"/>
          <x14:colorHigh rgb="FFD00000"/>
          <x14:colorLow rgb="FFD00000"/>
          <x14:sparklines>
            <x14:sparkline>
              <xm:f>'Trend Analysis'!C39:N39</xm:f>
              <xm:sqref>O39</xm:sqref>
            </x14:sparkline>
          </x14:sparklines>
        </x14:sparklineGroup>
        <x14:sparklineGroup type="column" displayEmptyCellsAs="gap" xr2:uid="{00000000-0003-0000-0200-000006000000}">
          <x14:colorSeries rgb="FF376092"/>
          <x14:colorNegative rgb="FFD00000"/>
          <x14:colorAxis rgb="FF000000"/>
          <x14:colorMarkers rgb="FFD00000"/>
          <x14:colorFirst rgb="FFD00000"/>
          <x14:colorLast rgb="FFD00000"/>
          <x14:colorHigh rgb="FFD00000"/>
          <x14:colorLow rgb="FFD00000"/>
          <x14:sparklines>
            <x14:sparkline>
              <xm:f>'Trend Analysis'!C40:N40</xm:f>
              <xm:sqref>O40</xm:sqref>
            </x14:sparkline>
          </x14:sparklines>
        </x14:sparklineGroup>
        <x14:sparklineGroup type="column" displayEmptyCellsAs="gap" xr2:uid="{00000000-0003-0000-0200-000005000000}">
          <x14:colorSeries rgb="FF376092"/>
          <x14:colorNegative rgb="FFD00000"/>
          <x14:colorAxis rgb="FF000000"/>
          <x14:colorMarkers rgb="FFD00000"/>
          <x14:colorFirst rgb="FFD00000"/>
          <x14:colorLast rgb="FFD00000"/>
          <x14:colorHigh rgb="FFD00000"/>
          <x14:colorLow rgb="FFD00000"/>
          <x14:sparklines>
            <x14:sparkline>
              <xm:f>'Trend Analysis'!E41:N41</xm:f>
              <xm:sqref>O41</xm:sqref>
            </x14:sparkline>
          </x14:sparklines>
        </x14:sparklineGroup>
        <x14:sparklineGroup type="column" displayEmptyCellsAs="gap" xr2:uid="{00000000-0003-0000-0200-000004000000}">
          <x14:colorSeries rgb="FF376092"/>
          <x14:colorNegative rgb="FFD00000"/>
          <x14:colorAxis rgb="FF000000"/>
          <x14:colorMarkers rgb="FFD00000"/>
          <x14:colorFirst rgb="FFD00000"/>
          <x14:colorLast rgb="FFD00000"/>
          <x14:colorHigh rgb="FFD00000"/>
          <x14:colorLow rgb="FFD00000"/>
          <x14:sparklines>
            <x14:sparkline>
              <xm:f>'Trend Analysis'!G42:N42</xm:f>
              <xm:sqref>O42</xm:sqref>
            </x14:sparkline>
          </x14:sparklines>
        </x14:sparklineGroup>
        <x14:sparklineGroup type="column" displayEmptyCellsAs="gap" xr2:uid="{00000000-0003-0000-0200-000003000000}">
          <x14:colorSeries rgb="FF376092"/>
          <x14:colorNegative rgb="FFD00000"/>
          <x14:colorAxis rgb="FF000000"/>
          <x14:colorMarkers rgb="FFD00000"/>
          <x14:colorFirst rgb="FFD00000"/>
          <x14:colorLast rgb="FFD00000"/>
          <x14:colorHigh rgb="FFD00000"/>
          <x14:colorLow rgb="FFD00000"/>
          <x14:sparklines>
            <x14:sparkline>
              <xm:f>'Trend Analysis'!D43:N43</xm:f>
              <xm:sqref>O43</xm:sqref>
            </x14:sparkline>
          </x14:sparklines>
        </x14:sparklineGroup>
        <x14:sparklineGroup type="column" displayEmptyCellsAs="gap" xr2:uid="{00000000-0003-0000-0200-000002000000}">
          <x14:colorSeries rgb="FF376092"/>
          <x14:colorNegative rgb="FFD00000"/>
          <x14:colorAxis rgb="FF000000"/>
          <x14:colorMarkers rgb="FFD00000"/>
          <x14:colorFirst rgb="FFD00000"/>
          <x14:colorLast rgb="FFD00000"/>
          <x14:colorHigh rgb="FFD00000"/>
          <x14:colorLow rgb="FFD00000"/>
          <x14:sparklines>
            <x14:sparkline>
              <xm:f>'Trend Analysis'!F44:N44</xm:f>
              <xm:sqref>O44</xm:sqref>
            </x14:sparkline>
          </x14:sparklines>
        </x14:sparklineGroup>
        <x14:sparklineGroup type="column" displayEmptyCellsAs="gap" xr2:uid="{00000000-0003-0000-0200-000001000000}">
          <x14:colorSeries rgb="FF376092"/>
          <x14:colorNegative rgb="FFD00000"/>
          <x14:colorAxis rgb="FF000000"/>
          <x14:colorMarkers rgb="FFD00000"/>
          <x14:colorFirst rgb="FFD00000"/>
          <x14:colorLast rgb="FFD00000"/>
          <x14:colorHigh rgb="FFD00000"/>
          <x14:colorLow rgb="FFD00000"/>
          <x14:sparklines>
            <x14:sparkline>
              <xm:f>'Trend Analysis'!F45:N45</xm:f>
              <xm:sqref>O45</xm:sqref>
            </x14:sparkline>
          </x14:sparklines>
        </x14:sparklineGroup>
        <x14:sparklineGroup type="column" displayEmptyCellsAs="gap" xr2:uid="{00000000-0003-0000-0200-000000000000}">
          <x14:colorSeries rgb="FF376092"/>
          <x14:colorNegative rgb="FFD00000"/>
          <x14:colorAxis rgb="FF000000"/>
          <x14:colorMarkers rgb="FFD00000"/>
          <x14:colorFirst rgb="FFD00000"/>
          <x14:colorLast rgb="FFD00000"/>
          <x14:colorHigh rgb="FFD00000"/>
          <x14:colorLow rgb="FFD00000"/>
          <x14:sparklines>
            <x14:sparkline>
              <xm:f>'Trend Analysis'!F46:N46</xm:f>
              <xm:sqref>O46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4"/>
  <sheetViews>
    <sheetView zoomScale="80" zoomScaleNormal="80" workbookViewId="0">
      <selection activeCell="G20" sqref="G20"/>
    </sheetView>
  </sheetViews>
  <sheetFormatPr defaultRowHeight="14.4" x14ac:dyDescent="0.3"/>
  <cols>
    <col min="2" max="2" width="40.5546875" customWidth="1"/>
    <col min="9" max="9" width="37.109375" customWidth="1"/>
    <col min="10" max="10" width="24.109375" customWidth="1"/>
  </cols>
  <sheetData>
    <row r="1" spans="1:12" ht="15.6" x14ac:dyDescent="0.3">
      <c r="A1" s="120" t="s">
        <v>262</v>
      </c>
      <c r="B1" s="120"/>
      <c r="C1" s="120"/>
      <c r="D1" s="120"/>
      <c r="E1" s="120"/>
      <c r="F1" s="120"/>
      <c r="G1" s="120"/>
      <c r="H1" s="120"/>
      <c r="I1" s="120"/>
    </row>
    <row r="2" spans="1:12" ht="15.6" x14ac:dyDescent="0.3">
      <c r="A2" s="10"/>
      <c r="B2" s="128" t="s">
        <v>443</v>
      </c>
      <c r="C2" s="129"/>
      <c r="D2" s="92"/>
      <c r="E2" s="10"/>
      <c r="F2" s="10"/>
      <c r="G2" s="10"/>
      <c r="H2" s="10"/>
      <c r="I2" s="10" t="s">
        <v>424</v>
      </c>
    </row>
    <row r="3" spans="1:12" ht="15.6" x14ac:dyDescent="0.3">
      <c r="A3" s="10"/>
      <c r="B3" s="128" t="s">
        <v>444</v>
      </c>
      <c r="C3" s="129"/>
      <c r="D3" s="92"/>
      <c r="E3" s="10"/>
      <c r="F3" s="10"/>
      <c r="G3" s="10"/>
      <c r="H3" s="10"/>
      <c r="I3" s="10"/>
    </row>
    <row r="4" spans="1:12" x14ac:dyDescent="0.3">
      <c r="A4" s="1" t="s">
        <v>1</v>
      </c>
      <c r="B4" s="1" t="s">
        <v>363</v>
      </c>
      <c r="C4" s="1" t="s">
        <v>384</v>
      </c>
      <c r="D4" s="1" t="s">
        <v>382</v>
      </c>
      <c r="E4" s="1" t="s">
        <v>375</v>
      </c>
      <c r="F4" s="1" t="s">
        <v>66</v>
      </c>
      <c r="G4" s="1" t="s">
        <v>3</v>
      </c>
      <c r="H4" s="1" t="s">
        <v>4</v>
      </c>
      <c r="I4" s="1" t="s">
        <v>67</v>
      </c>
      <c r="J4" s="29" t="s">
        <v>376</v>
      </c>
    </row>
    <row r="5" spans="1:12" x14ac:dyDescent="0.3">
      <c r="A5" s="2"/>
      <c r="B5" s="2"/>
      <c r="C5" s="2" t="s">
        <v>10</v>
      </c>
      <c r="D5" s="2" t="s">
        <v>63</v>
      </c>
      <c r="E5" s="2" t="s">
        <v>63</v>
      </c>
      <c r="F5" s="2" t="s">
        <v>63</v>
      </c>
      <c r="G5" s="2" t="s">
        <v>63</v>
      </c>
      <c r="H5" s="2" t="s">
        <v>63</v>
      </c>
      <c r="I5" s="8"/>
      <c r="J5" s="63"/>
    </row>
    <row r="6" spans="1:12" x14ac:dyDescent="0.3">
      <c r="A6" s="3" t="s">
        <v>0</v>
      </c>
      <c r="B6" s="3" t="s">
        <v>237</v>
      </c>
      <c r="C6" s="3"/>
      <c r="D6" s="3"/>
      <c r="E6" s="3"/>
      <c r="F6" s="4"/>
      <c r="G6" s="4"/>
      <c r="H6" s="4"/>
      <c r="I6" s="4"/>
      <c r="J6" s="63"/>
    </row>
    <row r="7" spans="1:12" x14ac:dyDescent="0.3">
      <c r="A7" s="5">
        <v>1.1000000000000001</v>
      </c>
      <c r="B7" s="5" t="s">
        <v>430</v>
      </c>
      <c r="C7" s="5">
        <v>18.77</v>
      </c>
      <c r="D7" s="5">
        <v>19.46</v>
      </c>
      <c r="E7" s="5">
        <v>18.75</v>
      </c>
      <c r="F7" s="5">
        <v>16.8</v>
      </c>
      <c r="G7" s="5">
        <v>13</v>
      </c>
      <c r="H7" s="5">
        <v>10.58</v>
      </c>
      <c r="I7" s="5" t="s">
        <v>446</v>
      </c>
      <c r="J7" s="63">
        <v>1</v>
      </c>
    </row>
    <row r="8" spans="1:12" x14ac:dyDescent="0.3">
      <c r="A8" s="5">
        <v>1.2</v>
      </c>
      <c r="B8" s="5" t="s">
        <v>238</v>
      </c>
      <c r="C8" s="5">
        <v>5372.7</v>
      </c>
      <c r="D8" s="83">
        <v>0.13421554387842491</v>
      </c>
      <c r="E8" s="5">
        <v>13.16</v>
      </c>
      <c r="F8" s="5">
        <v>11.59</v>
      </c>
      <c r="G8" s="5">
        <v>8.0299999999999994</v>
      </c>
      <c r="H8" s="5">
        <v>5.17</v>
      </c>
      <c r="I8" s="5" t="s">
        <v>447</v>
      </c>
      <c r="J8" s="63">
        <v>1</v>
      </c>
      <c r="L8" s="115"/>
    </row>
    <row r="9" spans="1:12" x14ac:dyDescent="0.3">
      <c r="A9" s="5">
        <v>1.3</v>
      </c>
      <c r="B9" s="5" t="s">
        <v>239</v>
      </c>
      <c r="C9" s="5" t="s">
        <v>426</v>
      </c>
      <c r="D9" s="83">
        <v>0.3216</v>
      </c>
      <c r="E9" s="83">
        <v>0.34150000000000003</v>
      </c>
      <c r="F9" s="83">
        <v>0.32619999999999999</v>
      </c>
      <c r="G9" s="83">
        <v>0.18260000000000001</v>
      </c>
      <c r="H9" s="83">
        <v>9.6000000000000002E-2</v>
      </c>
      <c r="I9" s="5" t="s">
        <v>448</v>
      </c>
      <c r="J9" s="63">
        <v>1</v>
      </c>
    </row>
    <row r="10" spans="1:12" x14ac:dyDescent="0.3">
      <c r="A10" s="5">
        <v>1.4</v>
      </c>
      <c r="B10" s="5" t="s">
        <v>240</v>
      </c>
      <c r="C10" s="5" t="s">
        <v>426</v>
      </c>
      <c r="D10" s="5">
        <v>66.010000000000005</v>
      </c>
      <c r="E10" s="5">
        <v>53.39</v>
      </c>
      <c r="F10" s="5">
        <v>39.28</v>
      </c>
      <c r="G10" s="5">
        <v>31.41</v>
      </c>
      <c r="H10" s="5">
        <v>27.13</v>
      </c>
      <c r="I10" s="5" t="s">
        <v>449</v>
      </c>
      <c r="J10" s="63">
        <v>1</v>
      </c>
    </row>
    <row r="11" spans="1:12" x14ac:dyDescent="0.3">
      <c r="A11" s="5">
        <v>1.5</v>
      </c>
      <c r="B11" s="5" t="s">
        <v>241</v>
      </c>
      <c r="C11" s="5">
        <v>4.1399999999999997</v>
      </c>
      <c r="D11" s="5">
        <v>4.0199999999999996</v>
      </c>
      <c r="E11" s="5">
        <v>15.7</v>
      </c>
      <c r="F11" s="5">
        <v>11.33</v>
      </c>
      <c r="G11" s="5">
        <v>5.19</v>
      </c>
      <c r="H11" s="5">
        <v>2.4700000000000002</v>
      </c>
      <c r="I11" s="5" t="s">
        <v>450</v>
      </c>
      <c r="J11" s="63">
        <v>1</v>
      </c>
    </row>
    <row r="12" spans="1:12" x14ac:dyDescent="0.3">
      <c r="A12" s="3" t="s">
        <v>9</v>
      </c>
      <c r="B12" s="3" t="s">
        <v>242</v>
      </c>
      <c r="C12" s="3"/>
      <c r="D12" s="3"/>
      <c r="E12" s="3"/>
      <c r="F12" s="3"/>
      <c r="G12" s="3"/>
      <c r="H12" s="3"/>
      <c r="I12" s="4"/>
      <c r="J12" s="63"/>
    </row>
    <row r="13" spans="1:12" x14ac:dyDescent="0.3">
      <c r="A13" s="5">
        <v>2.1</v>
      </c>
      <c r="B13" s="5" t="s">
        <v>243</v>
      </c>
      <c r="C13" s="5"/>
      <c r="D13" s="5">
        <v>1.25</v>
      </c>
      <c r="E13" s="5">
        <v>1.75</v>
      </c>
      <c r="F13" s="5">
        <v>1.25</v>
      </c>
      <c r="G13" s="5">
        <v>0.83</v>
      </c>
      <c r="H13" s="5">
        <v>0.56000000000000005</v>
      </c>
      <c r="I13" s="5" t="s">
        <v>451</v>
      </c>
      <c r="J13" s="63">
        <v>1</v>
      </c>
    </row>
    <row r="14" spans="1:12" x14ac:dyDescent="0.3">
      <c r="A14" s="5">
        <v>2.2000000000000002</v>
      </c>
      <c r="B14" s="5" t="s">
        <v>244</v>
      </c>
      <c r="C14" s="5"/>
      <c r="D14" s="5"/>
      <c r="E14" s="5">
        <v>11.06</v>
      </c>
      <c r="F14" s="5">
        <v>10.84</v>
      </c>
      <c r="G14" s="5">
        <v>15.6</v>
      </c>
      <c r="H14" s="5">
        <v>21.94</v>
      </c>
      <c r="I14" s="5" t="s">
        <v>452</v>
      </c>
      <c r="J14" s="63">
        <v>1</v>
      </c>
    </row>
    <row r="15" spans="1:12" x14ac:dyDescent="0.3">
      <c r="A15" s="5">
        <v>2.2999999999999998</v>
      </c>
      <c r="B15" s="5" t="s">
        <v>438</v>
      </c>
      <c r="C15" s="5"/>
      <c r="D15" s="5"/>
      <c r="E15" s="113">
        <f>'Trend Analysis'!M42/'Trend Analysis'!M44</f>
        <v>1.4148273910582908E-3</v>
      </c>
      <c r="F15" s="113">
        <f>'Trend Analysis'!L42/'Trend Analysis'!L44</f>
        <v>1.8902734091458988E-3</v>
      </c>
      <c r="G15" s="113">
        <f>'Trend Analysis'!K42/'Trend Analysis'!K44</f>
        <v>2.803107058426207E-3</v>
      </c>
      <c r="H15" s="113">
        <f>'Trend Analysis'!J42/'Trend Analysis'!J44</f>
        <v>2.7508964975192811E-3</v>
      </c>
      <c r="I15" s="5" t="s">
        <v>453</v>
      </c>
      <c r="J15" s="63">
        <v>0</v>
      </c>
    </row>
    <row r="16" spans="1:12" x14ac:dyDescent="0.3">
      <c r="A16" s="3" t="s">
        <v>15</v>
      </c>
      <c r="B16" s="3" t="s">
        <v>245</v>
      </c>
      <c r="C16" s="3"/>
      <c r="D16" s="3"/>
      <c r="E16" s="3"/>
      <c r="F16" s="3"/>
      <c r="G16" s="3"/>
      <c r="H16" s="3"/>
      <c r="I16" s="4"/>
      <c r="J16" s="63"/>
    </row>
    <row r="17" spans="1:10" x14ac:dyDescent="0.3">
      <c r="A17" s="5">
        <v>3.1</v>
      </c>
      <c r="B17" s="5" t="s">
        <v>246</v>
      </c>
      <c r="C17" s="5"/>
      <c r="D17" s="5">
        <v>77.3</v>
      </c>
      <c r="E17" s="5">
        <v>76.66</v>
      </c>
      <c r="F17" s="5">
        <v>74.47</v>
      </c>
      <c r="G17" s="5">
        <v>80.7</v>
      </c>
      <c r="H17" s="5">
        <v>89.33</v>
      </c>
      <c r="I17" s="5" t="s">
        <v>454</v>
      </c>
      <c r="J17" s="63">
        <v>1</v>
      </c>
    </row>
    <row r="18" spans="1:10" x14ac:dyDescent="0.3">
      <c r="A18" s="5">
        <v>3.2</v>
      </c>
      <c r="B18" s="5" t="s">
        <v>437</v>
      </c>
      <c r="C18" s="5"/>
      <c r="D18" s="5"/>
      <c r="E18" s="5">
        <f>29285.8/2044.3</f>
        <v>14.325588220906912</v>
      </c>
      <c r="F18" s="5">
        <f>21709.2/1843.7</f>
        <v>11.774800672560612</v>
      </c>
      <c r="G18" s="5">
        <f>112333.8/1829.1</f>
        <v>61.414794161062822</v>
      </c>
      <c r="H18" s="5">
        <f>6731.5/2691.6</f>
        <v>2.5009288155743796</v>
      </c>
      <c r="I18" s="5" t="s">
        <v>455</v>
      </c>
      <c r="J18" s="63">
        <v>1</v>
      </c>
    </row>
    <row r="19" spans="1:10" x14ac:dyDescent="0.3">
      <c r="A19" s="3" t="s">
        <v>20</v>
      </c>
      <c r="B19" s="3" t="s">
        <v>247</v>
      </c>
      <c r="C19" s="3"/>
      <c r="D19" s="3"/>
      <c r="E19" s="3"/>
      <c r="F19" s="3"/>
      <c r="G19" s="3"/>
      <c r="H19" s="3"/>
      <c r="I19" s="4"/>
      <c r="J19" s="63"/>
    </row>
    <row r="20" spans="1:10" x14ac:dyDescent="0.3">
      <c r="A20" s="5">
        <v>4.0999999999999996</v>
      </c>
      <c r="B20" s="5" t="s">
        <v>248</v>
      </c>
      <c r="C20" s="5"/>
      <c r="D20" s="107">
        <f>('Trend Analysis'!J29/'Trend Analysis'!J29)^(1/1)-1</f>
        <v>0</v>
      </c>
      <c r="E20" s="107">
        <f>('Trend Analysis'!K29/'Trend Analysis'!J29)^(1/2)-1</f>
        <v>0.16565937892226712</v>
      </c>
      <c r="F20" s="107">
        <f>('Trend Analysis'!L29/'Trend Analysis'!J29)^(1/3)-1</f>
        <v>0.26651641861129804</v>
      </c>
      <c r="G20" s="103">
        <f>('Trend Analysis'!M29/'Trend Analysis'!J29)^(1/4)-1</f>
        <v>0.25187284750348526</v>
      </c>
      <c r="H20" s="103">
        <f>('Trend Analysis'!N29/'Trend Analysis'!J29)^(1/5)-1</f>
        <v>0.23199568916688218</v>
      </c>
      <c r="I20" s="5" t="s">
        <v>456</v>
      </c>
      <c r="J20" s="63">
        <v>1</v>
      </c>
    </row>
    <row r="21" spans="1:10" x14ac:dyDescent="0.3">
      <c r="A21" s="5">
        <v>4.2</v>
      </c>
      <c r="B21" s="5" t="s">
        <v>249</v>
      </c>
      <c r="C21" s="5"/>
      <c r="D21" s="107">
        <f>('Trend Analysis'!J41/'Trend Analysis'!J41)^(1/1)-1</f>
        <v>0</v>
      </c>
      <c r="E21" s="107">
        <f>('Trend Analysis'!K41/'Trend Analysis'!J41)^(1/2)-1</f>
        <v>0.18621862424509628</v>
      </c>
      <c r="F21" s="107">
        <f>('Trend Analysis'!L41/'Trend Analysis'!J41)^(1/3)-1</f>
        <v>0.65794299971479253</v>
      </c>
      <c r="G21" s="107">
        <f>('Trend Analysis'!M41/'Trend Analysis'!J41)^(1/4)-1</f>
        <v>0.58157611788445673</v>
      </c>
      <c r="H21" s="107">
        <f>('Trend Analysis'!N41/'Trend Analysis'!J41)^(1/5)-1</f>
        <v>0.49127666991150343</v>
      </c>
      <c r="I21" s="5" t="s">
        <v>457</v>
      </c>
      <c r="J21" s="63">
        <v>1</v>
      </c>
    </row>
    <row r="22" spans="1:10" x14ac:dyDescent="0.3">
      <c r="A22" s="5">
        <v>4.3</v>
      </c>
      <c r="B22" s="5" t="s">
        <v>250</v>
      </c>
      <c r="C22" s="5"/>
      <c r="D22" s="107">
        <f>('Trend Analysis'!J30/'Trend Analysis'!J30)^(1/1)-1</f>
        <v>0</v>
      </c>
      <c r="E22" s="107">
        <f>('Trend Analysis'!K30/'Trend Analysis'!J30)^(1/2)-1</f>
        <v>0.1544913953917193</v>
      </c>
      <c r="F22" s="107">
        <f>('Trend Analysis'!L30/'Trend Analysis'!J30)^(1/3)-1</f>
        <v>0.23953830414008603</v>
      </c>
      <c r="G22" s="107">
        <f>('Trend Analysis'!M30/'Trend Analysis'!J30)^(1/4)-1</f>
        <v>0.22746347760244467</v>
      </c>
      <c r="H22" s="107">
        <f>('Trend Analysis'!N30/'Trend Analysis'!J30)^(1/5)-1</f>
        <v>0.20272196083146299</v>
      </c>
      <c r="I22" s="5" t="s">
        <v>458</v>
      </c>
      <c r="J22" s="63">
        <v>1</v>
      </c>
    </row>
    <row r="23" spans="1:10" x14ac:dyDescent="0.3">
      <c r="A23" s="5">
        <v>4.4000000000000004</v>
      </c>
      <c r="B23" s="5" t="s">
        <v>251</v>
      </c>
      <c r="C23" s="5"/>
      <c r="D23" s="107">
        <f>('Trend Analysis'!J42/'Trend Analysis'!J42)^(1/1)-1</f>
        <v>0</v>
      </c>
      <c r="E23" s="107">
        <f>('Trend Analysis'!K42/'Trend Analysis'!J42)^(1/2)-1</f>
        <v>0.21743289636137941</v>
      </c>
      <c r="F23" s="107">
        <f>('Trend Analysis'!L42/'Trend Analysis'!J42)^(1/3)-1</f>
        <v>0.30689489643677548</v>
      </c>
      <c r="G23" s="107">
        <f>('Trend Analysis'!M42/'Trend Analysis'!J42)^(1/4)-1</f>
        <v>0.32957397423624712</v>
      </c>
      <c r="H23" s="107">
        <f>('Trend Analysis'!N42/'Trend Analysis'!J42)^(1/5)-1</f>
        <v>-1</v>
      </c>
      <c r="I23" s="5" t="s">
        <v>459</v>
      </c>
      <c r="J23" s="63">
        <v>1</v>
      </c>
    </row>
    <row r="24" spans="1:10" x14ac:dyDescent="0.3">
      <c r="A24" s="5">
        <v>4.5</v>
      </c>
      <c r="B24" s="5" t="s">
        <v>252</v>
      </c>
      <c r="C24" s="5"/>
      <c r="D24" s="5"/>
      <c r="E24" s="5">
        <v>30.38</v>
      </c>
      <c r="F24" s="5">
        <v>29.08</v>
      </c>
      <c r="G24" s="5">
        <v>15.41</v>
      </c>
      <c r="H24" s="5">
        <v>7.5</v>
      </c>
      <c r="I24" s="5" t="s">
        <v>460</v>
      </c>
      <c r="J24" s="63">
        <v>1</v>
      </c>
    </row>
    <row r="25" spans="1:10" x14ac:dyDescent="0.3">
      <c r="A25" s="3" t="s">
        <v>21</v>
      </c>
      <c r="B25" s="3" t="s">
        <v>253</v>
      </c>
      <c r="C25" s="3"/>
      <c r="D25" s="3"/>
      <c r="E25" s="3"/>
      <c r="F25" s="3"/>
      <c r="G25" s="3"/>
      <c r="H25" s="3"/>
      <c r="I25" s="4"/>
      <c r="J25" s="63"/>
    </row>
    <row r="26" spans="1:10" x14ac:dyDescent="0.3">
      <c r="A26" s="5">
        <v>5.0999999999999996</v>
      </c>
      <c r="B26" s="5" t="s">
        <v>254</v>
      </c>
      <c r="C26" s="5" t="s">
        <v>428</v>
      </c>
      <c r="D26" s="5">
        <v>0.93</v>
      </c>
      <c r="E26" s="5">
        <v>1.02</v>
      </c>
      <c r="F26" s="5">
        <v>0.86</v>
      </c>
      <c r="G26" s="5">
        <v>0.84</v>
      </c>
      <c r="H26" s="5">
        <v>0.74</v>
      </c>
      <c r="I26" s="5" t="s">
        <v>461</v>
      </c>
      <c r="J26" s="63">
        <v>1</v>
      </c>
    </row>
    <row r="27" spans="1:10" x14ac:dyDescent="0.3">
      <c r="A27" s="5">
        <v>5.2</v>
      </c>
      <c r="B27" s="5" t="s">
        <v>255</v>
      </c>
      <c r="C27" s="5" t="s">
        <v>427</v>
      </c>
      <c r="D27" s="5">
        <v>7.0000000000000007E-2</v>
      </c>
      <c r="E27" s="5">
        <v>0.11</v>
      </c>
      <c r="F27" s="5">
        <v>7.0000000000000007E-2</v>
      </c>
      <c r="G27" s="5">
        <v>0.11</v>
      </c>
      <c r="H27" s="5"/>
      <c r="I27" s="5" t="s">
        <v>462</v>
      </c>
      <c r="J27" s="63">
        <v>1</v>
      </c>
    </row>
    <row r="28" spans="1:10" x14ac:dyDescent="0.3">
      <c r="A28" s="3" t="s">
        <v>32</v>
      </c>
      <c r="B28" s="3" t="s">
        <v>256</v>
      </c>
      <c r="C28" s="4"/>
      <c r="D28" s="4"/>
      <c r="E28" s="4"/>
      <c r="F28" s="4"/>
      <c r="G28" s="4"/>
      <c r="H28" s="4"/>
      <c r="I28" s="4"/>
      <c r="J28" s="63"/>
    </row>
    <row r="29" spans="1:10" x14ac:dyDescent="0.3">
      <c r="A29" s="5">
        <v>6.1</v>
      </c>
      <c r="B29" s="5" t="s">
        <v>257</v>
      </c>
      <c r="C29" s="5">
        <v>83.92</v>
      </c>
      <c r="D29" s="5">
        <v>95.29</v>
      </c>
      <c r="E29" s="5">
        <v>78.14</v>
      </c>
      <c r="F29" s="5">
        <v>57.38</v>
      </c>
      <c r="G29" s="5">
        <v>83.1</v>
      </c>
      <c r="H29" s="5">
        <v>80.36</v>
      </c>
      <c r="I29" s="5" t="s">
        <v>463</v>
      </c>
      <c r="J29" s="63">
        <v>1</v>
      </c>
    </row>
    <row r="30" spans="1:10" x14ac:dyDescent="0.3">
      <c r="A30" s="5">
        <v>6.2</v>
      </c>
      <c r="B30" s="5" t="s">
        <v>258</v>
      </c>
      <c r="C30" s="5" t="s">
        <v>429</v>
      </c>
      <c r="D30" s="5">
        <v>28.25</v>
      </c>
      <c r="E30" s="5">
        <v>23.17</v>
      </c>
      <c r="F30" s="5">
        <v>16.84</v>
      </c>
      <c r="G30" s="5">
        <v>9.43</v>
      </c>
      <c r="H30" s="5">
        <v>7.5</v>
      </c>
      <c r="I30" s="5" t="s">
        <v>464</v>
      </c>
      <c r="J30" s="63">
        <v>1</v>
      </c>
    </row>
    <row r="31" spans="1:10" s="17" customFormat="1" x14ac:dyDescent="0.3">
      <c r="A31" s="3" t="s">
        <v>38</v>
      </c>
      <c r="B31" s="3" t="s">
        <v>259</v>
      </c>
      <c r="C31" s="3"/>
      <c r="D31" s="3"/>
      <c r="E31" s="3"/>
      <c r="F31" s="3"/>
      <c r="G31" s="3"/>
      <c r="H31" s="3"/>
      <c r="I31" s="3"/>
      <c r="J31" s="20"/>
    </row>
    <row r="32" spans="1:10" x14ac:dyDescent="0.3">
      <c r="A32" s="5">
        <v>7.1</v>
      </c>
      <c r="B32" s="5" t="s">
        <v>260</v>
      </c>
      <c r="C32" s="5"/>
      <c r="D32" s="5">
        <v>0.77</v>
      </c>
      <c r="E32" s="5">
        <v>-2.54</v>
      </c>
      <c r="F32" s="5">
        <v>-4.4400000000000004</v>
      </c>
      <c r="G32" s="5">
        <v>2.59</v>
      </c>
      <c r="H32" s="5">
        <v>-4.53</v>
      </c>
      <c r="I32" s="5" t="s">
        <v>465</v>
      </c>
      <c r="J32" s="63">
        <v>1</v>
      </c>
    </row>
    <row r="33" spans="1:10" x14ac:dyDescent="0.3">
      <c r="A33" s="5">
        <v>7.2</v>
      </c>
      <c r="B33" s="5" t="s">
        <v>261</v>
      </c>
      <c r="C33" s="5"/>
      <c r="D33" s="83"/>
      <c r="E33" s="5">
        <v>2.27</v>
      </c>
      <c r="F33" s="5">
        <v>2.33</v>
      </c>
      <c r="G33" s="5">
        <v>2</v>
      </c>
      <c r="H33" s="5">
        <v>1.71</v>
      </c>
      <c r="I33" s="5" t="s">
        <v>466</v>
      </c>
      <c r="J33" s="63">
        <v>1</v>
      </c>
    </row>
    <row r="34" spans="1:10" x14ac:dyDescent="0.3">
      <c r="I34" s="66" t="s">
        <v>380</v>
      </c>
      <c r="J34" s="66">
        <f>SUM(J7:J33)</f>
        <v>20</v>
      </c>
    </row>
  </sheetData>
  <mergeCells count="3">
    <mergeCell ref="A1:I1"/>
    <mergeCell ref="B2:C2"/>
    <mergeCell ref="B3:C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5"/>
  <sheetViews>
    <sheetView topLeftCell="A19" workbookViewId="0">
      <selection activeCell="B44" sqref="B44"/>
    </sheetView>
  </sheetViews>
  <sheetFormatPr defaultRowHeight="14.4" x14ac:dyDescent="0.3"/>
  <cols>
    <col min="2" max="2" width="36.5546875" customWidth="1"/>
    <col min="3" max="3" width="18.5546875" customWidth="1"/>
    <col min="4" max="4" width="18.44140625" customWidth="1"/>
    <col min="5" max="5" width="18.5546875" customWidth="1"/>
  </cols>
  <sheetData>
    <row r="1" spans="1:13" ht="15.6" x14ac:dyDescent="0.3">
      <c r="A1" s="120" t="s">
        <v>309</v>
      </c>
      <c r="B1" s="120"/>
      <c r="C1" s="120"/>
      <c r="D1" s="120"/>
      <c r="E1" s="120"/>
      <c r="F1" s="120"/>
      <c r="G1" s="120"/>
      <c r="H1" s="120"/>
      <c r="I1" s="120"/>
      <c r="J1" s="120"/>
      <c r="K1" s="120"/>
      <c r="L1" s="120"/>
      <c r="M1" s="120"/>
    </row>
    <row r="4" spans="1:13" ht="15.6" x14ac:dyDescent="0.3">
      <c r="B4" s="72" t="s">
        <v>308</v>
      </c>
      <c r="C4" s="72" t="s">
        <v>382</v>
      </c>
      <c r="D4" s="72" t="s">
        <v>375</v>
      </c>
      <c r="E4" s="72" t="s">
        <v>66</v>
      </c>
    </row>
    <row r="5" spans="1:13" ht="15.6" x14ac:dyDescent="0.35">
      <c r="B5" s="73" t="s">
        <v>263</v>
      </c>
      <c r="C5" s="74">
        <v>156217.4</v>
      </c>
      <c r="D5" s="74">
        <v>129210.5</v>
      </c>
      <c r="E5" s="74">
        <v>86423.5</v>
      </c>
    </row>
    <row r="6" spans="1:13" ht="15.6" x14ac:dyDescent="0.35">
      <c r="B6" s="73" t="s">
        <v>264</v>
      </c>
      <c r="C6" s="74"/>
      <c r="D6" s="74"/>
      <c r="E6" s="74"/>
    </row>
    <row r="7" spans="1:13" ht="15.6" x14ac:dyDescent="0.35">
      <c r="B7" s="73" t="s">
        <v>300</v>
      </c>
      <c r="C7" s="74"/>
      <c r="D7" s="74"/>
      <c r="E7" s="74"/>
    </row>
    <row r="8" spans="1:13" ht="15.6" x14ac:dyDescent="0.35">
      <c r="B8" s="73" t="s">
        <v>265</v>
      </c>
      <c r="C8" s="75">
        <v>18.75</v>
      </c>
      <c r="D8" s="74">
        <v>16.8</v>
      </c>
      <c r="E8" s="74">
        <v>13</v>
      </c>
    </row>
    <row r="9" spans="1:13" ht="15.6" x14ac:dyDescent="0.35">
      <c r="B9" s="73" t="s">
        <v>266</v>
      </c>
      <c r="C9" s="74">
        <v>20559.2</v>
      </c>
      <c r="D9" s="74">
        <v>14974.3</v>
      </c>
      <c r="E9" s="74">
        <v>6940.5</v>
      </c>
    </row>
    <row r="10" spans="1:13" ht="15.6" x14ac:dyDescent="0.35">
      <c r="B10" s="73" t="s">
        <v>267</v>
      </c>
      <c r="C10" s="74">
        <v>42356.3</v>
      </c>
      <c r="D10" s="74">
        <v>34040.300000000003</v>
      </c>
      <c r="E10" s="74">
        <v>25461.1</v>
      </c>
    </row>
    <row r="11" spans="1:13" ht="15.6" x14ac:dyDescent="0.35">
      <c r="B11" s="73" t="s">
        <v>268</v>
      </c>
      <c r="C11" s="74">
        <v>41532.1</v>
      </c>
      <c r="D11" s="74">
        <v>39687.5</v>
      </c>
      <c r="E11" s="74">
        <v>30202.5</v>
      </c>
    </row>
    <row r="12" spans="1:13" ht="15.6" x14ac:dyDescent="0.35">
      <c r="B12" s="73" t="s">
        <v>269</v>
      </c>
      <c r="C12" s="74">
        <v>151871.79999999999</v>
      </c>
      <c r="D12" s="74">
        <v>116182.39999999999</v>
      </c>
      <c r="E12" s="74">
        <v>95818.9</v>
      </c>
    </row>
    <row r="13" spans="1:13" ht="15.6" x14ac:dyDescent="0.35">
      <c r="B13" s="73" t="s">
        <v>270</v>
      </c>
      <c r="C13" s="74">
        <v>33868.199999999997</v>
      </c>
      <c r="D13" s="74">
        <v>18924.5</v>
      </c>
      <c r="E13" s="74">
        <v>18445.900000000001</v>
      </c>
    </row>
    <row r="14" spans="1:13" ht="15.6" x14ac:dyDescent="0.35">
      <c r="B14" s="73" t="s">
        <v>271</v>
      </c>
      <c r="C14" s="74">
        <v>21433.5</v>
      </c>
      <c r="D14" s="74">
        <v>16415.900000000001</v>
      </c>
      <c r="E14" s="74">
        <v>10655.2</v>
      </c>
    </row>
    <row r="15" spans="1:13" ht="15.6" x14ac:dyDescent="0.35">
      <c r="B15" s="73" t="s">
        <v>272</v>
      </c>
      <c r="C15" s="76">
        <v>0</v>
      </c>
      <c r="D15" s="76">
        <v>0</v>
      </c>
      <c r="E15" s="76">
        <v>0</v>
      </c>
    </row>
    <row r="16" spans="1:13" x14ac:dyDescent="0.3">
      <c r="C16" s="77"/>
      <c r="D16" s="77"/>
      <c r="E16" s="77"/>
    </row>
    <row r="19" spans="2:5" ht="15.6" x14ac:dyDescent="0.3">
      <c r="B19" s="45" t="s">
        <v>273</v>
      </c>
      <c r="C19" s="45"/>
      <c r="D19" s="45"/>
      <c r="E19" s="45" t="s">
        <v>296</v>
      </c>
    </row>
    <row r="20" spans="2:5" ht="15.6" x14ac:dyDescent="0.35">
      <c r="B20" s="43" t="s">
        <v>274</v>
      </c>
      <c r="C20" s="38"/>
      <c r="D20" s="44"/>
      <c r="E20" s="18"/>
    </row>
    <row r="21" spans="2:5" ht="15.6" x14ac:dyDescent="0.35">
      <c r="B21" s="39" t="s">
        <v>275</v>
      </c>
      <c r="C21" s="40">
        <f>C9/C12</f>
        <v>0.13537207039094817</v>
      </c>
      <c r="D21" s="41">
        <f>D9/D12</f>
        <v>0.12888613077368</v>
      </c>
      <c r="E21" s="4">
        <f>IF(C21&gt;0,1,0)</f>
        <v>1</v>
      </c>
    </row>
    <row r="22" spans="2:5" ht="15.6" x14ac:dyDescent="0.35">
      <c r="B22" s="42" t="s">
        <v>276</v>
      </c>
      <c r="C22" s="40">
        <f>C14/C12</f>
        <v>0.14112889950603075</v>
      </c>
      <c r="D22" s="41">
        <f>D14/D12</f>
        <v>0.14129420635139231</v>
      </c>
      <c r="E22" s="4">
        <f>IF(C22&gt;0,1,0)</f>
        <v>1</v>
      </c>
    </row>
    <row r="23" spans="2:5" ht="15.6" x14ac:dyDescent="0.35">
      <c r="B23" s="42" t="s">
        <v>277</v>
      </c>
      <c r="C23" s="40">
        <v>5</v>
      </c>
      <c r="D23" s="41">
        <v>8</v>
      </c>
      <c r="E23" s="4">
        <f>IF(C23&gt;D23,1,0)</f>
        <v>0</v>
      </c>
    </row>
    <row r="24" spans="2:5" ht="15.6" x14ac:dyDescent="0.35">
      <c r="B24" s="42" t="s">
        <v>278</v>
      </c>
      <c r="C24" s="40"/>
      <c r="D24" s="41"/>
      <c r="E24" s="4">
        <f>IF(C22&gt;C21,1,0)</f>
        <v>1</v>
      </c>
    </row>
    <row r="25" spans="2:5" ht="15.6" x14ac:dyDescent="0.35">
      <c r="B25" s="43" t="s">
        <v>279</v>
      </c>
      <c r="C25" s="37"/>
      <c r="D25" s="44"/>
      <c r="E25" s="18"/>
    </row>
    <row r="26" spans="2:5" ht="15.6" x14ac:dyDescent="0.35">
      <c r="B26" s="33" t="s">
        <v>297</v>
      </c>
      <c r="C26" s="46">
        <f>C13-D13</f>
        <v>14943.699999999997</v>
      </c>
      <c r="D26" s="47">
        <f>D13-E13</f>
        <v>478.59999999999854</v>
      </c>
    </row>
    <row r="27" spans="2:5" ht="15.6" x14ac:dyDescent="0.35">
      <c r="B27" s="33" t="s">
        <v>298</v>
      </c>
      <c r="C27" s="32">
        <f>(C12+D12)/2</f>
        <v>134027.09999999998</v>
      </c>
      <c r="D27" s="34">
        <f>(D12+E12)/2</f>
        <v>106000.65</v>
      </c>
    </row>
    <row r="28" spans="2:5" ht="15.6" x14ac:dyDescent="0.35">
      <c r="B28" s="42" t="s">
        <v>280</v>
      </c>
      <c r="C28" s="40">
        <f>C26/C27</f>
        <v>0.11149760011221611</v>
      </c>
      <c r="D28" s="41">
        <f>D26/D27</f>
        <v>4.5150666528931526E-3</v>
      </c>
      <c r="E28" s="4">
        <f>IF(C28&lt;D28,1,0)</f>
        <v>0</v>
      </c>
    </row>
    <row r="29" spans="2:5" ht="15.6" x14ac:dyDescent="0.35">
      <c r="B29" s="42" t="s">
        <v>299</v>
      </c>
      <c r="C29" s="40">
        <f>C10/C11</f>
        <v>1.0198448910601681</v>
      </c>
      <c r="D29" s="41">
        <f>D10/D11</f>
        <v>0.85770834645669303</v>
      </c>
      <c r="E29" s="4">
        <f>IF(C29&gt;D29,1,0)</f>
        <v>1</v>
      </c>
    </row>
    <row r="30" spans="2:5" ht="15.6" x14ac:dyDescent="0.35">
      <c r="B30" s="42" t="s">
        <v>281</v>
      </c>
      <c r="C30" s="48">
        <f>C15</f>
        <v>0</v>
      </c>
      <c r="D30" s="49">
        <f>D15</f>
        <v>0</v>
      </c>
      <c r="E30" s="4">
        <f>IF(C30&gt;D30,1,0)</f>
        <v>0</v>
      </c>
    </row>
    <row r="31" spans="2:5" ht="15.6" x14ac:dyDescent="0.35">
      <c r="B31" s="50" t="s">
        <v>282</v>
      </c>
      <c r="C31" s="51"/>
      <c r="D31" s="52"/>
      <c r="E31" s="8"/>
    </row>
    <row r="32" spans="2:5" ht="15.6" x14ac:dyDescent="0.35">
      <c r="B32" s="42" t="s">
        <v>283</v>
      </c>
      <c r="C32" s="53">
        <f>C8-D8</f>
        <v>1.9499999999999993</v>
      </c>
      <c r="D32" s="54">
        <f>D8-E8</f>
        <v>3.8000000000000007</v>
      </c>
      <c r="E32" s="4">
        <f>IF(C32&gt;D32,1,0)</f>
        <v>0</v>
      </c>
    </row>
    <row r="33" spans="2:5" ht="15.6" x14ac:dyDescent="0.35">
      <c r="B33" s="42" t="s">
        <v>284</v>
      </c>
      <c r="C33" s="40">
        <f>C5/C12</f>
        <v>1.0286136070027485</v>
      </c>
      <c r="D33" s="41">
        <f>D5/D12</f>
        <v>1.1121348844575427</v>
      </c>
      <c r="E33" s="4">
        <f>IF(C33&gt;D33,1,0)</f>
        <v>0</v>
      </c>
    </row>
    <row r="34" spans="2:5" ht="16.2" thickBot="1" x14ac:dyDescent="0.4">
      <c r="B34" s="55" t="s">
        <v>285</v>
      </c>
      <c r="C34" s="58"/>
      <c r="D34" s="59"/>
      <c r="E34" s="56">
        <f>SUM(E21:E33)</f>
        <v>4</v>
      </c>
    </row>
    <row r="35" spans="2:5" ht="16.2" thickTop="1" x14ac:dyDescent="0.35">
      <c r="B35" s="57" t="s">
        <v>301</v>
      </c>
      <c r="C35" s="60" t="s">
        <v>303</v>
      </c>
      <c r="D35" s="9" t="s">
        <v>305</v>
      </c>
      <c r="E35" s="61"/>
    </row>
    <row r="36" spans="2:5" x14ac:dyDescent="0.3">
      <c r="C36" s="60" t="s">
        <v>302</v>
      </c>
      <c r="D36" s="9" t="s">
        <v>306</v>
      </c>
    </row>
    <row r="37" spans="2:5" x14ac:dyDescent="0.3">
      <c r="C37" s="60" t="s">
        <v>304</v>
      </c>
      <c r="D37" s="9" t="s">
        <v>307</v>
      </c>
    </row>
    <row r="46" spans="2:5" ht="15.6" x14ac:dyDescent="0.35">
      <c r="B46" s="140" t="s">
        <v>286</v>
      </c>
      <c r="C46" s="140"/>
    </row>
    <row r="47" spans="2:5" ht="15.6" x14ac:dyDescent="0.35">
      <c r="B47" s="35" t="s">
        <v>287</v>
      </c>
    </row>
    <row r="48" spans="2:5" ht="15.6" x14ac:dyDescent="0.35">
      <c r="B48" s="36" t="s">
        <v>288</v>
      </c>
    </row>
    <row r="49" spans="2:2" ht="15.6" x14ac:dyDescent="0.35">
      <c r="B49" s="36" t="s">
        <v>289</v>
      </c>
    </row>
    <row r="50" spans="2:2" ht="15.6" x14ac:dyDescent="0.35">
      <c r="B50" s="36" t="s">
        <v>290</v>
      </c>
    </row>
    <row r="51" spans="2:2" ht="15.6" x14ac:dyDescent="0.35">
      <c r="B51" s="36" t="s">
        <v>291</v>
      </c>
    </row>
    <row r="52" spans="2:2" ht="15.6" x14ac:dyDescent="0.35">
      <c r="B52" s="36" t="s">
        <v>292</v>
      </c>
    </row>
    <row r="53" spans="2:2" ht="15.6" x14ac:dyDescent="0.35">
      <c r="B53" s="36" t="s">
        <v>293</v>
      </c>
    </row>
    <row r="54" spans="2:2" ht="15.6" x14ac:dyDescent="0.35">
      <c r="B54" s="36" t="s">
        <v>294</v>
      </c>
    </row>
    <row r="55" spans="2:2" ht="15.6" x14ac:dyDescent="0.35">
      <c r="B55" s="36" t="s">
        <v>295</v>
      </c>
    </row>
  </sheetData>
  <mergeCells count="2">
    <mergeCell ref="A1:M1"/>
    <mergeCell ref="B46:C46"/>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1"/>
  <sheetViews>
    <sheetView topLeftCell="A19" zoomScaleNormal="100" workbookViewId="0">
      <selection activeCell="C37" sqref="C37"/>
    </sheetView>
  </sheetViews>
  <sheetFormatPr defaultColWidth="9.109375" defaultRowHeight="14.4" x14ac:dyDescent="0.3"/>
  <cols>
    <col min="1" max="1" width="9.109375" style="5"/>
    <col min="2" max="2" width="98.88671875" style="5" customWidth="1"/>
    <col min="3" max="3" width="54.6640625" style="5" customWidth="1"/>
    <col min="4" max="4" width="24" style="5" bestFit="1" customWidth="1"/>
    <col min="5" max="5" width="11" style="5" customWidth="1"/>
    <col min="6" max="6" width="21" style="5" customWidth="1"/>
    <col min="7" max="16384" width="9.109375" style="5"/>
  </cols>
  <sheetData>
    <row r="1" spans="1:4" ht="15.6" x14ac:dyDescent="0.3">
      <c r="A1" s="141" t="s">
        <v>341</v>
      </c>
      <c r="B1" s="142"/>
      <c r="C1" s="142"/>
      <c r="D1" s="143"/>
    </row>
    <row r="2" spans="1:4" x14ac:dyDescent="0.3">
      <c r="B2" s="31" t="s">
        <v>310</v>
      </c>
      <c r="C2" s="31" t="s">
        <v>441</v>
      </c>
    </row>
    <row r="3" spans="1:4" x14ac:dyDescent="0.3">
      <c r="B3" s="31" t="s">
        <v>342</v>
      </c>
      <c r="C3" s="31" t="s">
        <v>442</v>
      </c>
    </row>
    <row r="4" spans="1:4" x14ac:dyDescent="0.3">
      <c r="A4" s="3" t="s">
        <v>312</v>
      </c>
      <c r="B4" s="3" t="s">
        <v>313</v>
      </c>
      <c r="C4" s="3" t="s">
        <v>70</v>
      </c>
      <c r="D4" s="62" t="s">
        <v>376</v>
      </c>
    </row>
    <row r="5" spans="1:4" x14ac:dyDescent="0.3">
      <c r="A5" s="31" t="s">
        <v>74</v>
      </c>
      <c r="B5" s="31" t="s">
        <v>337</v>
      </c>
      <c r="C5" s="14"/>
      <c r="D5" s="62" t="s">
        <v>393</v>
      </c>
    </row>
    <row r="6" spans="1:4" x14ac:dyDescent="0.3">
      <c r="A6" s="31">
        <v>1</v>
      </c>
      <c r="B6" s="31" t="s">
        <v>529</v>
      </c>
      <c r="C6" s="15" t="s">
        <v>530</v>
      </c>
      <c r="D6" s="62" t="s">
        <v>393</v>
      </c>
    </row>
    <row r="7" spans="1:4" x14ac:dyDescent="0.3">
      <c r="A7" s="31">
        <v>2</v>
      </c>
      <c r="B7" s="31" t="s">
        <v>531</v>
      </c>
      <c r="C7" s="15" t="s">
        <v>532</v>
      </c>
      <c r="D7" s="62" t="s">
        <v>393</v>
      </c>
    </row>
    <row r="8" spans="1:4" x14ac:dyDescent="0.3">
      <c r="A8" s="31">
        <v>3</v>
      </c>
      <c r="B8" s="31" t="s">
        <v>533</v>
      </c>
      <c r="C8" s="15" t="s">
        <v>534</v>
      </c>
      <c r="D8" s="62" t="s">
        <v>393</v>
      </c>
    </row>
    <row r="9" spans="1:4" x14ac:dyDescent="0.3">
      <c r="A9" s="31" t="s">
        <v>75</v>
      </c>
      <c r="B9" s="31" t="s">
        <v>338</v>
      </c>
      <c r="C9" s="15"/>
      <c r="D9" s="62" t="s">
        <v>393</v>
      </c>
    </row>
    <row r="10" spans="1:4" x14ac:dyDescent="0.3">
      <c r="A10" s="31">
        <v>1</v>
      </c>
      <c r="B10" s="31" t="s">
        <v>535</v>
      </c>
      <c r="C10" s="15" t="s">
        <v>536</v>
      </c>
      <c r="D10" s="62" t="s">
        <v>393</v>
      </c>
    </row>
    <row r="11" spans="1:4" x14ac:dyDescent="0.3">
      <c r="A11" s="31">
        <v>2</v>
      </c>
      <c r="B11" s="31" t="s">
        <v>537</v>
      </c>
      <c r="C11" s="15" t="s">
        <v>538</v>
      </c>
      <c r="D11" s="62" t="s">
        <v>393</v>
      </c>
    </row>
    <row r="12" spans="1:4" x14ac:dyDescent="0.3">
      <c r="A12" s="31">
        <v>3</v>
      </c>
      <c r="B12" s="31" t="s">
        <v>539</v>
      </c>
      <c r="C12" s="15" t="s">
        <v>540</v>
      </c>
      <c r="D12" s="62" t="s">
        <v>393</v>
      </c>
    </row>
    <row r="13" spans="1:4" x14ac:dyDescent="0.3">
      <c r="A13" s="31" t="s">
        <v>77</v>
      </c>
      <c r="B13" s="31" t="s">
        <v>339</v>
      </c>
      <c r="C13" s="15"/>
      <c r="D13" s="62" t="s">
        <v>393</v>
      </c>
    </row>
    <row r="14" spans="1:4" x14ac:dyDescent="0.3">
      <c r="A14" s="31">
        <v>1</v>
      </c>
      <c r="B14" s="31" t="s">
        <v>541</v>
      </c>
      <c r="C14" s="15" t="s">
        <v>542</v>
      </c>
      <c r="D14" s="62" t="s">
        <v>393</v>
      </c>
    </row>
    <row r="15" spans="1:4" x14ac:dyDescent="0.3">
      <c r="A15" s="31">
        <v>2</v>
      </c>
      <c r="B15" s="31" t="s">
        <v>543</v>
      </c>
      <c r="C15" s="15" t="s">
        <v>544</v>
      </c>
      <c r="D15" s="62" t="s">
        <v>393</v>
      </c>
    </row>
    <row r="16" spans="1:4" x14ac:dyDescent="0.3">
      <c r="A16" s="31">
        <v>3</v>
      </c>
      <c r="B16" s="31" t="s">
        <v>545</v>
      </c>
      <c r="C16" s="15" t="s">
        <v>546</v>
      </c>
      <c r="D16" s="62" t="s">
        <v>393</v>
      </c>
    </row>
    <row r="17" spans="1:4" x14ac:dyDescent="0.3">
      <c r="A17" s="31" t="s">
        <v>78</v>
      </c>
      <c r="B17" s="31" t="s">
        <v>340</v>
      </c>
      <c r="C17" s="15"/>
      <c r="D17" s="62" t="s">
        <v>393</v>
      </c>
    </row>
    <row r="18" spans="1:4" x14ac:dyDescent="0.3">
      <c r="A18" s="31">
        <v>1</v>
      </c>
      <c r="B18" s="31" t="s">
        <v>547</v>
      </c>
      <c r="C18" s="15" t="s">
        <v>548</v>
      </c>
      <c r="D18" s="62" t="s">
        <v>393</v>
      </c>
    </row>
    <row r="19" spans="1:4" x14ac:dyDescent="0.3">
      <c r="A19" s="31">
        <v>2</v>
      </c>
      <c r="B19" s="31" t="s">
        <v>549</v>
      </c>
      <c r="C19" s="15" t="s">
        <v>550</v>
      </c>
      <c r="D19" s="62" t="s">
        <v>393</v>
      </c>
    </row>
    <row r="20" spans="1:4" x14ac:dyDescent="0.3">
      <c r="A20" s="31">
        <v>3</v>
      </c>
      <c r="B20" s="31" t="s">
        <v>551</v>
      </c>
      <c r="C20" s="15" t="s">
        <v>552</v>
      </c>
      <c r="D20" s="62" t="s">
        <v>393</v>
      </c>
    </row>
    <row r="21" spans="1:4" x14ac:dyDescent="0.3">
      <c r="A21" s="3"/>
      <c r="B21" s="3"/>
      <c r="C21" s="3"/>
      <c r="D21" s="62"/>
    </row>
    <row r="22" spans="1:4" x14ac:dyDescent="0.3">
      <c r="A22" s="31">
        <v>1</v>
      </c>
      <c r="B22" s="31" t="s">
        <v>327</v>
      </c>
      <c r="C22" s="31"/>
      <c r="D22" s="20"/>
    </row>
    <row r="23" spans="1:4" x14ac:dyDescent="0.3">
      <c r="A23" s="5">
        <v>1.1000000000000001</v>
      </c>
      <c r="B23" s="5" t="s">
        <v>367</v>
      </c>
      <c r="C23" s="5" t="s">
        <v>553</v>
      </c>
      <c r="D23" s="63">
        <v>0</v>
      </c>
    </row>
    <row r="24" spans="1:4" x14ac:dyDescent="0.3">
      <c r="A24" s="5">
        <v>1.2</v>
      </c>
      <c r="B24" s="5" t="s">
        <v>314</v>
      </c>
      <c r="C24" s="5" t="s">
        <v>554</v>
      </c>
      <c r="D24" s="63">
        <v>1</v>
      </c>
    </row>
    <row r="25" spans="1:4" x14ac:dyDescent="0.3">
      <c r="A25" s="5">
        <v>1.3</v>
      </c>
      <c r="B25" s="5" t="s">
        <v>315</v>
      </c>
      <c r="C25" s="5" t="s">
        <v>555</v>
      </c>
      <c r="D25" s="63">
        <v>1</v>
      </c>
    </row>
    <row r="26" spans="1:4" x14ac:dyDescent="0.3">
      <c r="A26" s="5">
        <v>1.4</v>
      </c>
      <c r="B26" s="5" t="s">
        <v>316</v>
      </c>
      <c r="C26" t="s">
        <v>556</v>
      </c>
      <c r="D26" s="63">
        <v>1</v>
      </c>
    </row>
    <row r="27" spans="1:4" x14ac:dyDescent="0.3">
      <c r="A27" s="5">
        <v>1.5</v>
      </c>
      <c r="B27" s="5" t="s">
        <v>317</v>
      </c>
      <c r="C27" s="5" t="s">
        <v>557</v>
      </c>
      <c r="D27" s="63">
        <v>1</v>
      </c>
    </row>
    <row r="28" spans="1:4" x14ac:dyDescent="0.3">
      <c r="A28" s="5">
        <v>1.6</v>
      </c>
      <c r="B28" s="5" t="s">
        <v>318</v>
      </c>
      <c r="C28" s="5" t="s">
        <v>558</v>
      </c>
      <c r="D28" s="63">
        <v>1</v>
      </c>
    </row>
    <row r="29" spans="1:4" x14ac:dyDescent="0.3">
      <c r="A29" s="5">
        <v>1.7</v>
      </c>
      <c r="B29" s="5" t="s">
        <v>319</v>
      </c>
      <c r="C29" s="5" t="s">
        <v>559</v>
      </c>
      <c r="D29" s="63">
        <v>1</v>
      </c>
    </row>
    <row r="30" spans="1:4" x14ac:dyDescent="0.3">
      <c r="A30" s="5">
        <v>1.8</v>
      </c>
      <c r="B30" s="5" t="s">
        <v>320</v>
      </c>
      <c r="C30" s="5" t="s">
        <v>560</v>
      </c>
      <c r="D30" s="63">
        <v>0</v>
      </c>
    </row>
    <row r="31" spans="1:4" x14ac:dyDescent="0.3">
      <c r="A31" s="5">
        <v>1.9</v>
      </c>
      <c r="B31" s="5" t="s">
        <v>321</v>
      </c>
      <c r="C31" t="s">
        <v>561</v>
      </c>
      <c r="D31" s="63">
        <v>1</v>
      </c>
    </row>
    <row r="32" spans="1:4" x14ac:dyDescent="0.3">
      <c r="A32" s="6">
        <v>1.1000000000000001</v>
      </c>
      <c r="B32" s="5" t="s">
        <v>562</v>
      </c>
      <c r="C32" s="5" t="s">
        <v>563</v>
      </c>
      <c r="D32" s="63">
        <v>1</v>
      </c>
    </row>
    <row r="33" spans="1:4" x14ac:dyDescent="0.3">
      <c r="A33" s="5">
        <v>1.1100000000000001</v>
      </c>
      <c r="B33" s="5" t="s">
        <v>322</v>
      </c>
      <c r="C33" s="5" t="s">
        <v>563</v>
      </c>
      <c r="D33" s="63">
        <v>1</v>
      </c>
    </row>
    <row r="34" spans="1:4" x14ac:dyDescent="0.3">
      <c r="A34" s="31">
        <v>2</v>
      </c>
      <c r="B34" s="31" t="s">
        <v>328</v>
      </c>
      <c r="C34" s="31"/>
      <c r="D34" s="20"/>
    </row>
    <row r="35" spans="1:4" x14ac:dyDescent="0.3">
      <c r="A35" s="5">
        <v>2.1</v>
      </c>
      <c r="B35" s="5" t="s">
        <v>325</v>
      </c>
      <c r="C35" s="5" t="s">
        <v>564</v>
      </c>
      <c r="D35" s="63">
        <v>1</v>
      </c>
    </row>
    <row r="36" spans="1:4" x14ac:dyDescent="0.3">
      <c r="A36" s="5">
        <v>2.2000000000000002</v>
      </c>
      <c r="B36" s="5" t="s">
        <v>326</v>
      </c>
      <c r="C36" s="116" t="s">
        <v>654</v>
      </c>
      <c r="D36" s="63">
        <v>1</v>
      </c>
    </row>
    <row r="37" spans="1:4" x14ac:dyDescent="0.3">
      <c r="A37" s="5">
        <v>2.2999999999999998</v>
      </c>
      <c r="B37" s="5" t="s">
        <v>329</v>
      </c>
      <c r="C37" s="5" t="s">
        <v>653</v>
      </c>
      <c r="D37" s="63">
        <v>1</v>
      </c>
    </row>
    <row r="38" spans="1:4" x14ac:dyDescent="0.3">
      <c r="A38" s="5">
        <v>2.4</v>
      </c>
      <c r="B38" s="5" t="s">
        <v>330</v>
      </c>
      <c r="C38" s="5" t="s">
        <v>565</v>
      </c>
      <c r="D38" s="63">
        <v>1</v>
      </c>
    </row>
    <row r="39" spans="1:4" x14ac:dyDescent="0.3">
      <c r="A39" s="31">
        <v>3</v>
      </c>
      <c r="B39" s="31" t="s">
        <v>331</v>
      </c>
      <c r="C39" s="31"/>
      <c r="D39" s="20"/>
    </row>
    <row r="40" spans="1:4" x14ac:dyDescent="0.3">
      <c r="A40" s="5">
        <v>3.1</v>
      </c>
      <c r="B40" s="5" t="s">
        <v>323</v>
      </c>
      <c r="C40" s="5" t="s">
        <v>566</v>
      </c>
      <c r="D40" s="63">
        <v>0</v>
      </c>
    </row>
    <row r="41" spans="1:4" x14ac:dyDescent="0.3">
      <c r="A41" s="5">
        <v>3.2</v>
      </c>
      <c r="B41" s="5" t="s">
        <v>324</v>
      </c>
      <c r="C41" s="5" t="s">
        <v>567</v>
      </c>
      <c r="D41" s="63">
        <v>1</v>
      </c>
    </row>
    <row r="42" spans="1:4" x14ac:dyDescent="0.3">
      <c r="A42" s="5">
        <v>3.3</v>
      </c>
      <c r="B42" s="5" t="s">
        <v>332</v>
      </c>
      <c r="C42" t="s">
        <v>568</v>
      </c>
      <c r="D42" s="63">
        <v>1</v>
      </c>
    </row>
    <row r="43" spans="1:4" x14ac:dyDescent="0.3">
      <c r="A43" s="5">
        <v>3.4</v>
      </c>
      <c r="B43" s="5" t="s">
        <v>333</v>
      </c>
      <c r="C43" s="5" t="s">
        <v>569</v>
      </c>
      <c r="D43" s="63">
        <v>0</v>
      </c>
    </row>
    <row r="44" spans="1:4" x14ac:dyDescent="0.3">
      <c r="A44" s="8">
        <v>4</v>
      </c>
      <c r="B44" s="8" t="s">
        <v>334</v>
      </c>
      <c r="C44" s="8"/>
      <c r="D44" s="63"/>
    </row>
    <row r="45" spans="1:4" x14ac:dyDescent="0.3">
      <c r="A45" s="5">
        <v>4.0999999999999996</v>
      </c>
      <c r="B45" s="5" t="s">
        <v>364</v>
      </c>
      <c r="C45" s="5" t="s">
        <v>570</v>
      </c>
      <c r="D45" s="63">
        <v>1</v>
      </c>
    </row>
    <row r="46" spans="1:4" x14ac:dyDescent="0.3">
      <c r="A46" s="5">
        <v>4.2</v>
      </c>
      <c r="B46" s="5" t="s">
        <v>335</v>
      </c>
      <c r="C46" t="s">
        <v>652</v>
      </c>
      <c r="D46" s="63">
        <v>1</v>
      </c>
    </row>
    <row r="47" spans="1:4" x14ac:dyDescent="0.3">
      <c r="A47" s="5">
        <v>4.3</v>
      </c>
      <c r="B47" s="5" t="s">
        <v>336</v>
      </c>
      <c r="C47" s="5" t="s">
        <v>571</v>
      </c>
      <c r="D47" s="63">
        <v>1</v>
      </c>
    </row>
    <row r="48" spans="1:4" s="68" customFormat="1" ht="15.6" x14ac:dyDescent="0.3">
      <c r="A48" s="67" t="s">
        <v>343</v>
      </c>
      <c r="B48" s="67" t="s">
        <v>348</v>
      </c>
      <c r="C48" s="67"/>
      <c r="D48" s="69">
        <v>10</v>
      </c>
    </row>
    <row r="49" spans="2:6" x14ac:dyDescent="0.3">
      <c r="C49" s="70" t="s">
        <v>346</v>
      </c>
      <c r="D49" s="70">
        <f>SUM(D23:D48)</f>
        <v>28</v>
      </c>
    </row>
    <row r="50" spans="2:6" x14ac:dyDescent="0.3">
      <c r="E50" s="144" t="s">
        <v>386</v>
      </c>
      <c r="F50" s="145"/>
    </row>
    <row r="51" spans="2:6" x14ac:dyDescent="0.3">
      <c r="C51" s="71" t="s">
        <v>349</v>
      </c>
      <c r="D51" s="71">
        <f>SUM('Macro Economic Analysis'!J67,'Industry Analysis '!D93,'Trend Analysis'!Q23,'Financial Analysis'!J34,'Pitroski Score Calculation'!E34,'Company Analysis - Beyond No.s'!D49)</f>
        <v>160</v>
      </c>
      <c r="E51" s="3" t="s">
        <v>303</v>
      </c>
      <c r="F51" s="3" t="s">
        <v>391</v>
      </c>
    </row>
    <row r="52" spans="2:6" x14ac:dyDescent="0.3">
      <c r="C52" s="71" t="s">
        <v>374</v>
      </c>
      <c r="D52" s="71">
        <f>D51/196*10</f>
        <v>8.1632653061224492</v>
      </c>
      <c r="E52" s="82" t="s">
        <v>389</v>
      </c>
      <c r="F52" s="3" t="s">
        <v>388</v>
      </c>
    </row>
    <row r="53" spans="2:6" x14ac:dyDescent="0.3">
      <c r="C53" s="71" t="s">
        <v>387</v>
      </c>
      <c r="D53" s="71" t="str">
        <f>_xlfn.IFS(D52&lt;3,"DON'T INVEST",D52&lt;6,"MAYBE",D52&gt;6,"INVEST")</f>
        <v>INVEST</v>
      </c>
      <c r="E53" s="3" t="s">
        <v>390</v>
      </c>
      <c r="F53" s="3" t="s">
        <v>392</v>
      </c>
    </row>
    <row r="55" spans="2:6" x14ac:dyDescent="0.3">
      <c r="B55" s="5" t="s">
        <v>368</v>
      </c>
      <c r="C55" s="5">
        <v>52</v>
      </c>
    </row>
    <row r="56" spans="2:6" x14ac:dyDescent="0.3">
      <c r="B56" s="5" t="s">
        <v>369</v>
      </c>
      <c r="C56" s="5">
        <v>4</v>
      </c>
    </row>
    <row r="57" spans="2:6" x14ac:dyDescent="0.3">
      <c r="B57" s="5" t="s">
        <v>370</v>
      </c>
      <c r="C57" s="5">
        <v>15</v>
      </c>
    </row>
    <row r="58" spans="2:6" x14ac:dyDescent="0.3">
      <c r="B58" s="5" t="s">
        <v>373</v>
      </c>
      <c r="C58" s="5">
        <v>20</v>
      </c>
    </row>
    <row r="59" spans="2:6" x14ac:dyDescent="0.3">
      <c r="B59" s="5" t="s">
        <v>371</v>
      </c>
      <c r="C59" s="5">
        <v>28</v>
      </c>
    </row>
    <row r="60" spans="2:6" x14ac:dyDescent="0.3">
      <c r="B60" s="5" t="s">
        <v>372</v>
      </c>
      <c r="C60" s="5">
        <v>41</v>
      </c>
    </row>
    <row r="61" spans="2:6" x14ac:dyDescent="0.3">
      <c r="B61" s="5" t="s">
        <v>385</v>
      </c>
      <c r="C61" s="79">
        <f>SUM(C55:C60)</f>
        <v>160</v>
      </c>
    </row>
  </sheetData>
  <mergeCells count="2">
    <mergeCell ref="A1:D1"/>
    <mergeCell ref="E50:F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Macro Economic Analysis</vt:lpstr>
      <vt:lpstr>Industry Analysis </vt:lpstr>
      <vt:lpstr>Trend Analysis</vt:lpstr>
      <vt:lpstr>Financial Analysis</vt:lpstr>
      <vt:lpstr>Pitroski Score Calculation</vt:lpstr>
      <vt:lpstr>Company Analysis - Beyond No.s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Vencel Aranha</cp:lastModifiedBy>
  <dcterms:created xsi:type="dcterms:W3CDTF">2021-11-24T09:26:53Z</dcterms:created>
  <dcterms:modified xsi:type="dcterms:W3CDTF">2025-01-18T08:21:32Z</dcterms:modified>
</cp:coreProperties>
</file>