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DT-English" sheetId="2" r:id="rId5"/>
    <sheet state="visible" name="DT-Spanish" sheetId="3" r:id="rId6"/>
    <sheet state="visible" name="PT-English" sheetId="4" r:id="rId7"/>
    <sheet state="visible" name="PT-Spanish" sheetId="5" r:id="rId8"/>
    <sheet state="visible" name="CR-English" sheetId="6" r:id="rId9"/>
    <sheet state="visible" name="CR-Spanish" sheetId="7" r:id="rId10"/>
    <sheet state="visible" name="CT-English" sheetId="8" r:id="rId11"/>
    <sheet state="visible" name="CT-Spanish" sheetId="9" r:id="rId12"/>
    <sheet state="visible" name="OB-English" sheetId="10" r:id="rId13"/>
    <sheet state="visible" name="OB-Spanish" sheetId="11" r:id="rId14"/>
    <sheet state="visible" name="SW-English" sheetId="12" r:id="rId15"/>
    <sheet state="visible" name="SW-Spanish" sheetId="13" r:id="rId16"/>
    <sheet state="visible" name="FG-English" sheetId="14" r:id="rId17"/>
    <sheet state="visible" name="FG-Spanish" sheetId="15" r:id="rId18"/>
    <sheet state="visible" name="DBG-English" sheetId="16" r:id="rId19"/>
    <sheet state="visible" name="DBG-Spanish" sheetId="17" r:id="rId20"/>
    <sheet state="visible" name="AP-English" sheetId="18" r:id="rId21"/>
    <sheet state="visible" name="AP-Spanish" sheetId="19" r:id="rId2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6">
      <text>
        <t xml:space="preserve">Changed 1s to 5s and 2 to 4 based on comments, however, need to confirm with the caregiver!</t>
      </text>
    </comment>
    <comment authorId="0" ref="D7">
      <text>
        <t xml:space="preserve">This is Israel Gonzales's Mom She wants to make sure she's entered into the raffle and she'd like to know when the winners of the $25 gift card will be announced. @heidi.miller@center4success.org
_Assigned to heidi.miller@center4success.org_
	-Tina Perkins</t>
      </text>
    </comment>
    <comment authorId="0" ref="B3">
      <text>
        <t xml:space="preserve">@heidi.miller@center4success.org the caregiver survey site tabs are added, but as more responses come through please let me know if I need to adjust. I don't know why, but Detroit's row 3 show up in the English/Spanish
	-Thu Tran
Thank you!
	-Heidi Miller</t>
      </text>
    </comment>
  </commentList>
</comments>
</file>

<file path=xl/sharedStrings.xml><?xml version="1.0" encoding="utf-8"?>
<sst xmlns="http://schemas.openxmlformats.org/spreadsheetml/2006/main" count="1202" uniqueCount="291">
  <si>
    <t>Timestamp</t>
  </si>
  <si>
    <t>English o Español?</t>
  </si>
  <si>
    <t>Site (optional)</t>
  </si>
  <si>
    <t>Student/Parent Name (optional)</t>
  </si>
  <si>
    <t xml:space="preserve">Student Ethnicity/Race (optional)  </t>
  </si>
  <si>
    <t>To what extent do you agree or disagree with the following statements: [The Center for Success tutoring program is helping or has helped my child improve their reading skills.]</t>
  </si>
  <si>
    <t>To what extent do you agree or disagree with the following statements: [The Center for Success tutoring program is increasing or has increased my child’s confidence level. ]</t>
  </si>
  <si>
    <t>To what extent do you agree or disagree with the following statements: [The Center for Success tutoring program is helping or has helped improve my child’s outlook on learning and/or reading.]</t>
  </si>
  <si>
    <t>To what extent do you agree or disagree with the following statements: [I have a clear understanding of the program and how it is beneficial for my child. ]</t>
  </si>
  <si>
    <t>To what extent do you agree or disagree with the following statements: [I am happy with my child's progress in the program.]</t>
  </si>
  <si>
    <t>To what extent do you agree or disagree with the following statements: [I feel supported, appreciated, and understood by CFS staff.]</t>
  </si>
  <si>
    <t>To what extent do you agree or disagree with the following statements: [I would recommend this literacy program to friends and family.]</t>
  </si>
  <si>
    <t>To what extent do you agree or disagree with the following statements: [My child enjoys their mentoring sessions.]</t>
  </si>
  <si>
    <t>To what extent do you agree or disagree with the following statements: [My child's voice and input is valued and prioritized in their mentoring session.]</t>
  </si>
  <si>
    <t xml:space="preserve">Overall, how has your child's virtual mentoring experience gone?  </t>
  </si>
  <si>
    <t xml:space="preserve">What was the best part of the CFS Literacy Program?  </t>
  </si>
  <si>
    <t xml:space="preserve">What do you think should be changed, improved, or added?  </t>
  </si>
  <si>
    <t xml:space="preserve">What can we do to better support you?  </t>
  </si>
  <si>
    <t>Are there any topics you'd like for CFSN to discuss with you or your child(ren)?</t>
  </si>
  <si>
    <t>Do you follow CFSN on social media?  Why or why not?</t>
  </si>
  <si>
    <r>
      <t xml:space="preserve">What would you like to see more of on our social media? Facebook:  </t>
    </r>
    <r>
      <rPr>
        <color rgb="FF1155CC"/>
        <u/>
      </rPr>
      <t>https://www.facebook.com/Center4SuccessNetwork</t>
    </r>
    <r>
      <rPr/>
      <t xml:space="preserve"> Instagram:  </t>
    </r>
    <r>
      <rPr>
        <color rgb="FF1155CC"/>
        <u/>
      </rPr>
      <t>https://www.instagram.com/centerforsuccessnet/?hl=en</t>
    </r>
  </si>
  <si>
    <t>How have you seen growth of your child through Center for Success Network this school year?   We'd love to hear about any growth from self confidence, reading, school engagement, or any other growth you'd like to share!</t>
  </si>
  <si>
    <t>Please upload a photo.</t>
  </si>
  <si>
    <r>
      <t xml:space="preserve">If you shared a story or details in this survey, do you authorize the Center for Success Network (CFSN) to use your information/responses related to your experience with CFSN on their social media platforms and/or organization communications? If you have any questions, please email </t>
    </r>
    <r>
      <rPr>
        <color rgb="FF1155CC"/>
        <u/>
      </rPr>
      <t>info@center4sucess.org</t>
    </r>
    <r>
      <rPr/>
      <t>.</t>
    </r>
  </si>
  <si>
    <t>What would you like program to look like moving forward?  Please select all that apply.</t>
  </si>
  <si>
    <t xml:space="preserve">What other thoughts, ideas, concerns or feedback do you have in regards to the CFSN Literacy Program?   Thank you for your time!  </t>
  </si>
  <si>
    <t>Nombre del estudiante / padre (opcional)</t>
  </si>
  <si>
    <t>Etnia / raza del estudiante (opcional)</t>
  </si>
  <si>
    <t>¿En qué medida está de acuerdo o en desacuerdo con las siguientes afirmaciones: [El programa de tutoría del Center for Success está ayudando o ha ayudado a mi hijo a mejorar sus habilidades de lectura.]</t>
  </si>
  <si>
    <t>¿En qué medida está de acuerdo o en desacuerdo con las siguientes afirmaciones: [El programa de tutoría del Center for Success está aumentando o ha aumentado el nivel de confianza de mi hijo.]</t>
  </si>
  <si>
    <t>¿En qué medida está de acuerdo o en desacuerdo con las siguientes afirmaciones: [El programa de tutoría del Center for Success está ayudando o ha ayudado a mejorar la perspectiva de mi hijo sobre el aprendizaje y la lectura.]</t>
  </si>
  <si>
    <t>¿En qué medida está de acuerdo o en desacuerdo con las siguientes afirmaciones: [Entiendo claramente el programa y cómo es beneficioso para mi hijo.]</t>
  </si>
  <si>
    <t>¿En qué medida está de acuerdo o en desacuerdo con las siguientes afirmaciones: [Estoy feliz con el progreso de mi hijo en el programa.]</t>
  </si>
  <si>
    <t>¿En qué medida está de acuerdo o en desacuerdo con las siguientes afirmaciones: [Me siento apoyado, apreciado y comprendido por el personal de CFSN.]</t>
  </si>
  <si>
    <t>¿En qué medida está de acuerdo o en desacuerdo con las siguientes afirmaciones: [Recomendaría este programa de alfabetización a amigos y familiares.]</t>
  </si>
  <si>
    <t>¿En qué medida está de acuerdo o en desacuerdo con las siguientes afirmaciones: [Mi hijo disfruta de sus sesiones de tutoría]</t>
  </si>
  <si>
    <t>¿En qué medida está de acuerdo o en desacuerdo con las siguientes afirmaciones: [La voz y los comentarios de mi hijo se valoran y priorizan en su sesión de tutoría.]</t>
  </si>
  <si>
    <t xml:space="preserve"> ¿En general, ¿cómo ha ido la experiencia de tutoría virtual de su hijo?</t>
  </si>
  <si>
    <t>¿Qué cree que debería cambiarse, mejorarse o añadirse?</t>
  </si>
  <si>
    <t>¿Qué podemos hacer para brindarle un mejor apoyo?</t>
  </si>
  <si>
    <t>¿Hay algún tema que le gustaría que CFSN discuta con usted o su(s) hijo(s)?</t>
  </si>
  <si>
    <t xml:space="preserve"> ¿Cuál fue la mejor parte del programa de alfabetización CFS?</t>
  </si>
  <si>
    <t>¿Sigues a CFSN en las redes sociales? ¿Por qué o por qué no?</t>
  </si>
  <si>
    <r>
      <t xml:space="preserve">¿Qué te gustaría ver más en nuestras redes sociales?  </t>
    </r>
    <r>
      <rPr>
        <color rgb="FF1155CC"/>
        <u/>
      </rPr>
      <t>https://www.facebook.com/Center4SuccessNetwork</t>
    </r>
    <r>
      <rPr/>
      <t xml:space="preserve"> </t>
    </r>
    <r>
      <rPr>
        <color rgb="FF1155CC"/>
        <u/>
      </rPr>
      <t>https://www.instagram.com/centerforsuccessnet/?hl=en</t>
    </r>
  </si>
  <si>
    <t>¿Cómo ha visto el crecimiento de su hijo a través de Center for Success Network este año escolar? ¡Nos encantaría escuchar acerca de cualquier crecimiento en la confianza en uno mismo, la lectura, el compromiso escolar o cualquier otro crecimiento que le gustaría compartir!</t>
  </si>
  <si>
    <t xml:space="preserve">Sube una foto.
</t>
  </si>
  <si>
    <r>
      <t xml:space="preserve">Si compartió una historia o los detalles anteriores, ¿autoriza a Center for Success Network (CFSN) a usar su información/respuestas relacionadas con su experiencia con CFSN en sus plataformas de redes sociales y/o comunicaciones de la organización? Si tiene alguna pregunta, envíe un correo electrónico a </t>
    </r>
    <r>
      <rPr>
        <color rgb="FF1155CC"/>
        <u/>
      </rPr>
      <t>info@center4sucess.org</t>
    </r>
    <r>
      <rPr/>
      <t>.</t>
    </r>
  </si>
  <si>
    <t xml:space="preserve">
¿Cómo le gustaría que se viera el programa en el futuro? Por favor seleccione todas las respuestas válidas.</t>
  </si>
  <si>
    <t>¿Qué otros pensamientos, ideas, preocupaciones o comentarios tiene con respecto al Programa de Alfabetización CFS? ¡Gracias por tu tiempo!</t>
  </si>
  <si>
    <t xml:space="preserve">Can you share about a time when your child was struggling with reading/school?  What feelings and emotions did you have? </t>
  </si>
  <si>
    <t xml:space="preserve">¿Puede compartirnos algún momento en el que su hijo tuviera dificultades con la lectura o la escuela? ¿Qué sentimientos y emociones tuviste?
</t>
  </si>
  <si>
    <t>English</t>
  </si>
  <si>
    <t>test</t>
  </si>
  <si>
    <t>Summer - In Person</t>
  </si>
  <si>
    <t>Verano - En persona</t>
  </si>
  <si>
    <t>Mori- CFSN Detroit</t>
  </si>
  <si>
    <t xml:space="preserve">Jason &amp; Jaslena Holland, Judith Holland </t>
  </si>
  <si>
    <t>Black, white and Puerto Rican</t>
  </si>
  <si>
    <t>4 - Agree</t>
  </si>
  <si>
    <t>Wonderful</t>
  </si>
  <si>
    <t>I love the fact that they get their own mentors</t>
  </si>
  <si>
    <t>Everything is great</t>
  </si>
  <si>
    <t>Already very supportive</t>
  </si>
  <si>
    <t xml:space="preserve">No </t>
  </si>
  <si>
    <t>Not sure of where to follow</t>
  </si>
  <si>
    <t>I will check both of them out</t>
  </si>
  <si>
    <t>I like the fact that they're more interested in Reading</t>
  </si>
  <si>
    <t>Yes, with my name</t>
  </si>
  <si>
    <t>Summer - In Person, School Year 24-25 - In Person</t>
  </si>
  <si>
    <t xml:space="preserve">None at this moment </t>
  </si>
  <si>
    <t>Jason and jaslena Holland, Judith Holland</t>
  </si>
  <si>
    <t>Black Puerto Rican and white</t>
  </si>
  <si>
    <t>4 - Estar de acuerdo</t>
  </si>
  <si>
    <t>It has been wonderful</t>
  </si>
  <si>
    <t>The program is great</t>
  </si>
  <si>
    <t>No</t>
  </si>
  <si>
    <t>I love that my kids have mentors and they love to read</t>
  </si>
  <si>
    <t>Not sure where to follow</t>
  </si>
  <si>
    <t>I will check it out</t>
  </si>
  <si>
    <t>I love the fact that they like to read</t>
  </si>
  <si>
    <t>si, con mi nombre</t>
  </si>
  <si>
    <t>None at this time</t>
  </si>
  <si>
    <t>I just always want the best for them</t>
  </si>
  <si>
    <t>Yes I always hated to see them struggle to read but now that they joined the program they love it</t>
  </si>
  <si>
    <t>Isabella - CFSN at Brilliant Detroit Cody Rouge</t>
  </si>
  <si>
    <t>Cadin Scott/Sarah Shabazz</t>
  </si>
  <si>
    <t xml:space="preserve">Black </t>
  </si>
  <si>
    <t>5 - Strongly Agree</t>
  </si>
  <si>
    <t xml:space="preserve">Very well </t>
  </si>
  <si>
    <t xml:space="preserve">The flexibility with
Learning anywhere </t>
  </si>
  <si>
    <t xml:space="preserve">Longer tutoring sessions </t>
  </si>
  <si>
    <t xml:space="preserve">Na </t>
  </si>
  <si>
    <t>Na</t>
  </si>
  <si>
    <t xml:space="preserve">No because i didn’t know they had social media </t>
  </si>
  <si>
    <t xml:space="preserve">Events </t>
  </si>
  <si>
    <t xml:space="preserve">Reads bigger words and faster </t>
  </si>
  <si>
    <t>Summer - Virtual, School Year 24-25 - Virtual</t>
  </si>
  <si>
    <t>Gg</t>
  </si>
  <si>
    <t>Cv</t>
  </si>
  <si>
    <t>5 - Totalmente de acuerdo</t>
  </si>
  <si>
    <t>Verano - Virtual</t>
  </si>
  <si>
    <t>Lydia  - CFSN at Brilliant Detroit Osborn</t>
  </si>
  <si>
    <t>Keiah Byrd/Tracie Byrd</t>
  </si>
  <si>
    <t>Black</t>
  </si>
  <si>
    <t>Everything is great.</t>
  </si>
  <si>
    <t>connecting with the tutors</t>
  </si>
  <si>
    <t>shared curriculum</t>
  </si>
  <si>
    <t>nothing</t>
  </si>
  <si>
    <t>no</t>
  </si>
  <si>
    <t xml:space="preserve">no, was not aware they had social media. </t>
  </si>
  <si>
    <t>Yes</t>
  </si>
  <si>
    <t>Yes, anonymously</t>
  </si>
  <si>
    <t xml:space="preserve">It's very difficult to see your child struggling with reading and seeing that they have the desire to read but not the skills. This program helped them to develop skills. </t>
  </si>
  <si>
    <t>Keith/kennedy Edward-Ashley Garland</t>
  </si>
  <si>
    <t xml:space="preserve">African American </t>
  </si>
  <si>
    <t>3 - Neutral</t>
  </si>
  <si>
    <t>I only have heard one complaint from Keith when the program start other than that they seem ok with it.</t>
  </si>
  <si>
    <t xml:space="preserve">Ms. Mori! She was always in tune with my kids and her kind disposition was very welcoming and comforting. </t>
  </si>
  <si>
    <t xml:space="preserve">Yes, I like to be updated as possible on anything my children are involved in. </t>
  </si>
  <si>
    <t xml:space="preserve">My kids have both improved in reading. Most importantly the willingness to learn, practice, f.a.i.l and try again. They enjoy both the after school and summer program. </t>
  </si>
  <si>
    <t>Sí, de forma anónima</t>
  </si>
  <si>
    <t>Verano - En persona, Año Escolar 24-25 - En Persona</t>
  </si>
  <si>
    <t xml:space="preserve">My son has been behind in reading(still is). However, I have noticed that his confidence is growing and he’s enjoying the learning process and playing the games at camp. </t>
  </si>
  <si>
    <t xml:space="preserve">It has gone good </t>
  </si>
  <si>
    <t xml:space="preserve">The after school help and the safety and fun </t>
  </si>
  <si>
    <t xml:space="preserve">Separation of the age groups and monitoring more of the bigger kids </t>
  </si>
  <si>
    <t xml:space="preserve">Referral to food pantries or food or transportation cost assistance </t>
  </si>
  <si>
    <t>None I can think of</t>
  </si>
  <si>
    <t xml:space="preserve">No I am not on social media </t>
  </si>
  <si>
    <t>N/A</t>
  </si>
  <si>
    <t xml:space="preserve">Yes he enjoys reading more still not where I want him but definite improvement </t>
  </si>
  <si>
    <t>School Year 24-25 - I'm open to both in person and virtual.</t>
  </si>
  <si>
    <t xml:space="preserve">I liked the restructured program more and my son definitely has enjoyed the last few weeks as well </t>
  </si>
  <si>
    <t>Año escolar 24-25 - estoy abierto tanto en persona como virtual.</t>
  </si>
  <si>
    <t xml:space="preserve">My son has struggled and seeing him grow is amazing </t>
  </si>
  <si>
    <t>Zander Burris-White</t>
  </si>
  <si>
    <t>Good. He has an in person mentor once a week and a virtual mentor the other day.</t>
  </si>
  <si>
    <t>The people who support the kids!</t>
  </si>
  <si>
    <t>Nothing.</t>
  </si>
  <si>
    <t>I cannot think of anything that would support us.</t>
  </si>
  <si>
    <t>Not that I can think of at the moment.</t>
  </si>
  <si>
    <t>Yes.</t>
  </si>
  <si>
    <t>Updates.</t>
  </si>
  <si>
    <t>Yes, for sure.</t>
  </si>
  <si>
    <t>None at this moment.</t>
  </si>
  <si>
    <t>Great.</t>
  </si>
  <si>
    <t>No.</t>
  </si>
  <si>
    <t>Zander is a busy kid. He doesn't like to sit still but CFSN has allowed him to move when he needs to and is still able to pull him in to be more focused when he needs to.</t>
  </si>
  <si>
    <t>Español</t>
  </si>
  <si>
    <t>Madonna- CFSN at Brilliant Detroit Southwest</t>
  </si>
  <si>
    <t xml:space="preserve">Gregorio Barrientos </t>
  </si>
  <si>
    <t>Hispano</t>
  </si>
  <si>
    <t>1 - Muy en desacuerdo</t>
  </si>
  <si>
    <t xml:space="preserve">Mi hijo ha aprendido mucho el tiene problemas del habla y ahora ha mejorado mucho su fluidez en la expresión </t>
  </si>
  <si>
    <t>Me gustaría q en un futuro se agregue un poco de matemáticas</t>
  </si>
  <si>
    <t xml:space="preserve">Estoy muy contenta con lo q se tiene </t>
  </si>
  <si>
    <t xml:space="preserve">La interacción de mi hijo con sus mentores </t>
  </si>
  <si>
    <t>Si</t>
  </si>
  <si>
    <t xml:space="preserve">Las historias de como ha ayudado a los niños el programa </t>
  </si>
  <si>
    <t xml:space="preserve">Mi hijo es muy bueno en  lectura en su clase y eso le ha dado mucha confianza en su expresión y sus pláticas </t>
  </si>
  <si>
    <t>https://drive.google.com/open?id=1-S_LiCRZG7D0Vgyb7BXrIVOo1EMiC4cG</t>
  </si>
  <si>
    <t>Verano: estoy abierto tanto en persona como virtual., Año Escolar 24-25 - Virtual, Año Escolar 24-25 - En Persona, Año escolar 24-25 - estoy abierto tanto en persona como virtual.</t>
  </si>
  <si>
    <t xml:space="preserve">Estoy muy contenta con la ayuda q le dan a mi hijo y la rápida atención cuando tenemos una pregunta </t>
  </si>
  <si>
    <t>Mi emoción es q mi hijo se expresa más claro en sus ideas</t>
  </si>
  <si>
    <t xml:space="preserve">Michelle hernandez </t>
  </si>
  <si>
    <t>Exelente le a ayudo muchísimo</t>
  </si>
  <si>
    <t>La verdad me justa tal como esta,</t>
  </si>
  <si>
    <t xml:space="preserve">Ver como mi hija se identifica con su mentora y esperaba ansiosa por su clase </t>
  </si>
  <si>
    <t xml:space="preserve">Me justa estar checando información sobre el programa </t>
  </si>
  <si>
    <t xml:space="preserve">Pues mi hija a obtenido una medalla por buena estudiante la maestra me a felicitado por tan buena que a sido Michelle dice aprendió a leer muy bien y es una de sus mejores niñas eso me hace cer la mamá más orgullosa de su princesa por que lla que llo no se el idioma me justa su programa por tan buen apoyo para mi hija  Gracias 🙂 </t>
  </si>
  <si>
    <t>https://drive.google.com/open?id=1TFBJovjghxqEAtl4HZilW_1yALfmxgX4</t>
  </si>
  <si>
    <t xml:space="preserve">Si claro 👍 </t>
  </si>
  <si>
    <t>Verano - En persona, Verano: estoy abierto tanto en persona como virtual., Año escolar 24-25 - estoy abierto tanto en persona como virtual.</t>
  </si>
  <si>
    <t xml:space="preserve">Este año fallo un poco unas semanas era si otras era no por que no hasistia el tutor me encantaría este año próximo fuera menos días fallidos Pero de igual manera Gracias es un exelente programa espero sigan con nosotros ayudando a nuestros pequeños a ser grandes y exitosos </t>
  </si>
  <si>
    <t xml:space="preserve">No uvo ningún dificultad </t>
  </si>
  <si>
    <t>Very good</t>
  </si>
  <si>
    <t>When they feel confident about reading</t>
  </si>
  <si>
    <t>None</t>
  </si>
  <si>
    <t>No, I didn’t know they had one</t>
  </si>
  <si>
    <t>No sure nothing</t>
  </si>
  <si>
    <t>Teacher from school</t>
  </si>
  <si>
    <t>Summer - I'm open to both in person and virtual., School Year 24-25 - Virtual</t>
  </si>
  <si>
    <t>Verano - En persona, Verano - Virtual</t>
  </si>
  <si>
    <t xml:space="preserve">Not much struggling/ just needed more practice </t>
  </si>
  <si>
    <t>X. M</t>
  </si>
  <si>
    <t>AA</t>
  </si>
  <si>
    <t xml:space="preserve">Excellent </t>
  </si>
  <si>
    <t xml:space="preserve">Program availability and consistent mentors available </t>
  </si>
  <si>
    <t xml:space="preserve">Provide program in September </t>
  </si>
  <si>
    <t xml:space="preserve">Not in particular,  just stay on child's level </t>
  </si>
  <si>
    <t>No. Not aware</t>
  </si>
  <si>
    <t xml:space="preserve">Absolutely! My child reading scores have improved at school and the teacher commented on child's improvement. </t>
  </si>
  <si>
    <t>School Year 24-25 - Virtual</t>
  </si>
  <si>
    <t>Please continue to the program!</t>
  </si>
  <si>
    <t>Año Escolar 24-25 - Virtual</t>
  </si>
  <si>
    <t xml:space="preserve">My child's reasing confidence was low before the program </t>
  </si>
  <si>
    <t>Jesus campos</t>
  </si>
  <si>
    <t xml:space="preserve">Hispano </t>
  </si>
  <si>
    <t xml:space="preserve">Muy bien , a mi hijo le ayudado a mejorar mucho </t>
  </si>
  <si>
    <t>En lo personal a mi me gusta el apoyo que nos an brindado</t>
  </si>
  <si>
    <t xml:space="preserve">Que la enseñanza es divertida </t>
  </si>
  <si>
    <t xml:space="preserve">Si </t>
  </si>
  <si>
    <t xml:space="preserve">Me  gusta la información </t>
  </si>
  <si>
    <t xml:space="preserve">Jesus aumentó su nivel de lectura lo siento más seguro de el cuando tiene un libro en las manos </t>
  </si>
  <si>
    <t>Verano - Virtual, Año Escolar 24-25 - Virtual</t>
  </si>
  <si>
    <t xml:space="preserve">Gracias para todos los que asen posible que este programa ayude a nuestro hijo </t>
  </si>
  <si>
    <t>Impotencia de no  poder ayudarle mas</t>
  </si>
  <si>
    <t>Amy - CFSN at Downtown Boxing Gym</t>
  </si>
  <si>
    <t xml:space="preserve">Brooklyn Cunningham </t>
  </si>
  <si>
    <t>1 - Strongly Disagree</t>
  </si>
  <si>
    <t xml:space="preserve">Seeing Brooklyn advance and her reading by having one-on-one mentorship. It has helped her gain plenty of confidence when it comes to reading in front of people. </t>
  </si>
  <si>
    <t>Brooklyn is going to the 7th grade this year so the one thing I feel should be added is actual written comprehension questions after reading a book to give her mine time to elaborate solely on what she just read. I think that will also help with gaining more Focus and being able to game comprehension skills.</t>
  </si>
  <si>
    <t>Give her a written lesson at least once a week with comprehension questions about a book she read.</t>
  </si>
  <si>
    <t>No I'm sorry but I don't do social media</t>
  </si>
  <si>
    <t>Yes, I actually mentioned it in one of the answers above thank you!</t>
  </si>
  <si>
    <t>School Year 24-25 - Virtual, School Year 24-25 - In Person, School Year 24-25 - I'm open to both in person and virtual.</t>
  </si>
  <si>
    <t>Just want to let you guys know I'm so grateful for all the time and effort you put in to help my daughter with her reading advancement.  Thank you all so much and you guys have a great summer!</t>
  </si>
  <si>
    <t>Año Escolar 24-25 - Virtual, Año Escolar 24-25 - En Persona, Año escolar 24-25 - estoy abierto tanto en persona como virtual.</t>
  </si>
  <si>
    <t>I felt really sad because I knew for a fact that she was not reading at the level all her classmates were at. Although I was working constantly with her on spelling words it was really hard to do by myself because of her reading disability but she is doing an awesome job thanks to the help of you guys I really appreciate you!!!</t>
  </si>
  <si>
    <t>Daryl Bowen Jr.</t>
  </si>
  <si>
    <t xml:space="preserve">Good </t>
  </si>
  <si>
    <t>The extra reading he received.</t>
  </si>
  <si>
    <t xml:space="preserve">Nothing </t>
  </si>
  <si>
    <t xml:space="preserve">Not sure </t>
  </si>
  <si>
    <t>No, I don't use social media.</t>
  </si>
  <si>
    <t>School Year 24-25 - In Person</t>
  </si>
  <si>
    <t>Año Escolar 24-25 - En Persona</t>
  </si>
  <si>
    <t>Not now</t>
  </si>
  <si>
    <t>Marko Ayler/ Janea Sturdivant</t>
  </si>
  <si>
    <t xml:space="preserve">Marko experience went great with the progress, they have been a big help. </t>
  </si>
  <si>
    <t xml:space="preserve">The one on one help that Marko receives, they listen to my concerns also. </t>
  </si>
  <si>
    <t xml:space="preserve">They can continue to be great. </t>
  </si>
  <si>
    <t xml:space="preserve">I’ve been very supported as a parent. </t>
  </si>
  <si>
    <t xml:space="preserve">Marko has more confidence with spelling and reading </t>
  </si>
  <si>
    <t>https://drive.google.com/open?id=1Kk8cldVonVCd0GGiyHPok0FAu9xTiLuT</t>
  </si>
  <si>
    <t>Summer - I'm open to both in person and virtual., School Year 24-25 - In Person, School Year 24-25 - I'm open to both in person and virtual.</t>
  </si>
  <si>
    <t xml:space="preserve">Marko had a rocky 3rd grade coach Amy from DBG listen and understood. She worked well with Marko even when his emotions would get the best of him and he would cry when he couldn’t pronounce a word. The patients that they have with marko is very helpful, I just know the coach wants the best for marko at DBG they’re such a great help. </t>
  </si>
  <si>
    <r>
      <t xml:space="preserve">What would you like to see more of on our social media? Facebook:  </t>
    </r>
    <r>
      <rPr>
        <b/>
        <color rgb="FF1155CC"/>
        <u/>
      </rPr>
      <t>https://www.facebook.com/Center4SuccessNetwork</t>
    </r>
    <r>
      <rPr>
        <b/>
      </rPr>
      <t xml:space="preserve"> Instagram:  </t>
    </r>
    <r>
      <rPr>
        <b/>
        <color rgb="FF1155CC"/>
        <u/>
      </rPr>
      <t>https://www.instagram.com/centerforsuccessnet/?hl=en</t>
    </r>
  </si>
  <si>
    <r>
      <t xml:space="preserve">If you shared a story or details in this survey, do you authorize the Center for Success Network (CFSN) to use your information/responses related to your experience with CFSN on their social media platforms and/or organization communications? If you have any questions, please email </t>
    </r>
    <r>
      <rPr>
        <b/>
        <color rgb="FF1155CC"/>
        <u/>
      </rPr>
      <t>info@center4sucess.org</t>
    </r>
    <r>
      <rPr>
        <b/>
      </rPr>
      <t>.</t>
    </r>
  </si>
  <si>
    <r>
      <t xml:space="preserve">¿Qué te gustaría ver más en nuestras redes sociales?  </t>
    </r>
    <r>
      <rPr>
        <b/>
        <color rgb="FF1155CC"/>
        <u/>
      </rPr>
      <t>https://www.facebook.com/Center4SuccessNetwork</t>
    </r>
    <r>
      <rPr>
        <b/>
      </rPr>
      <t xml:space="preserve"> </t>
    </r>
    <r>
      <rPr>
        <b/>
        <color rgb="FF1155CC"/>
        <u/>
      </rPr>
      <t>https://www.instagram.com/centerforsuccessnet/?hl=en</t>
    </r>
  </si>
  <si>
    <r>
      <t xml:space="preserve">Si compartió una historia o los detalles anteriores, ¿autoriza a Center for Success Network (CFSN) a usar su información/respuestas relacionadas con su experiencia con CFSN en sus plataformas de redes sociales y/o comunicaciones de la organización? Si tiene alguna pregunta, envíe un correo electrónico a </t>
    </r>
    <r>
      <rPr>
        <b/>
        <color rgb="FF1155CC"/>
        <u/>
      </rPr>
      <t>info@center4sucess.org</t>
    </r>
    <r>
      <rPr>
        <b/>
      </rPr>
      <t>.</t>
    </r>
  </si>
  <si>
    <r>
      <t xml:space="preserve">¿Qué te gustaría ver más en nuestras redes sociales?  </t>
    </r>
    <r>
      <rPr>
        <rFont val="Arial"/>
        <b/>
        <color rgb="FF1155CC"/>
        <u/>
      </rPr>
      <t>https://www.facebook.com/Center4SuccessNetwork</t>
    </r>
    <r>
      <rPr>
        <rFont val="Arial"/>
        <b/>
      </rPr>
      <t xml:space="preserve"> </t>
    </r>
    <r>
      <rPr>
        <rFont val="Arial"/>
        <b/>
        <color rgb="FF1155CC"/>
        <u/>
      </rPr>
      <t>https://www.instagram.com/centerforsuccessnet/?hl=en</t>
    </r>
  </si>
  <si>
    <r>
      <t xml:space="preserve">Si compartió una historia o los detalles anteriores, ¿autoriza a Center for Success Network (CFSN) a usar su información/respuestas relacionadas con su experiencia con CFSN en sus plataformas de redes sociales y/o comunicaciones de la organización? Si tiene alguna pregunta, envíe un correo electrónico a </t>
    </r>
    <r>
      <rPr>
        <rFont val="Arial"/>
        <b/>
        <color rgb="FF1155CC"/>
        <u/>
      </rPr>
      <t>info@center4sucess.org</t>
    </r>
    <r>
      <rPr>
        <rFont val="Arial"/>
        <b/>
      </rPr>
      <t>.</t>
    </r>
  </si>
  <si>
    <r>
      <t xml:space="preserve">What would you like to see more of on our social media? Facebook:  </t>
    </r>
    <r>
      <rPr>
        <b/>
        <color rgb="FF1155CC"/>
        <u/>
      </rPr>
      <t>https://www.facebook.com/Center4SuccessNetwork</t>
    </r>
    <r>
      <rPr>
        <b/>
      </rPr>
      <t xml:space="preserve"> Instagram:  </t>
    </r>
    <r>
      <rPr>
        <b/>
        <color rgb="FF1155CC"/>
        <u/>
      </rPr>
      <t>https://www.instagram.com/centerforsuccessnet/?hl=en</t>
    </r>
  </si>
  <si>
    <r>
      <t xml:space="preserve">If you shared a story or details in this survey, do you authorize the Center for Success Network (CFSN) to use your information/responses related to your experience with CFSN on their social media platforms and/or organization communications? If you have any questions, please email </t>
    </r>
    <r>
      <rPr>
        <b/>
        <color rgb="FF1155CC"/>
        <u/>
      </rPr>
      <t>info@center4sucess.org</t>
    </r>
    <r>
      <rPr>
        <b/>
      </rPr>
      <t>.</t>
    </r>
  </si>
  <si>
    <r>
      <t xml:space="preserve">¿Qué te gustaría ver más en nuestras redes sociales?  </t>
    </r>
    <r>
      <rPr>
        <b/>
        <color rgb="FF1155CC"/>
        <u/>
      </rPr>
      <t>https://www.facebook.com/Center4SuccessNetwork</t>
    </r>
    <r>
      <rPr>
        <b/>
      </rPr>
      <t xml:space="preserve"> </t>
    </r>
    <r>
      <rPr>
        <b/>
        <color rgb="FF1155CC"/>
        <u/>
      </rPr>
      <t>https://www.instagram.com/centerforsuccessnet/?hl=en</t>
    </r>
  </si>
  <si>
    <r>
      <t xml:space="preserve">Si compartió una historia o los detalles anteriores, ¿autoriza a Center for Success Network (CFSN) a usar su información/respuestas relacionadas con su experiencia con CFSN en sus plataformas de redes sociales y/o comunicaciones de la organización? Si tiene alguna pregunta, envíe un correo electrónico a </t>
    </r>
    <r>
      <rPr>
        <b/>
        <color rgb="FF1155CC"/>
        <u/>
      </rPr>
      <t>info@center4sucess.org</t>
    </r>
    <r>
      <rPr>
        <b/>
      </rPr>
      <t>.</t>
    </r>
  </si>
  <si>
    <r>
      <t xml:space="preserve">¿Qué te gustaría ver más en nuestras redes sociales?  </t>
    </r>
    <r>
      <rPr>
        <rFont val="Arial"/>
        <b/>
        <color rgb="FF1155CC"/>
        <u/>
      </rPr>
      <t>https://www.facebook.com/Center4SuccessNetwork</t>
    </r>
    <r>
      <rPr>
        <rFont val="Arial"/>
        <b/>
      </rPr>
      <t xml:space="preserve"> </t>
    </r>
    <r>
      <rPr>
        <rFont val="Arial"/>
        <b/>
        <color rgb="FF1155CC"/>
        <u/>
      </rPr>
      <t>https://www.instagram.com/centerforsuccessnet/?hl=en</t>
    </r>
  </si>
  <si>
    <r>
      <t xml:space="preserve">Si compartió una historia o los detalles anteriores, ¿autoriza a Center for Success Network (CFSN) a usar su información/respuestas relacionadas con su experiencia con CFSN en sus plataformas de redes sociales y/o comunicaciones de la organización? Si tiene alguna pregunta, envíe un correo electrónico a </t>
    </r>
    <r>
      <rPr>
        <rFont val="Arial"/>
        <b/>
        <color rgb="FF1155CC"/>
        <u/>
      </rPr>
      <t>info@center4sucess.org</t>
    </r>
    <r>
      <rPr>
        <rFont val="Arial"/>
        <b/>
      </rPr>
      <t>.</t>
    </r>
  </si>
  <si>
    <r>
      <t xml:space="preserve">What would you like to see more of on our social media? Facebook:  </t>
    </r>
    <r>
      <rPr>
        <b/>
        <color rgb="FF1155CC"/>
        <u/>
      </rPr>
      <t>https://www.facebook.com/Center4SuccessNetwork</t>
    </r>
    <r>
      <rPr>
        <b/>
      </rPr>
      <t xml:space="preserve"> Instagram:  </t>
    </r>
    <r>
      <rPr>
        <b/>
        <color rgb="FF1155CC"/>
        <u/>
      </rPr>
      <t>https://www.instagram.com/centerforsuccessnet/?hl=en</t>
    </r>
  </si>
  <si>
    <r>
      <t xml:space="preserve">If you shared a story or details in this survey, do you authorize the Center for Success Network (CFSN) to use your information/responses related to your experience with CFSN on their social media platforms and/or organization communications? If you have any questions, please email </t>
    </r>
    <r>
      <rPr>
        <b/>
        <color rgb="FF1155CC"/>
        <u/>
      </rPr>
      <t>info@center4sucess.org</t>
    </r>
    <r>
      <rPr>
        <b/>
      </rPr>
      <t>.</t>
    </r>
  </si>
  <si>
    <r>
      <t xml:space="preserve">¿Qué te gustaría ver más en nuestras redes sociales?  </t>
    </r>
    <r>
      <rPr>
        <b/>
        <color rgb="FF1155CC"/>
        <u/>
      </rPr>
      <t>https://www.facebook.com/Center4SuccessNetwork</t>
    </r>
    <r>
      <rPr>
        <b/>
      </rPr>
      <t xml:space="preserve"> </t>
    </r>
    <r>
      <rPr>
        <b/>
        <color rgb="FF1155CC"/>
        <u/>
      </rPr>
      <t>https://www.instagram.com/centerforsuccessnet/?hl=en</t>
    </r>
  </si>
  <si>
    <r>
      <t xml:space="preserve">Si compartió una historia o los detalles anteriores, ¿autoriza a Center for Success Network (CFSN) a usar su información/respuestas relacionadas con su experiencia con CFSN en sus plataformas de redes sociales y/o comunicaciones de la organización? Si tiene alguna pregunta, envíe un correo electrónico a </t>
    </r>
    <r>
      <rPr>
        <b/>
        <color rgb="FF1155CC"/>
        <u/>
      </rPr>
      <t>info@center4sucess.org</t>
    </r>
    <r>
      <rPr>
        <b/>
      </rPr>
      <t>.</t>
    </r>
  </si>
  <si>
    <r>
      <t xml:space="preserve">¿Qué te gustaría ver más en nuestras redes sociales?  </t>
    </r>
    <r>
      <rPr>
        <rFont val="Arial"/>
        <b/>
        <color rgb="FF1155CC"/>
        <u/>
      </rPr>
      <t>https://www.facebook.com/Center4SuccessNetwork</t>
    </r>
    <r>
      <rPr>
        <rFont val="Arial"/>
        <b/>
      </rPr>
      <t xml:space="preserve"> </t>
    </r>
    <r>
      <rPr>
        <rFont val="Arial"/>
        <b/>
        <color rgb="FF1155CC"/>
        <u/>
      </rPr>
      <t>https://www.instagram.com/centerforsuccessnet/?hl=en</t>
    </r>
  </si>
  <si>
    <r>
      <t xml:space="preserve">Si compartió una historia o los detalles anteriores, ¿autoriza a Center for Success Network (CFSN) a usar su información/respuestas relacionadas con su experiencia con CFSN en sus plataformas de redes sociales y/o comunicaciones de la organización? Si tiene alguna pregunta, envíe un correo electrónico a </t>
    </r>
    <r>
      <rPr>
        <rFont val="Arial"/>
        <b/>
        <color rgb="FF1155CC"/>
        <u/>
      </rPr>
      <t>info@center4sucess.org</t>
    </r>
    <r>
      <rPr>
        <rFont val="Arial"/>
        <b/>
      </rPr>
      <t>.</t>
    </r>
  </si>
  <si>
    <r>
      <t xml:space="preserve">What would you like to see more of on our social media? Facebook:  </t>
    </r>
    <r>
      <rPr>
        <b/>
        <color rgb="FF1155CC"/>
        <u/>
      </rPr>
      <t>https://www.facebook.com/Center4SuccessNetwork</t>
    </r>
    <r>
      <rPr>
        <b/>
      </rPr>
      <t xml:space="preserve"> Instagram:  </t>
    </r>
    <r>
      <rPr>
        <b/>
        <color rgb="FF1155CC"/>
        <u/>
      </rPr>
      <t>https://www.instagram.com/centerforsuccessnet/?hl=en</t>
    </r>
  </si>
  <si>
    <r>
      <t xml:space="preserve">If you shared a story or details in this survey, do you authorize the Center for Success Network (CFSN) to use your information/responses related to your experience with CFSN on their social media platforms and/or organization communications? If you have any questions, please email </t>
    </r>
    <r>
      <rPr>
        <b/>
        <color rgb="FF1155CC"/>
        <u/>
      </rPr>
      <t>info@center4sucess.org</t>
    </r>
    <r>
      <rPr>
        <b/>
      </rPr>
      <t>.</t>
    </r>
  </si>
  <si>
    <r>
      <t xml:space="preserve">¿Qué te gustaría ver más en nuestras redes sociales?  </t>
    </r>
    <r>
      <rPr>
        <b/>
        <color rgb="FF1155CC"/>
        <u/>
      </rPr>
      <t>https://www.facebook.com/Center4SuccessNetwork</t>
    </r>
    <r>
      <rPr>
        <b/>
      </rPr>
      <t xml:space="preserve"> </t>
    </r>
    <r>
      <rPr>
        <b/>
        <color rgb="FF1155CC"/>
        <u/>
      </rPr>
      <t>https://www.instagram.com/centerforsuccessnet/?hl=en</t>
    </r>
  </si>
  <si>
    <r>
      <t xml:space="preserve">Si compartió una historia o los detalles anteriores, ¿autoriza a Center for Success Network (CFSN) a usar su información/respuestas relacionadas con su experiencia con CFSN en sus plataformas de redes sociales y/o comunicaciones de la organización? Si tiene alguna pregunta, envíe un correo electrónico a </t>
    </r>
    <r>
      <rPr>
        <b/>
        <color rgb="FF1155CC"/>
        <u/>
      </rPr>
      <t>info@center4sucess.org</t>
    </r>
    <r>
      <rPr>
        <b/>
      </rPr>
      <t>.</t>
    </r>
  </si>
  <si>
    <r>
      <t xml:space="preserve">¿Qué te gustaría ver más en nuestras redes sociales?  </t>
    </r>
    <r>
      <rPr>
        <rFont val="Arial"/>
        <b/>
        <color rgb="FF1155CC"/>
        <u/>
      </rPr>
      <t>https://www.facebook.com/Center4SuccessNetwork</t>
    </r>
    <r>
      <rPr>
        <rFont val="Arial"/>
        <b/>
      </rPr>
      <t xml:space="preserve"> </t>
    </r>
    <r>
      <rPr>
        <rFont val="Arial"/>
        <b/>
        <color rgb="FF1155CC"/>
        <u/>
      </rPr>
      <t>https://www.instagram.com/centerforsuccessnet/?hl=en</t>
    </r>
  </si>
  <si>
    <r>
      <t xml:space="preserve">Si compartió una historia o los detalles anteriores, ¿autoriza a Center for Success Network (CFSN) a usar su información/respuestas relacionadas con su experiencia con CFSN en sus plataformas de redes sociales y/o comunicaciones de la organización? Si tiene alguna pregunta, envíe un correo electrónico a </t>
    </r>
    <r>
      <rPr>
        <rFont val="Arial"/>
        <b/>
        <color rgb="FF1155CC"/>
        <u/>
      </rPr>
      <t>info@center4sucess.org</t>
    </r>
    <r>
      <rPr>
        <rFont val="Arial"/>
        <b/>
      </rPr>
      <t>.</t>
    </r>
  </si>
  <si>
    <r>
      <t xml:space="preserve">What would you like to see more of on our social media? Facebook:  </t>
    </r>
    <r>
      <rPr>
        <b/>
        <color rgb="FF1155CC"/>
        <u/>
      </rPr>
      <t>https://www.facebook.com/Center4SuccessNetwork</t>
    </r>
    <r>
      <rPr>
        <b/>
      </rPr>
      <t xml:space="preserve"> Instagram:  </t>
    </r>
    <r>
      <rPr>
        <b/>
        <color rgb="FF1155CC"/>
        <u/>
      </rPr>
      <t>https://www.instagram.com/centerforsuccessnet/?hl=en</t>
    </r>
  </si>
  <si>
    <r>
      <t xml:space="preserve">If you shared a story or details in this survey, do you authorize the Center for Success Network (CFSN) to use your information/responses related to your experience with CFSN on their social media platforms and/or organization communications? If you have any questions, please email </t>
    </r>
    <r>
      <rPr>
        <b/>
        <color rgb="FF1155CC"/>
        <u/>
      </rPr>
      <t>info@center4sucess.org</t>
    </r>
    <r>
      <rPr>
        <b/>
      </rPr>
      <t>.</t>
    </r>
  </si>
  <si>
    <r>
      <t xml:space="preserve">¿Qué te gustaría ver más en nuestras redes sociales?  </t>
    </r>
    <r>
      <rPr>
        <b/>
        <color rgb="FF1155CC"/>
        <u/>
      </rPr>
      <t>https://www.facebook.com/Center4SuccessNetwork</t>
    </r>
    <r>
      <rPr>
        <b/>
      </rPr>
      <t xml:space="preserve"> </t>
    </r>
    <r>
      <rPr>
        <b/>
        <color rgb="FF1155CC"/>
        <u/>
      </rPr>
      <t>https://www.instagram.com/centerforsuccessnet/?hl=en</t>
    </r>
  </si>
  <si>
    <r>
      <t xml:space="preserve">Si compartió una historia o los detalles anteriores, ¿autoriza a Center for Success Network (CFSN) a usar su información/respuestas relacionadas con su experiencia con CFSN en sus plataformas de redes sociales y/o comunicaciones de la organización? Si tiene alguna pregunta, envíe un correo electrónico a </t>
    </r>
    <r>
      <rPr>
        <b/>
        <color rgb="FF1155CC"/>
        <u/>
      </rPr>
      <t>info@center4sucess.org</t>
    </r>
    <r>
      <rPr>
        <b/>
      </rPr>
      <t>.</t>
    </r>
  </si>
  <si>
    <r>
      <t xml:space="preserve">¿Qué te gustaría ver más en nuestras redes sociales?  </t>
    </r>
    <r>
      <rPr>
        <rFont val="Arial"/>
        <b/>
        <color rgb="FF1155CC"/>
        <u/>
      </rPr>
      <t>https://www.facebook.com/Center4SuccessNetwork</t>
    </r>
    <r>
      <rPr>
        <rFont val="Arial"/>
        <b/>
      </rPr>
      <t xml:space="preserve"> </t>
    </r>
    <r>
      <rPr>
        <rFont val="Arial"/>
        <b/>
        <color rgb="FF1155CC"/>
        <u/>
      </rPr>
      <t>https://www.instagram.com/centerforsuccessnet/?hl=en</t>
    </r>
  </si>
  <si>
    <r>
      <t xml:space="preserve">Si compartió una historia o los detalles anteriores, ¿autoriza a Center for Success Network (CFSN) a usar su información/respuestas relacionadas con su experiencia con CFSN en sus plataformas de redes sociales y/o comunicaciones de la organización? Si tiene alguna pregunta, envíe un correo electrónico a </t>
    </r>
    <r>
      <rPr>
        <rFont val="Arial"/>
        <b/>
        <color rgb="FF1155CC"/>
        <u/>
      </rPr>
      <t>info@center4sucess.org</t>
    </r>
    <r>
      <rPr>
        <rFont val="Arial"/>
        <b/>
      </rPr>
      <t>.</t>
    </r>
  </si>
  <si>
    <r>
      <t xml:space="preserve">What would you like to see more of on our social media? Facebook:  </t>
    </r>
    <r>
      <rPr>
        <b/>
        <color rgb="FF1155CC"/>
        <u/>
      </rPr>
      <t>https://www.facebook.com/Center4SuccessNetwork</t>
    </r>
    <r>
      <rPr>
        <b/>
      </rPr>
      <t xml:space="preserve"> Instagram:  </t>
    </r>
    <r>
      <rPr>
        <b/>
        <color rgb="FF1155CC"/>
        <u/>
      </rPr>
      <t>https://www.instagram.com/centerforsuccessnet/?hl=en</t>
    </r>
  </si>
  <si>
    <r>
      <t xml:space="preserve">If you shared a story or details in this survey, do you authorize the Center for Success Network (CFSN) to use your information/responses related to your experience with CFSN on their social media platforms and/or organization communications? If you have any questions, please email </t>
    </r>
    <r>
      <rPr>
        <b/>
        <color rgb="FF1155CC"/>
        <u/>
      </rPr>
      <t>info@center4sucess.org</t>
    </r>
    <r>
      <rPr>
        <b/>
      </rPr>
      <t>.</t>
    </r>
  </si>
  <si>
    <r>
      <t xml:space="preserve">¿Qué te gustaría ver más en nuestras redes sociales?  </t>
    </r>
    <r>
      <rPr>
        <b/>
        <color rgb="FF1155CC"/>
        <u/>
      </rPr>
      <t>https://www.facebook.com/Center4SuccessNetwork</t>
    </r>
    <r>
      <rPr>
        <b/>
      </rPr>
      <t xml:space="preserve"> </t>
    </r>
    <r>
      <rPr>
        <b/>
        <color rgb="FF1155CC"/>
        <u/>
      </rPr>
      <t>https://www.instagram.com/centerforsuccessnet/?hl=en</t>
    </r>
  </si>
  <si>
    <r>
      <t xml:space="preserve">Si compartió una historia o los detalles anteriores, ¿autoriza a Center for Success Network (CFSN) a usar su información/respuestas relacionadas con su experiencia con CFSN en sus plataformas de redes sociales y/o comunicaciones de la organización? Si tiene alguna pregunta, envíe un correo electrónico a </t>
    </r>
    <r>
      <rPr>
        <b/>
        <color rgb="FF1155CC"/>
        <u/>
      </rPr>
      <t>info@center4sucess.org</t>
    </r>
    <r>
      <rPr>
        <b/>
      </rPr>
      <t>.</t>
    </r>
  </si>
  <si>
    <r>
      <t xml:space="preserve">¿Qué te gustaría ver más en nuestras redes sociales?  </t>
    </r>
    <r>
      <rPr>
        <rFont val="Arial"/>
        <b/>
        <color rgb="FF1155CC"/>
        <u/>
      </rPr>
      <t>https://www.facebook.com/Center4SuccessNetwork</t>
    </r>
    <r>
      <rPr>
        <rFont val="Arial"/>
        <b/>
      </rPr>
      <t xml:space="preserve"> </t>
    </r>
    <r>
      <rPr>
        <rFont val="Arial"/>
        <b/>
        <color rgb="FF1155CC"/>
        <u/>
      </rPr>
      <t>https://www.instagram.com/centerforsuccessnet/?hl=en</t>
    </r>
  </si>
  <si>
    <r>
      <t xml:space="preserve">Si compartió una historia o los detalles anteriores, ¿autoriza a Center for Success Network (CFSN) a usar su información/respuestas relacionadas con su experiencia con CFSN en sus plataformas de redes sociales y/o comunicaciones de la organización? Si tiene alguna pregunta, envíe un correo electrónico a </t>
    </r>
    <r>
      <rPr>
        <rFont val="Arial"/>
        <b/>
        <color rgb="FF1155CC"/>
        <u/>
      </rPr>
      <t>info@center4sucess.org</t>
    </r>
    <r>
      <rPr>
        <rFont val="Arial"/>
        <b/>
      </rPr>
      <t>.</t>
    </r>
  </si>
  <si>
    <r>
      <t xml:space="preserve">What would you like to see more of on our social media? Facebook:  </t>
    </r>
    <r>
      <rPr>
        <b/>
        <color rgb="FF1155CC"/>
        <u/>
      </rPr>
      <t>https://www.facebook.com/Center4SuccessNetwork</t>
    </r>
    <r>
      <rPr>
        <b/>
      </rPr>
      <t xml:space="preserve"> Instagram:  </t>
    </r>
    <r>
      <rPr>
        <b/>
        <color rgb="FF1155CC"/>
        <u/>
      </rPr>
      <t>https://www.instagram.com/centerforsuccessnet/?hl=en</t>
    </r>
  </si>
  <si>
    <r>
      <t xml:space="preserve">If you shared a story or details in this survey, do you authorize the Center for Success Network (CFSN) to use your information/responses related to your experience with CFSN on their social media platforms and/or organization communications? If you have any questions, please email </t>
    </r>
    <r>
      <rPr>
        <b/>
        <color rgb="FF1155CC"/>
        <u/>
      </rPr>
      <t>info@center4sucess.org</t>
    </r>
    <r>
      <rPr>
        <b/>
      </rPr>
      <t>.</t>
    </r>
  </si>
  <si>
    <r>
      <t xml:space="preserve">¿Qué te gustaría ver más en nuestras redes sociales?  </t>
    </r>
    <r>
      <rPr>
        <b/>
        <color rgb="FF1155CC"/>
        <u/>
      </rPr>
      <t>https://www.facebook.com/Center4SuccessNetwork</t>
    </r>
    <r>
      <rPr>
        <b/>
      </rPr>
      <t xml:space="preserve"> </t>
    </r>
    <r>
      <rPr>
        <b/>
        <color rgb="FF1155CC"/>
        <u/>
      </rPr>
      <t>https://www.instagram.com/centerforsuccessnet/?hl=en</t>
    </r>
  </si>
  <si>
    <r>
      <t xml:space="preserve">Si compartió una historia o los detalles anteriores, ¿autoriza a Center for Success Network (CFSN) a usar su información/respuestas relacionadas con su experiencia con CFSN en sus plataformas de redes sociales y/o comunicaciones de la organización? Si tiene alguna pregunta, envíe un correo electrónico a </t>
    </r>
    <r>
      <rPr>
        <b/>
        <color rgb="FF1155CC"/>
        <u/>
      </rPr>
      <t>info@center4sucess.org</t>
    </r>
    <r>
      <rPr>
        <b/>
      </rPr>
      <t>.</t>
    </r>
  </si>
  <si>
    <r>
      <t xml:space="preserve">¿Qué te gustaría ver más en nuestras redes sociales?  </t>
    </r>
    <r>
      <rPr>
        <rFont val="Arial"/>
        <b/>
        <color rgb="FF1155CC"/>
        <u/>
      </rPr>
      <t>https://www.facebook.com/Center4SuccessNetwork</t>
    </r>
    <r>
      <rPr>
        <rFont val="Arial"/>
        <b/>
      </rPr>
      <t xml:space="preserve"> </t>
    </r>
    <r>
      <rPr>
        <rFont val="Arial"/>
        <b/>
        <color rgb="FF1155CC"/>
        <u/>
      </rPr>
      <t>https://www.instagram.com/centerforsuccessnet/?hl=en</t>
    </r>
  </si>
  <si>
    <r>
      <t xml:space="preserve">Si compartió una historia o los detalles anteriores, ¿autoriza a Center for Success Network (CFSN) a usar su información/respuestas relacionadas con su experiencia con CFSN en sus plataformas de redes sociales y/o comunicaciones de la organización? Si tiene alguna pregunta, envíe un correo electrónico a </t>
    </r>
    <r>
      <rPr>
        <rFont val="Arial"/>
        <b/>
        <color rgb="FF1155CC"/>
        <u/>
      </rPr>
      <t>info@center4sucess.org</t>
    </r>
    <r>
      <rPr>
        <rFont val="Arial"/>
        <b/>
      </rPr>
      <t>.</t>
    </r>
  </si>
  <si>
    <r>
      <t xml:space="preserve">What would you like to see more of on our social media? Facebook:  </t>
    </r>
    <r>
      <rPr>
        <b/>
        <color rgb="FF1155CC"/>
        <u/>
      </rPr>
      <t>https://www.facebook.com/Center4SuccessNetwork</t>
    </r>
    <r>
      <rPr>
        <b/>
      </rPr>
      <t xml:space="preserve"> Instagram:  </t>
    </r>
    <r>
      <rPr>
        <b/>
        <color rgb="FF1155CC"/>
        <u/>
      </rPr>
      <t>https://www.instagram.com/centerforsuccessnet/?hl=en</t>
    </r>
  </si>
  <si>
    <r>
      <t xml:space="preserve">If you shared a story or details in this survey, do you authorize the Center for Success Network (CFSN) to use your information/responses related to your experience with CFSN on their social media platforms and/or organization communications? If you have any questions, please email </t>
    </r>
    <r>
      <rPr>
        <b/>
        <color rgb="FF1155CC"/>
        <u/>
      </rPr>
      <t>info@center4sucess.org</t>
    </r>
    <r>
      <rPr>
        <b/>
      </rPr>
      <t>.</t>
    </r>
  </si>
  <si>
    <r>
      <t xml:space="preserve">¿Qué te gustaría ver más en nuestras redes sociales?  </t>
    </r>
    <r>
      <rPr>
        <b/>
        <color rgb="FF1155CC"/>
        <u/>
      </rPr>
      <t>https://www.facebook.com/Center4SuccessNetwork</t>
    </r>
    <r>
      <rPr>
        <b/>
      </rPr>
      <t xml:space="preserve"> </t>
    </r>
    <r>
      <rPr>
        <b/>
        <color rgb="FF1155CC"/>
        <u/>
      </rPr>
      <t>https://www.instagram.com/centerforsuccessnet/?hl=en</t>
    </r>
  </si>
  <si>
    <r>
      <t xml:space="preserve">Si compartió una historia o los detalles anteriores, ¿autoriza a Center for Success Network (CFSN) a usar su información/respuestas relacionadas con su experiencia con CFSN en sus plataformas de redes sociales y/o comunicaciones de la organización? Si tiene alguna pregunta, envíe un correo electrónico a </t>
    </r>
    <r>
      <rPr>
        <b/>
        <color rgb="FF1155CC"/>
        <u/>
      </rPr>
      <t>info@center4sucess.org</t>
    </r>
    <r>
      <rPr>
        <b/>
      </rPr>
      <t>.</t>
    </r>
  </si>
  <si>
    <r>
      <t xml:space="preserve">¿Qué te gustaría ver más en nuestras redes sociales?  </t>
    </r>
    <r>
      <rPr>
        <rFont val="Arial"/>
        <b/>
        <color rgb="FF1155CC"/>
        <u/>
      </rPr>
      <t>https://www.facebook.com/Center4SuccessNetwork</t>
    </r>
    <r>
      <rPr>
        <rFont val="Arial"/>
        <b/>
      </rPr>
      <t xml:space="preserve"> </t>
    </r>
    <r>
      <rPr>
        <rFont val="Arial"/>
        <b/>
        <color rgb="FF1155CC"/>
        <u/>
      </rPr>
      <t>https://www.instagram.com/centerforsuccessnet/?hl=en</t>
    </r>
  </si>
  <si>
    <r>
      <t xml:space="preserve">Si compartió una historia o los detalles anteriores, ¿autoriza a Center for Success Network (CFSN) a usar su información/respuestas relacionadas con su experiencia con CFSN en sus plataformas de redes sociales y/o comunicaciones de la organización? Si tiene alguna pregunta, envíe un correo electrónico a </t>
    </r>
    <r>
      <rPr>
        <rFont val="Arial"/>
        <b/>
        <color rgb="FF1155CC"/>
        <u/>
      </rPr>
      <t>info@center4sucess.org</t>
    </r>
    <r>
      <rPr>
        <rFont val="Arial"/>
        <b/>
      </rPr>
      <t>.</t>
    </r>
  </si>
  <si>
    <r>
      <t xml:space="preserve">What would you like to see more of on our social media? Facebook:  </t>
    </r>
    <r>
      <rPr>
        <b/>
        <color rgb="FF1155CC"/>
        <u/>
      </rPr>
      <t>https://www.facebook.com/Center4SuccessNetwork</t>
    </r>
    <r>
      <rPr>
        <b/>
      </rPr>
      <t xml:space="preserve"> Instagram:  </t>
    </r>
    <r>
      <rPr>
        <b/>
        <color rgb="FF1155CC"/>
        <u/>
      </rPr>
      <t>https://www.instagram.com/centerforsuccessnet/?hl=en</t>
    </r>
  </si>
  <si>
    <r>
      <t xml:space="preserve">If you shared a story or details in this survey, do you authorize the Center for Success Network (CFSN) to use your information/responses related to your experience with CFSN on their social media platforms and/or organization communications? If you have any questions, please email </t>
    </r>
    <r>
      <rPr>
        <b/>
        <color rgb="FF1155CC"/>
        <u/>
      </rPr>
      <t>info@center4sucess.org</t>
    </r>
    <r>
      <rPr>
        <b/>
      </rPr>
      <t>.</t>
    </r>
  </si>
  <si>
    <r>
      <t xml:space="preserve">¿Qué te gustaría ver más en nuestras redes sociales?  </t>
    </r>
    <r>
      <rPr>
        <b/>
        <color rgb="FF1155CC"/>
        <u/>
      </rPr>
      <t>https://www.facebook.com/Center4SuccessNetwork</t>
    </r>
    <r>
      <rPr>
        <b/>
      </rPr>
      <t xml:space="preserve"> </t>
    </r>
    <r>
      <rPr>
        <b/>
        <color rgb="FF1155CC"/>
        <u/>
      </rPr>
      <t>https://www.instagram.com/centerforsuccessnet/?hl=en</t>
    </r>
  </si>
  <si>
    <r>
      <t xml:space="preserve">Si compartió una historia o los detalles anteriores, ¿autoriza a Center for Success Network (CFSN) a usar su información/respuestas relacionadas con su experiencia con CFSN en sus plataformas de redes sociales y/o comunicaciones de la organización? Si tiene alguna pregunta, envíe un correo electrónico a </t>
    </r>
    <r>
      <rPr>
        <b/>
        <color rgb="FF1155CC"/>
        <u/>
      </rPr>
      <t>info@center4sucess.org</t>
    </r>
    <r>
      <rPr>
        <b/>
      </rPr>
      <t>.</t>
    </r>
  </si>
  <si>
    <r>
      <t xml:space="preserve">¿Qué te gustaría ver más en nuestras redes sociales?  </t>
    </r>
    <r>
      <rPr>
        <rFont val="Arial"/>
        <b/>
        <color rgb="FF1155CC"/>
        <u/>
      </rPr>
      <t>https://www.facebook.com/Center4SuccessNetwork</t>
    </r>
    <r>
      <rPr>
        <rFont val="Arial"/>
        <b/>
      </rPr>
      <t xml:space="preserve"> </t>
    </r>
    <r>
      <rPr>
        <rFont val="Arial"/>
        <b/>
        <color rgb="FF1155CC"/>
        <u/>
      </rPr>
      <t>https://www.instagram.com/centerforsuccessnet/?hl=en</t>
    </r>
  </si>
  <si>
    <r>
      <t xml:space="preserve">Si compartió una historia o los detalles anteriores, ¿autoriza a Center for Success Network (CFSN) a usar su información/respuestas relacionadas con su experiencia con CFSN en sus plataformas de redes sociales y/o comunicaciones de la organización? Si tiene alguna pregunta, envíe un correo electrónico a </t>
    </r>
    <r>
      <rPr>
        <rFont val="Arial"/>
        <b/>
        <color rgb="FF1155CC"/>
        <u/>
      </rPr>
      <t>info@center4sucess.org</t>
    </r>
    <r>
      <rPr>
        <rFont val="Arial"/>
        <b/>
      </rPr>
      <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</si>
</sst>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scheme val="minor"/>
    </font>
    <font>
      <color theme="1"/>
      <name val="Arial"/>
      <scheme val="minor"/>
    </font>
    <font>
      <color rgb="FF0000FF"/>
    </font>
    <font>
      <u/>
      <color rgb="FF0000FF"/>
    </font>
    <font>
      <u/>
      <color rgb="FF0000FF"/>
    </font>
    <font>
      <b/>
      <color theme="1"/>
      <name val="Arial"/>
      <scheme val="minor"/>
    </font>
    <font>
      <b/>
      <color rgb="FF0000FF"/>
    </font>
    <font>
      <b/>
      <color theme="1"/>
      <name val="Arial"/>
    </font>
    <font>
      <b/>
      <u/>
      <color rgb="FF0000FF"/>
      <name val="Arial"/>
    </font>
    <font>
      <u/>
      <color rgb="FF0000FF"/>
    </font>
  </fonts>
  <fills count="4">
    <fill>
      <patternFill patternType="none"/>
    </fill>
    <fill>
      <patternFill patternType="lightGray"/>
    </fill>
    <fill>
      <patternFill patternType="solid">
        <fgColor rgb="FFD9EAD3"/>
        <bgColor rgb="FFD9EAD3"/>
      </patternFill>
    </fill>
    <fill>
      <patternFill patternType="solid">
        <fgColor rgb="FFCFE2F3"/>
        <bgColor rgb="FFCFE2F3"/>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xf borderId="0" fillId="0" fontId="3" numFmtId="0" xfId="0" applyAlignment="1" applyFont="1">
      <alignment readingOrder="0"/>
    </xf>
    <xf borderId="0" fillId="2" fontId="1" numFmtId="164" xfId="0" applyAlignment="1" applyFill="1" applyFont="1" applyNumberFormat="1">
      <alignment readingOrder="0"/>
    </xf>
    <xf borderId="0" fillId="2" fontId="1" numFmtId="0" xfId="0" applyAlignment="1" applyFont="1">
      <alignment readingOrder="0"/>
    </xf>
    <xf borderId="0" fillId="2" fontId="1" numFmtId="0" xfId="0" applyFont="1"/>
    <xf borderId="0" fillId="2" fontId="4" numFmtId="0" xfId="0" applyAlignment="1" applyFont="1">
      <alignment readingOrder="0"/>
    </xf>
    <xf borderId="0" fillId="3" fontId="5" numFmtId="0" xfId="0" applyFill="1" applyFont="1"/>
    <xf borderId="0" fillId="3" fontId="6" numFmtId="0" xfId="0" applyFont="1"/>
    <xf borderId="0" fillId="3" fontId="5" numFmtId="0" xfId="0" applyAlignment="1" applyFont="1">
      <alignment readingOrder="0"/>
    </xf>
    <xf borderId="0" fillId="3" fontId="5" numFmtId="0" xfId="0" applyFont="1"/>
    <xf borderId="0" fillId="0" fontId="1" numFmtId="164" xfId="0" applyFont="1" applyNumberFormat="1"/>
    <xf borderId="0" fillId="0" fontId="1" numFmtId="0" xfId="0" applyFont="1"/>
    <xf borderId="0" fillId="3" fontId="7" numFmtId="0" xfId="0" applyAlignment="1" applyFont="1">
      <alignment vertical="center"/>
    </xf>
    <xf borderId="0" fillId="3" fontId="8" numFmtId="0" xfId="0" applyAlignment="1" applyFont="1">
      <alignment vertical="center"/>
    </xf>
    <xf borderId="0" fillId="3" fontId="7" numFmtId="0" xfId="0" applyAlignment="1" applyFont="1">
      <alignment shrinkToFit="0" vertical="center" wrapText="0"/>
    </xf>
    <xf borderId="0" fillId="3" fontId="5" numFmtId="0" xfId="0" applyAlignment="1" applyFont="1">
      <alignment vertical="center"/>
    </xf>
    <xf borderId="0" fillId="3" fontId="5" numFmtId="0" xfId="0" applyAlignment="1" applyFont="1">
      <alignment readingOrder="0" vertical="center"/>
    </xf>
    <xf borderId="0" fillId="3" fontId="5" numFmtId="0" xfId="0" applyAlignment="1" applyFont="1">
      <alignment vertical="center"/>
    </xf>
    <xf borderId="0" fillId="3" fontId="6" numFmtId="0" xfId="0" applyAlignment="1" applyFont="1">
      <alignment vertical="center"/>
    </xf>
    <xf borderId="0" fillId="0" fontId="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facebook.com/Center4SuccessNetwork" TargetMode="External"/><Relationship Id="rId3" Type="http://schemas.openxmlformats.org/officeDocument/2006/relationships/hyperlink" Target="mailto:info@center4sucess.org" TargetMode="External"/><Relationship Id="rId4" Type="http://schemas.openxmlformats.org/officeDocument/2006/relationships/hyperlink" Target="https://www.facebook.com/Center4SuccessNetwork" TargetMode="External"/><Relationship Id="rId10" Type="http://schemas.openxmlformats.org/officeDocument/2006/relationships/vmlDrawing" Target="../drawings/vmlDrawing1.vml"/><Relationship Id="rId9" Type="http://schemas.openxmlformats.org/officeDocument/2006/relationships/drawing" Target="../drawings/drawing1.xml"/><Relationship Id="rId5" Type="http://schemas.openxmlformats.org/officeDocument/2006/relationships/hyperlink" Target="mailto:info@center4sucess.org" TargetMode="External"/><Relationship Id="rId6" Type="http://schemas.openxmlformats.org/officeDocument/2006/relationships/hyperlink" Target="https://drive.google.com/open?id=1-S_LiCRZG7D0Vgyb7BXrIVOo1EMiC4cG" TargetMode="External"/><Relationship Id="rId7" Type="http://schemas.openxmlformats.org/officeDocument/2006/relationships/hyperlink" Target="https://drive.google.com/open?id=1TFBJovjghxqEAtl4HZilW_1yALfmxgX4" TargetMode="External"/><Relationship Id="rId8" Type="http://schemas.openxmlformats.org/officeDocument/2006/relationships/hyperlink" Target="https://drive.google.com/open?id=1Kk8cldVonVCd0GGiyHPok0FAu9xTiLuT"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facebook.com/Center4SuccessNetwork" TargetMode="External"/><Relationship Id="rId2" Type="http://schemas.openxmlformats.org/officeDocument/2006/relationships/hyperlink" Target="mailto:info@center4sucess.org" TargetMode="External"/><Relationship Id="rId3" Type="http://schemas.openxmlformats.org/officeDocument/2006/relationships/hyperlink" Target="https://www.facebook.com/Center4SuccessNetwork" TargetMode="External"/><Relationship Id="rId4" Type="http://schemas.openxmlformats.org/officeDocument/2006/relationships/hyperlink" Target="mailto:info@center4sucess.org" TargetMode="External"/><Relationship Id="rId5"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facebook.com/Center4SuccessNetwork" TargetMode="External"/><Relationship Id="rId2" Type="http://schemas.openxmlformats.org/officeDocument/2006/relationships/hyperlink" Target="mailto:info@center4sucess.org" TargetMode="External"/><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facebook.com/Center4SuccessNetwork" TargetMode="External"/><Relationship Id="rId2" Type="http://schemas.openxmlformats.org/officeDocument/2006/relationships/hyperlink" Target="mailto:info@center4sucess.org" TargetMode="External"/><Relationship Id="rId3" Type="http://schemas.openxmlformats.org/officeDocument/2006/relationships/hyperlink" Target="https://www.facebook.com/Center4SuccessNetwork" TargetMode="External"/><Relationship Id="rId4" Type="http://schemas.openxmlformats.org/officeDocument/2006/relationships/hyperlink" Target="mailto:info@center4sucess.org" TargetMode="External"/><Relationship Id="rId5"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facebook.com/Center4SuccessNetwork" TargetMode="External"/><Relationship Id="rId2" Type="http://schemas.openxmlformats.org/officeDocument/2006/relationships/hyperlink" Target="mailto:info@center4sucess.org"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facebook.com/Center4SuccessNetwork" TargetMode="External"/><Relationship Id="rId2" Type="http://schemas.openxmlformats.org/officeDocument/2006/relationships/hyperlink" Target="mailto:info@center4sucess.org" TargetMode="External"/><Relationship Id="rId3" Type="http://schemas.openxmlformats.org/officeDocument/2006/relationships/hyperlink" Target="https://www.facebook.com/Center4SuccessNetwork" TargetMode="External"/><Relationship Id="rId4" Type="http://schemas.openxmlformats.org/officeDocument/2006/relationships/hyperlink" Target="mailto:info@center4sucess.org" TargetMode="External"/><Relationship Id="rId5"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facebook.com/Center4SuccessNetwork" TargetMode="External"/><Relationship Id="rId2" Type="http://schemas.openxmlformats.org/officeDocument/2006/relationships/hyperlink" Target="mailto:info@center4sucess.org" TargetMode="External"/><Relationship Id="rId3"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facebook.com/Center4SuccessNetwork" TargetMode="External"/><Relationship Id="rId2" Type="http://schemas.openxmlformats.org/officeDocument/2006/relationships/hyperlink" Target="mailto:info@center4sucess.org" TargetMode="External"/><Relationship Id="rId3" Type="http://schemas.openxmlformats.org/officeDocument/2006/relationships/hyperlink" Target="https://www.facebook.com/Center4SuccessNetwork" TargetMode="External"/><Relationship Id="rId4" Type="http://schemas.openxmlformats.org/officeDocument/2006/relationships/hyperlink" Target="mailto:info@center4sucess.org" TargetMode="External"/><Relationship Id="rId5" Type="http://schemas.openxmlformats.org/officeDocument/2006/relationships/hyperlink" Target="https://drive.google.com/open?id=1Kk8cldVonVCd0GGiyHPok0FAu9xTiLuT" TargetMode="External"/><Relationship Id="rId6"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facebook.com/Center4SuccessNetwork" TargetMode="External"/><Relationship Id="rId2" Type="http://schemas.openxmlformats.org/officeDocument/2006/relationships/hyperlink" Target="mailto:info@center4sucess.org" TargetMode="External"/><Relationship Id="rId3"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facebook.com/Center4SuccessNetwork" TargetMode="External"/><Relationship Id="rId2" Type="http://schemas.openxmlformats.org/officeDocument/2006/relationships/hyperlink" Target="mailto:info@center4sucess.org" TargetMode="External"/><Relationship Id="rId3" Type="http://schemas.openxmlformats.org/officeDocument/2006/relationships/hyperlink" Target="https://www.facebook.com/Center4SuccessNetwork" TargetMode="External"/><Relationship Id="rId4" Type="http://schemas.openxmlformats.org/officeDocument/2006/relationships/hyperlink" Target="mailto:info@center4sucess.org" TargetMode="External"/><Relationship Id="rId5"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facebook.com/Center4SuccessNetwork" TargetMode="External"/><Relationship Id="rId2" Type="http://schemas.openxmlformats.org/officeDocument/2006/relationships/hyperlink" Target="mailto:info@center4sucess.org" TargetMode="External"/><Relationship Id="rId3"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facebook.com/Center4SuccessNetwork" TargetMode="External"/><Relationship Id="rId2" Type="http://schemas.openxmlformats.org/officeDocument/2006/relationships/hyperlink" Target="mailto:info@center4sucess.org" TargetMode="External"/><Relationship Id="rId3" Type="http://schemas.openxmlformats.org/officeDocument/2006/relationships/hyperlink" Target="https://www.facebook.com/Center4SuccessNetwork" TargetMode="External"/><Relationship Id="rId4" Type="http://schemas.openxmlformats.org/officeDocument/2006/relationships/hyperlink" Target="mailto:info@center4sucess.org"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facebook.com/Center4SuccessNetwork" TargetMode="External"/><Relationship Id="rId2" Type="http://schemas.openxmlformats.org/officeDocument/2006/relationships/hyperlink" Target="https://www.facebook.com/Center4SuccessNetwork" TargetMode="External"/><Relationship Id="rId3" Type="http://schemas.openxmlformats.org/officeDocument/2006/relationships/hyperlink" Target="mailto:info@center4sucess.org" TargetMode="External"/><Relationship Id="rId4" Type="http://schemas.openxmlformats.org/officeDocument/2006/relationships/hyperlink" Target="mailto:info@center4sucess.org"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facebook.com/Center4SuccessNetwork" TargetMode="External"/><Relationship Id="rId2" Type="http://schemas.openxmlformats.org/officeDocument/2006/relationships/hyperlink" Target="mailto:info@center4sucess.org" TargetMode="External"/><Relationship Id="rId3" Type="http://schemas.openxmlformats.org/officeDocument/2006/relationships/hyperlink" Target="https://www.facebook.com/Center4SuccessNetwork" TargetMode="External"/><Relationship Id="rId4" Type="http://schemas.openxmlformats.org/officeDocument/2006/relationships/hyperlink" Target="mailto:info@center4sucess.org"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facebook.com/Center4SuccessNetwork" TargetMode="External"/><Relationship Id="rId2" Type="http://schemas.openxmlformats.org/officeDocument/2006/relationships/hyperlink" Target="mailto:info@center4sucess.org"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facebook.com/Center4SuccessNetwork" TargetMode="External"/><Relationship Id="rId2" Type="http://schemas.openxmlformats.org/officeDocument/2006/relationships/hyperlink" Target="mailto:info@center4sucess.org" TargetMode="External"/><Relationship Id="rId3" Type="http://schemas.openxmlformats.org/officeDocument/2006/relationships/hyperlink" Target="https://www.facebook.com/Center4SuccessNetwork" TargetMode="External"/><Relationship Id="rId4" Type="http://schemas.openxmlformats.org/officeDocument/2006/relationships/hyperlink" Target="mailto:info@center4sucess.org"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facebook.com/Center4SuccessNetwork" TargetMode="External"/><Relationship Id="rId2" Type="http://schemas.openxmlformats.org/officeDocument/2006/relationships/hyperlink" Target="https://www.facebook.com/Center4SuccessNetwork" TargetMode="External"/><Relationship Id="rId3" Type="http://schemas.openxmlformats.org/officeDocument/2006/relationships/hyperlink" Target="mailto:info@center4sucess.org" TargetMode="External"/><Relationship Id="rId4" Type="http://schemas.openxmlformats.org/officeDocument/2006/relationships/hyperlink" Target="mailto:info@center4sucess.org"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facebook.com/Center4SuccessNetwork" TargetMode="External"/><Relationship Id="rId2" Type="http://schemas.openxmlformats.org/officeDocument/2006/relationships/hyperlink" Target="mailto:info@center4sucess.org" TargetMode="External"/><Relationship Id="rId3" Type="http://schemas.openxmlformats.org/officeDocument/2006/relationships/hyperlink" Target="https://www.facebook.com/Center4SuccessNetwork" TargetMode="External"/><Relationship Id="rId4" Type="http://schemas.openxmlformats.org/officeDocument/2006/relationships/hyperlink" Target="mailto:info@center4sucess.org"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facebook.com/Center4SuccessNetwork" TargetMode="External"/><Relationship Id="rId2" Type="http://schemas.openxmlformats.org/officeDocument/2006/relationships/hyperlink" Target="mailto:info@center4sucess.org"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58"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1" t="s">
        <v>21</v>
      </c>
      <c r="W1" s="1" t="s">
        <v>22</v>
      </c>
      <c r="X1" s="2" t="s">
        <v>23</v>
      </c>
      <c r="Y1" s="1" t="s">
        <v>24</v>
      </c>
      <c r="Z1" s="1" t="s">
        <v>25</v>
      </c>
      <c r="AA1" s="1" t="s">
        <v>2</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2" t="s">
        <v>43</v>
      </c>
      <c r="AT1" s="1" t="s">
        <v>44</v>
      </c>
      <c r="AU1" s="1" t="s">
        <v>45</v>
      </c>
      <c r="AV1" s="2" t="s">
        <v>46</v>
      </c>
      <c r="AW1" s="1" t="s">
        <v>47</v>
      </c>
      <c r="AX1" s="1" t="s">
        <v>48</v>
      </c>
      <c r="AY1" s="3" t="s">
        <v>49</v>
      </c>
      <c r="AZ1" s="3" t="s">
        <v>50</v>
      </c>
    </row>
    <row r="2">
      <c r="A2" s="4">
        <v>45372.66316127314</v>
      </c>
      <c r="B2" s="5" t="s">
        <v>51</v>
      </c>
      <c r="X2" s="5" t="s">
        <v>52</v>
      </c>
      <c r="Y2" s="5" t="s">
        <v>53</v>
      </c>
      <c r="AV2" s="5" t="s">
        <v>52</v>
      </c>
      <c r="AW2" s="5" t="s">
        <v>54</v>
      </c>
    </row>
    <row r="3">
      <c r="A3" s="4">
        <v>45419.800723611115</v>
      </c>
      <c r="B3" s="5" t="s">
        <v>51</v>
      </c>
      <c r="C3" s="5" t="s">
        <v>55</v>
      </c>
      <c r="D3" s="5" t="s">
        <v>56</v>
      </c>
      <c r="E3" s="5" t="s">
        <v>57</v>
      </c>
      <c r="F3" s="5" t="s">
        <v>58</v>
      </c>
      <c r="G3" s="5" t="s">
        <v>58</v>
      </c>
      <c r="H3" s="5" t="s">
        <v>58</v>
      </c>
      <c r="I3" s="5" t="s">
        <v>58</v>
      </c>
      <c r="J3" s="5" t="s">
        <v>58</v>
      </c>
      <c r="K3" s="5" t="s">
        <v>58</v>
      </c>
      <c r="L3" s="5" t="s">
        <v>58</v>
      </c>
      <c r="M3" s="5" t="s">
        <v>58</v>
      </c>
      <c r="N3" s="5" t="s">
        <v>58</v>
      </c>
      <c r="O3" s="5" t="s">
        <v>59</v>
      </c>
      <c r="P3" s="5" t="s">
        <v>60</v>
      </c>
      <c r="Q3" s="5" t="s">
        <v>61</v>
      </c>
      <c r="R3" s="5" t="s">
        <v>62</v>
      </c>
      <c r="S3" s="5" t="s">
        <v>63</v>
      </c>
      <c r="T3" s="5" t="s">
        <v>64</v>
      </c>
      <c r="U3" s="5" t="s">
        <v>65</v>
      </c>
      <c r="V3" s="5" t="s">
        <v>66</v>
      </c>
      <c r="X3" s="5" t="s">
        <v>67</v>
      </c>
      <c r="Y3" s="5" t="s">
        <v>68</v>
      </c>
      <c r="Z3" s="5" t="s">
        <v>69</v>
      </c>
      <c r="AA3" s="5" t="s">
        <v>55</v>
      </c>
      <c r="AB3" s="5" t="s">
        <v>70</v>
      </c>
      <c r="AC3" s="5" t="s">
        <v>71</v>
      </c>
      <c r="AD3" s="5" t="s">
        <v>72</v>
      </c>
      <c r="AE3" s="5" t="s">
        <v>72</v>
      </c>
      <c r="AF3" s="5" t="s">
        <v>72</v>
      </c>
      <c r="AG3" s="5" t="s">
        <v>72</v>
      </c>
      <c r="AH3" s="5" t="s">
        <v>72</v>
      </c>
      <c r="AI3" s="5" t="s">
        <v>72</v>
      </c>
      <c r="AJ3" s="5" t="s">
        <v>72</v>
      </c>
      <c r="AK3" s="5" t="s">
        <v>72</v>
      </c>
      <c r="AL3" s="5" t="s">
        <v>72</v>
      </c>
      <c r="AM3" s="5" t="s">
        <v>73</v>
      </c>
      <c r="AN3" s="5" t="s">
        <v>74</v>
      </c>
      <c r="AO3" s="5" t="s">
        <v>62</v>
      </c>
      <c r="AP3" s="5" t="s">
        <v>75</v>
      </c>
      <c r="AQ3" s="5" t="s">
        <v>76</v>
      </c>
      <c r="AR3" s="5" t="s">
        <v>77</v>
      </c>
      <c r="AS3" s="5" t="s">
        <v>78</v>
      </c>
      <c r="AT3" s="5" t="s">
        <v>79</v>
      </c>
      <c r="AV3" s="5" t="s">
        <v>80</v>
      </c>
      <c r="AW3" s="5" t="s">
        <v>54</v>
      </c>
      <c r="AX3" s="5" t="s">
        <v>81</v>
      </c>
      <c r="AY3" s="5" t="s">
        <v>82</v>
      </c>
      <c r="AZ3" s="5" t="s">
        <v>83</v>
      </c>
    </row>
    <row r="4">
      <c r="A4" s="4">
        <v>45419.906859375</v>
      </c>
      <c r="B4" s="5" t="s">
        <v>51</v>
      </c>
      <c r="C4" s="5" t="s">
        <v>84</v>
      </c>
      <c r="D4" s="5" t="s">
        <v>85</v>
      </c>
      <c r="E4" s="5" t="s">
        <v>86</v>
      </c>
      <c r="F4" s="5" t="s">
        <v>87</v>
      </c>
      <c r="G4" s="5" t="s">
        <v>87</v>
      </c>
      <c r="H4" s="5" t="s">
        <v>87</v>
      </c>
      <c r="I4" s="5" t="s">
        <v>87</v>
      </c>
      <c r="J4" s="5" t="s">
        <v>87</v>
      </c>
      <c r="K4" s="5" t="s">
        <v>87</v>
      </c>
      <c r="L4" s="5" t="s">
        <v>87</v>
      </c>
      <c r="M4" s="5" t="s">
        <v>87</v>
      </c>
      <c r="N4" s="5" t="s">
        <v>87</v>
      </c>
      <c r="O4" s="5" t="s">
        <v>88</v>
      </c>
      <c r="P4" s="5" t="s">
        <v>89</v>
      </c>
      <c r="Q4" s="5" t="s">
        <v>90</v>
      </c>
      <c r="R4" s="5" t="s">
        <v>91</v>
      </c>
      <c r="S4" s="5" t="s">
        <v>92</v>
      </c>
      <c r="T4" s="5" t="s">
        <v>93</v>
      </c>
      <c r="U4" s="5" t="s">
        <v>94</v>
      </c>
      <c r="V4" s="5" t="s">
        <v>95</v>
      </c>
      <c r="X4" s="5" t="s">
        <v>67</v>
      </c>
      <c r="Y4" s="5" t="s">
        <v>96</v>
      </c>
      <c r="Z4" s="5" t="s">
        <v>92</v>
      </c>
      <c r="AA4" s="5" t="s">
        <v>84</v>
      </c>
      <c r="AB4" s="5" t="s">
        <v>97</v>
      </c>
      <c r="AC4" s="5" t="s">
        <v>98</v>
      </c>
      <c r="AD4" s="5" t="s">
        <v>99</v>
      </c>
      <c r="AE4" s="5" t="s">
        <v>99</v>
      </c>
      <c r="AF4" s="5" t="s">
        <v>99</v>
      </c>
      <c r="AG4" s="5" t="s">
        <v>99</v>
      </c>
      <c r="AI4" s="5" t="s">
        <v>99</v>
      </c>
      <c r="AJ4" s="5" t="s">
        <v>99</v>
      </c>
      <c r="AK4" s="5" t="s">
        <v>99</v>
      </c>
      <c r="AL4" s="5" t="s">
        <v>99</v>
      </c>
      <c r="AV4" s="5" t="s">
        <v>75</v>
      </c>
      <c r="AW4" s="5" t="s">
        <v>100</v>
      </c>
      <c r="AY4" s="5" t="s">
        <v>92</v>
      </c>
    </row>
    <row r="5">
      <c r="A5" s="4">
        <v>45422.394274375</v>
      </c>
      <c r="B5" s="5" t="s">
        <v>51</v>
      </c>
      <c r="C5" s="5" t="s">
        <v>101</v>
      </c>
      <c r="D5" s="5" t="s">
        <v>102</v>
      </c>
      <c r="E5" s="5" t="s">
        <v>103</v>
      </c>
      <c r="F5" s="5" t="s">
        <v>87</v>
      </c>
      <c r="G5" s="5" t="s">
        <v>87</v>
      </c>
      <c r="H5" s="5" t="s">
        <v>87</v>
      </c>
      <c r="I5" s="5" t="s">
        <v>87</v>
      </c>
      <c r="J5" s="5" t="s">
        <v>87</v>
      </c>
      <c r="K5" s="5" t="s">
        <v>87</v>
      </c>
      <c r="L5" s="5" t="s">
        <v>87</v>
      </c>
      <c r="M5" s="5" t="s">
        <v>87</v>
      </c>
      <c r="N5" s="5" t="s">
        <v>87</v>
      </c>
      <c r="O5" s="5" t="s">
        <v>104</v>
      </c>
      <c r="P5" s="5" t="s">
        <v>105</v>
      </c>
      <c r="Q5" s="5" t="s">
        <v>106</v>
      </c>
      <c r="R5" s="5" t="s">
        <v>107</v>
      </c>
      <c r="S5" s="5" t="s">
        <v>108</v>
      </c>
      <c r="T5" s="5" t="s">
        <v>109</v>
      </c>
      <c r="U5" s="5" t="s">
        <v>107</v>
      </c>
      <c r="V5" s="5" t="s">
        <v>110</v>
      </c>
      <c r="X5" s="5" t="s">
        <v>111</v>
      </c>
      <c r="Y5" s="5" t="s">
        <v>96</v>
      </c>
      <c r="AA5" s="5" t="s">
        <v>101</v>
      </c>
      <c r="AD5" s="5" t="s">
        <v>99</v>
      </c>
      <c r="AE5" s="5" t="s">
        <v>99</v>
      </c>
      <c r="AF5" s="5" t="s">
        <v>99</v>
      </c>
      <c r="AG5" s="5" t="s">
        <v>99</v>
      </c>
      <c r="AH5" s="5" t="s">
        <v>99</v>
      </c>
      <c r="AI5" s="5" t="s">
        <v>99</v>
      </c>
      <c r="AJ5" s="5" t="s">
        <v>99</v>
      </c>
      <c r="AK5" s="5" t="s">
        <v>99</v>
      </c>
      <c r="AL5" s="5" t="s">
        <v>99</v>
      </c>
      <c r="AV5" s="5" t="s">
        <v>75</v>
      </c>
      <c r="AW5" s="5" t="s">
        <v>100</v>
      </c>
      <c r="AY5" s="5" t="s">
        <v>112</v>
      </c>
    </row>
    <row r="6">
      <c r="A6" s="4">
        <v>45424.46898592592</v>
      </c>
      <c r="B6" s="5" t="s">
        <v>51</v>
      </c>
      <c r="C6" s="5" t="s">
        <v>55</v>
      </c>
      <c r="D6" s="5" t="s">
        <v>113</v>
      </c>
      <c r="E6" s="5" t="s">
        <v>114</v>
      </c>
      <c r="F6" s="5" t="s">
        <v>58</v>
      </c>
      <c r="G6" s="5" t="s">
        <v>58</v>
      </c>
      <c r="H6" s="5" t="s">
        <v>58</v>
      </c>
      <c r="I6" s="5" t="s">
        <v>115</v>
      </c>
      <c r="J6" s="5" t="s">
        <v>58</v>
      </c>
      <c r="K6" s="5" t="s">
        <v>58</v>
      </c>
      <c r="L6" s="5" t="s">
        <v>58</v>
      </c>
      <c r="M6" s="5" t="s">
        <v>58</v>
      </c>
      <c r="N6" s="5" t="s">
        <v>115</v>
      </c>
      <c r="O6" s="5" t="s">
        <v>116</v>
      </c>
      <c r="P6" s="5" t="s">
        <v>117</v>
      </c>
      <c r="T6" s="5" t="s">
        <v>118</v>
      </c>
      <c r="V6" s="5" t="s">
        <v>119</v>
      </c>
      <c r="X6" s="5" t="s">
        <v>111</v>
      </c>
      <c r="Y6" s="5" t="s">
        <v>68</v>
      </c>
      <c r="AV6" s="5" t="s">
        <v>120</v>
      </c>
      <c r="AW6" s="5" t="s">
        <v>121</v>
      </c>
      <c r="AY6" s="5" t="s">
        <v>122</v>
      </c>
    </row>
    <row r="7">
      <c r="A7" s="4">
        <v>45432.760911226855</v>
      </c>
      <c r="B7" s="5" t="s">
        <v>51</v>
      </c>
      <c r="C7" s="5" t="s">
        <v>55</v>
      </c>
      <c r="F7" s="5" t="s">
        <v>58</v>
      </c>
      <c r="G7" s="5" t="s">
        <v>58</v>
      </c>
      <c r="H7" s="5" t="s">
        <v>58</v>
      </c>
      <c r="I7" s="5" t="s">
        <v>58</v>
      </c>
      <c r="J7" s="5" t="s">
        <v>58</v>
      </c>
      <c r="K7" s="5" t="s">
        <v>58</v>
      </c>
      <c r="L7" s="5" t="s">
        <v>58</v>
      </c>
      <c r="M7" s="5" t="s">
        <v>58</v>
      </c>
      <c r="N7" s="5" t="s">
        <v>58</v>
      </c>
      <c r="O7" s="5" t="s">
        <v>123</v>
      </c>
      <c r="P7" s="5" t="s">
        <v>124</v>
      </c>
      <c r="Q7" s="5" t="s">
        <v>125</v>
      </c>
      <c r="R7" s="5" t="s">
        <v>126</v>
      </c>
      <c r="S7" s="5" t="s">
        <v>127</v>
      </c>
      <c r="T7" s="5" t="s">
        <v>128</v>
      </c>
      <c r="U7" s="5" t="s">
        <v>129</v>
      </c>
      <c r="V7" s="5" t="s">
        <v>130</v>
      </c>
      <c r="X7" s="5" t="s">
        <v>111</v>
      </c>
      <c r="Y7" s="5" t="s">
        <v>131</v>
      </c>
      <c r="Z7" s="5" t="s">
        <v>132</v>
      </c>
      <c r="AA7" s="5" t="s">
        <v>55</v>
      </c>
      <c r="AD7" s="5" t="s">
        <v>72</v>
      </c>
      <c r="AE7" s="5" t="s">
        <v>72</v>
      </c>
      <c r="AF7" s="5" t="s">
        <v>72</v>
      </c>
      <c r="AG7" s="5" t="s">
        <v>72</v>
      </c>
      <c r="AH7" s="5" t="s">
        <v>72</v>
      </c>
      <c r="AI7" s="5" t="s">
        <v>72</v>
      </c>
      <c r="AJ7" s="5" t="s">
        <v>72</v>
      </c>
      <c r="AK7" s="5" t="s">
        <v>72</v>
      </c>
      <c r="AL7" s="5" t="s">
        <v>72</v>
      </c>
      <c r="AV7" s="5" t="s">
        <v>75</v>
      </c>
      <c r="AW7" s="5" t="s">
        <v>133</v>
      </c>
      <c r="AY7" s="5" t="s">
        <v>134</v>
      </c>
    </row>
    <row r="8">
      <c r="A8" s="4">
        <v>45435.998143668985</v>
      </c>
      <c r="B8" s="5" t="s">
        <v>51</v>
      </c>
      <c r="C8" s="5" t="s">
        <v>55</v>
      </c>
      <c r="D8" s="5" t="s">
        <v>135</v>
      </c>
      <c r="E8" s="5" t="s">
        <v>103</v>
      </c>
      <c r="F8" s="5" t="s">
        <v>87</v>
      </c>
      <c r="G8" s="5" t="s">
        <v>87</v>
      </c>
      <c r="H8" s="5" t="s">
        <v>87</v>
      </c>
      <c r="I8" s="5" t="s">
        <v>87</v>
      </c>
      <c r="J8" s="5" t="s">
        <v>87</v>
      </c>
      <c r="K8" s="5" t="s">
        <v>87</v>
      </c>
      <c r="L8" s="5" t="s">
        <v>87</v>
      </c>
      <c r="M8" s="5" t="s">
        <v>87</v>
      </c>
      <c r="N8" s="5" t="s">
        <v>87</v>
      </c>
      <c r="O8" s="5" t="s">
        <v>136</v>
      </c>
      <c r="P8" s="5" t="s">
        <v>137</v>
      </c>
      <c r="Q8" s="5" t="s">
        <v>138</v>
      </c>
      <c r="R8" s="5" t="s">
        <v>139</v>
      </c>
      <c r="S8" s="5" t="s">
        <v>140</v>
      </c>
      <c r="T8" s="5" t="s">
        <v>141</v>
      </c>
      <c r="U8" s="5" t="s">
        <v>142</v>
      </c>
      <c r="V8" s="5" t="s">
        <v>143</v>
      </c>
      <c r="X8" s="5" t="s">
        <v>111</v>
      </c>
      <c r="Y8" s="5" t="s">
        <v>53</v>
      </c>
      <c r="Z8" s="5" t="s">
        <v>144</v>
      </c>
      <c r="AA8" s="5" t="s">
        <v>55</v>
      </c>
      <c r="AD8" s="5" t="s">
        <v>99</v>
      </c>
      <c r="AE8" s="5" t="s">
        <v>72</v>
      </c>
      <c r="AF8" s="5" t="s">
        <v>99</v>
      </c>
      <c r="AG8" s="5" t="s">
        <v>99</v>
      </c>
      <c r="AH8" s="5" t="s">
        <v>72</v>
      </c>
      <c r="AI8" s="5" t="s">
        <v>99</v>
      </c>
      <c r="AJ8" s="5" t="s">
        <v>99</v>
      </c>
      <c r="AK8" s="5" t="s">
        <v>99</v>
      </c>
      <c r="AL8" s="5" t="s">
        <v>99</v>
      </c>
      <c r="AM8" s="5" t="s">
        <v>145</v>
      </c>
      <c r="AN8" s="5" t="s">
        <v>146</v>
      </c>
      <c r="AO8" s="5" t="s">
        <v>108</v>
      </c>
      <c r="AP8" s="5" t="s">
        <v>108</v>
      </c>
      <c r="AQ8" s="5" t="s">
        <v>108</v>
      </c>
      <c r="AR8" s="5" t="s">
        <v>108</v>
      </c>
      <c r="AS8" s="5" t="s">
        <v>108</v>
      </c>
      <c r="AT8" s="5" t="s">
        <v>108</v>
      </c>
      <c r="AV8" s="5" t="s">
        <v>120</v>
      </c>
      <c r="AW8" s="5" t="s">
        <v>54</v>
      </c>
      <c r="AY8" s="5" t="s">
        <v>147</v>
      </c>
      <c r="AZ8" s="5" t="s">
        <v>108</v>
      </c>
    </row>
    <row r="9">
      <c r="A9" s="4">
        <v>45443.754414016206</v>
      </c>
      <c r="B9" s="5" t="s">
        <v>148</v>
      </c>
      <c r="AA9" s="5" t="s">
        <v>149</v>
      </c>
      <c r="AB9" s="5" t="s">
        <v>150</v>
      </c>
      <c r="AC9" s="5" t="s">
        <v>151</v>
      </c>
      <c r="AD9" s="5" t="s">
        <v>152</v>
      </c>
      <c r="AE9" s="5" t="s">
        <v>152</v>
      </c>
      <c r="AF9" s="5" t="s">
        <v>152</v>
      </c>
      <c r="AG9" s="5" t="s">
        <v>152</v>
      </c>
      <c r="AH9" s="5" t="s">
        <v>152</v>
      </c>
      <c r="AI9" s="5" t="s">
        <v>152</v>
      </c>
      <c r="AJ9" s="5" t="s">
        <v>152</v>
      </c>
      <c r="AK9" s="5" t="s">
        <v>152</v>
      </c>
      <c r="AL9" s="5" t="s">
        <v>152</v>
      </c>
      <c r="AM9" s="5" t="s">
        <v>153</v>
      </c>
      <c r="AN9" s="5" t="s">
        <v>154</v>
      </c>
      <c r="AO9" s="5" t="s">
        <v>155</v>
      </c>
      <c r="AP9" s="5" t="s">
        <v>63</v>
      </c>
      <c r="AQ9" s="5" t="s">
        <v>156</v>
      </c>
      <c r="AR9" s="5" t="s">
        <v>157</v>
      </c>
      <c r="AS9" s="5" t="s">
        <v>158</v>
      </c>
      <c r="AT9" s="5" t="s">
        <v>159</v>
      </c>
      <c r="AU9" s="6" t="s">
        <v>160</v>
      </c>
      <c r="AV9" s="5" t="s">
        <v>80</v>
      </c>
      <c r="AW9" s="5" t="s">
        <v>161</v>
      </c>
      <c r="AX9" s="5" t="s">
        <v>162</v>
      </c>
      <c r="AZ9" s="5" t="s">
        <v>163</v>
      </c>
    </row>
    <row r="10">
      <c r="A10" s="4">
        <v>45443.79658435185</v>
      </c>
      <c r="B10" s="5" t="s">
        <v>148</v>
      </c>
      <c r="AA10" s="5" t="s">
        <v>149</v>
      </c>
      <c r="AB10" s="5" t="s">
        <v>164</v>
      </c>
      <c r="AD10" s="5" t="s">
        <v>99</v>
      </c>
      <c r="AE10" s="5" t="s">
        <v>99</v>
      </c>
      <c r="AF10" s="5" t="s">
        <v>99</v>
      </c>
      <c r="AG10" s="5" t="s">
        <v>99</v>
      </c>
      <c r="AH10" s="5" t="s">
        <v>99</v>
      </c>
      <c r="AI10" s="5" t="s">
        <v>99</v>
      </c>
      <c r="AJ10" s="5" t="s">
        <v>99</v>
      </c>
      <c r="AK10" s="5" t="s">
        <v>99</v>
      </c>
      <c r="AL10" s="5" t="s">
        <v>99</v>
      </c>
      <c r="AM10" s="5" t="s">
        <v>165</v>
      </c>
      <c r="AN10" s="5" t="s">
        <v>166</v>
      </c>
      <c r="AP10" s="5" t="s">
        <v>63</v>
      </c>
      <c r="AQ10" s="5" t="s">
        <v>167</v>
      </c>
      <c r="AR10" s="5" t="s">
        <v>168</v>
      </c>
      <c r="AT10" s="5" t="s">
        <v>169</v>
      </c>
      <c r="AU10" s="6" t="s">
        <v>170</v>
      </c>
      <c r="AV10" s="5" t="s">
        <v>171</v>
      </c>
      <c r="AW10" s="5" t="s">
        <v>172</v>
      </c>
      <c r="AX10" s="5" t="s">
        <v>173</v>
      </c>
      <c r="AZ10" s="5" t="s">
        <v>174</v>
      </c>
    </row>
    <row r="11">
      <c r="A11" s="4">
        <v>45453.68283935185</v>
      </c>
      <c r="B11" s="5" t="s">
        <v>51</v>
      </c>
      <c r="C11" s="5" t="s">
        <v>149</v>
      </c>
      <c r="F11" s="5" t="s">
        <v>58</v>
      </c>
      <c r="G11" s="5" t="s">
        <v>58</v>
      </c>
      <c r="H11" s="5" t="s">
        <v>58</v>
      </c>
      <c r="I11" s="5" t="s">
        <v>58</v>
      </c>
      <c r="J11" s="5" t="s">
        <v>58</v>
      </c>
      <c r="K11" s="5" t="s">
        <v>58</v>
      </c>
      <c r="L11" s="5" t="s">
        <v>58</v>
      </c>
      <c r="M11" s="5" t="s">
        <v>58</v>
      </c>
      <c r="N11" s="5" t="s">
        <v>58</v>
      </c>
      <c r="O11" s="5" t="s">
        <v>175</v>
      </c>
      <c r="P11" s="5" t="s">
        <v>176</v>
      </c>
      <c r="Q11" s="5" t="s">
        <v>177</v>
      </c>
      <c r="R11" s="5" t="s">
        <v>177</v>
      </c>
      <c r="S11" s="5" t="s">
        <v>177</v>
      </c>
      <c r="T11" s="5" t="s">
        <v>178</v>
      </c>
      <c r="U11" s="5" t="s">
        <v>179</v>
      </c>
      <c r="V11" s="5" t="s">
        <v>180</v>
      </c>
      <c r="X11" s="5" t="s">
        <v>111</v>
      </c>
      <c r="Y11" s="5" t="s">
        <v>181</v>
      </c>
      <c r="Z11" s="5" t="s">
        <v>177</v>
      </c>
      <c r="AV11" s="5" t="s">
        <v>120</v>
      </c>
      <c r="AW11" s="5" t="s">
        <v>182</v>
      </c>
      <c r="AX11" s="5" t="s">
        <v>177</v>
      </c>
      <c r="AY11" s="5" t="s">
        <v>183</v>
      </c>
    </row>
    <row r="12">
      <c r="A12" s="4">
        <v>45455.79008917824</v>
      </c>
      <c r="B12" s="5" t="s">
        <v>51</v>
      </c>
      <c r="D12" s="5" t="s">
        <v>184</v>
      </c>
      <c r="E12" s="5" t="s">
        <v>185</v>
      </c>
      <c r="F12" s="5" t="s">
        <v>87</v>
      </c>
      <c r="G12" s="5" t="s">
        <v>87</v>
      </c>
      <c r="H12" s="5" t="s">
        <v>87</v>
      </c>
      <c r="I12" s="5" t="s">
        <v>87</v>
      </c>
      <c r="J12" s="5" t="s">
        <v>87</v>
      </c>
      <c r="K12" s="5" t="s">
        <v>87</v>
      </c>
      <c r="L12" s="5" t="s">
        <v>87</v>
      </c>
      <c r="M12" s="5" t="s">
        <v>87</v>
      </c>
      <c r="N12" s="5" t="s">
        <v>87</v>
      </c>
      <c r="O12" s="5" t="s">
        <v>186</v>
      </c>
      <c r="P12" s="5" t="s">
        <v>187</v>
      </c>
      <c r="Q12" s="5" t="s">
        <v>92</v>
      </c>
      <c r="R12" s="5" t="s">
        <v>188</v>
      </c>
      <c r="S12" s="5" t="s">
        <v>189</v>
      </c>
      <c r="T12" s="5" t="s">
        <v>190</v>
      </c>
      <c r="U12" s="5" t="s">
        <v>92</v>
      </c>
      <c r="V12" s="5" t="s">
        <v>191</v>
      </c>
      <c r="X12" s="5" t="s">
        <v>111</v>
      </c>
      <c r="Y12" s="5" t="s">
        <v>192</v>
      </c>
      <c r="Z12" s="5" t="s">
        <v>193</v>
      </c>
      <c r="AV12" s="5" t="s">
        <v>92</v>
      </c>
      <c r="AW12" s="5" t="s">
        <v>194</v>
      </c>
      <c r="AX12" s="5" t="s">
        <v>92</v>
      </c>
      <c r="AY12" s="5" t="s">
        <v>195</v>
      </c>
    </row>
    <row r="13">
      <c r="A13" s="4">
        <v>45457.782805740746</v>
      </c>
      <c r="B13" s="5" t="s">
        <v>148</v>
      </c>
      <c r="AA13" s="5" t="s">
        <v>149</v>
      </c>
      <c r="AB13" s="5" t="s">
        <v>196</v>
      </c>
      <c r="AC13" s="5" t="s">
        <v>197</v>
      </c>
      <c r="AD13" s="5" t="s">
        <v>152</v>
      </c>
      <c r="AE13" s="5" t="s">
        <v>152</v>
      </c>
      <c r="AF13" s="5" t="s">
        <v>152</v>
      </c>
      <c r="AG13" s="5" t="s">
        <v>152</v>
      </c>
      <c r="AH13" s="5" t="s">
        <v>152</v>
      </c>
      <c r="AI13" s="5" t="s">
        <v>152</v>
      </c>
      <c r="AJ13" s="5" t="s">
        <v>152</v>
      </c>
      <c r="AK13" s="5" t="s">
        <v>152</v>
      </c>
      <c r="AL13" s="5" t="s">
        <v>152</v>
      </c>
      <c r="AM13" s="5" t="s">
        <v>198</v>
      </c>
      <c r="AN13" s="5" t="s">
        <v>129</v>
      </c>
      <c r="AO13" s="5" t="s">
        <v>199</v>
      </c>
      <c r="AP13" s="5" t="s">
        <v>129</v>
      </c>
      <c r="AQ13" s="5" t="s">
        <v>200</v>
      </c>
      <c r="AR13" s="5" t="s">
        <v>201</v>
      </c>
      <c r="AS13" s="5" t="s">
        <v>202</v>
      </c>
      <c r="AT13" s="5" t="s">
        <v>203</v>
      </c>
      <c r="AV13" s="5" t="s">
        <v>80</v>
      </c>
      <c r="AW13" s="5" t="s">
        <v>204</v>
      </c>
      <c r="AX13" s="5" t="s">
        <v>205</v>
      </c>
      <c r="AZ13" s="5" t="s">
        <v>206</v>
      </c>
    </row>
    <row r="14">
      <c r="A14" s="4">
        <v>45461.65557821759</v>
      </c>
      <c r="B14" s="5" t="s">
        <v>51</v>
      </c>
      <c r="C14" s="5" t="s">
        <v>207</v>
      </c>
      <c r="D14" s="5" t="s">
        <v>208</v>
      </c>
      <c r="F14" s="5" t="s">
        <v>209</v>
      </c>
      <c r="G14" s="5" t="s">
        <v>209</v>
      </c>
      <c r="H14" s="5" t="s">
        <v>209</v>
      </c>
      <c r="I14" s="5" t="s">
        <v>209</v>
      </c>
      <c r="J14" s="5" t="s">
        <v>209</v>
      </c>
      <c r="K14" s="5" t="s">
        <v>209</v>
      </c>
      <c r="L14" s="5" t="s">
        <v>209</v>
      </c>
      <c r="M14" s="5" t="s">
        <v>209</v>
      </c>
      <c r="N14" s="5" t="s">
        <v>209</v>
      </c>
      <c r="P14" s="5" t="s">
        <v>210</v>
      </c>
      <c r="Q14" s="5" t="s">
        <v>211</v>
      </c>
      <c r="R14" s="5" t="s">
        <v>212</v>
      </c>
      <c r="T14" s="5" t="s">
        <v>213</v>
      </c>
      <c r="V14" s="5" t="s">
        <v>214</v>
      </c>
      <c r="X14" s="5" t="s">
        <v>67</v>
      </c>
      <c r="Y14" s="5" t="s">
        <v>215</v>
      </c>
      <c r="Z14" s="5" t="s">
        <v>216</v>
      </c>
      <c r="AA14" s="5" t="s">
        <v>207</v>
      </c>
      <c r="AV14" s="5" t="s">
        <v>80</v>
      </c>
      <c r="AW14" s="5" t="s">
        <v>217</v>
      </c>
      <c r="AY14" s="5" t="s">
        <v>218</v>
      </c>
    </row>
    <row r="15">
      <c r="A15" s="4">
        <v>45461.73192760417</v>
      </c>
      <c r="B15" s="5" t="s">
        <v>51</v>
      </c>
      <c r="C15" s="5" t="s">
        <v>207</v>
      </c>
      <c r="D15" s="5" t="s">
        <v>219</v>
      </c>
      <c r="E15" s="5" t="s">
        <v>103</v>
      </c>
      <c r="F15" s="5" t="s">
        <v>87</v>
      </c>
      <c r="G15" s="5" t="s">
        <v>87</v>
      </c>
      <c r="H15" s="5" t="s">
        <v>87</v>
      </c>
      <c r="I15" s="5" t="s">
        <v>87</v>
      </c>
      <c r="J15" s="5" t="s">
        <v>87</v>
      </c>
      <c r="K15" s="5" t="s">
        <v>87</v>
      </c>
      <c r="L15" s="5" t="s">
        <v>87</v>
      </c>
      <c r="M15" s="5" t="s">
        <v>87</v>
      </c>
      <c r="N15" s="5" t="s">
        <v>87</v>
      </c>
      <c r="O15" s="5" t="s">
        <v>220</v>
      </c>
      <c r="P15" s="5" t="s">
        <v>221</v>
      </c>
      <c r="Q15" s="5" t="s">
        <v>222</v>
      </c>
      <c r="R15" s="5" t="s">
        <v>223</v>
      </c>
      <c r="S15" s="5" t="s">
        <v>75</v>
      </c>
      <c r="T15" s="5" t="s">
        <v>224</v>
      </c>
      <c r="U15" s="5" t="s">
        <v>129</v>
      </c>
      <c r="V15" s="5" t="s">
        <v>110</v>
      </c>
      <c r="X15" s="5" t="s">
        <v>67</v>
      </c>
      <c r="Y15" s="5" t="s">
        <v>225</v>
      </c>
      <c r="AV15" s="5" t="s">
        <v>75</v>
      </c>
      <c r="AW15" s="5" t="s">
        <v>226</v>
      </c>
      <c r="AY15" s="5" t="s">
        <v>227</v>
      </c>
    </row>
    <row r="16">
      <c r="A16" s="7">
        <v>45462.497117175924</v>
      </c>
      <c r="B16" s="8" t="s">
        <v>51</v>
      </c>
      <c r="C16" s="8" t="s">
        <v>207</v>
      </c>
      <c r="D16" s="8" t="s">
        <v>228</v>
      </c>
      <c r="E16" s="8" t="s">
        <v>103</v>
      </c>
      <c r="F16" s="8" t="s">
        <v>87</v>
      </c>
      <c r="G16" s="8" t="s">
        <v>87</v>
      </c>
      <c r="H16" s="8" t="s">
        <v>87</v>
      </c>
      <c r="I16" s="8" t="s">
        <v>87</v>
      </c>
      <c r="J16" s="8" t="s">
        <v>58</v>
      </c>
      <c r="K16" s="8" t="s">
        <v>87</v>
      </c>
      <c r="L16" s="8" t="s">
        <v>87</v>
      </c>
      <c r="M16" s="8" t="s">
        <v>87</v>
      </c>
      <c r="N16" s="8" t="s">
        <v>87</v>
      </c>
      <c r="O16" s="8" t="s">
        <v>229</v>
      </c>
      <c r="P16" s="8" t="s">
        <v>230</v>
      </c>
      <c r="Q16" s="8" t="s">
        <v>231</v>
      </c>
      <c r="R16" s="8" t="s">
        <v>232</v>
      </c>
      <c r="S16" s="9"/>
      <c r="T16" s="9"/>
      <c r="U16" s="9"/>
      <c r="V16" s="8" t="s">
        <v>233</v>
      </c>
      <c r="W16" s="10" t="s">
        <v>234</v>
      </c>
      <c r="X16" s="8" t="s">
        <v>67</v>
      </c>
      <c r="Y16" s="8" t="s">
        <v>235</v>
      </c>
      <c r="Z16" s="9"/>
      <c r="AA16" s="8" t="s">
        <v>207</v>
      </c>
      <c r="AB16" s="9"/>
      <c r="AC16" s="9"/>
      <c r="AD16" s="9"/>
      <c r="AE16" s="9"/>
      <c r="AF16" s="9"/>
      <c r="AG16" s="9"/>
      <c r="AH16" s="9"/>
      <c r="AI16" s="9"/>
      <c r="AJ16" s="9"/>
      <c r="AK16" s="9"/>
      <c r="AL16" s="9"/>
      <c r="AM16" s="9"/>
      <c r="AN16" s="9"/>
      <c r="AO16" s="9"/>
      <c r="AP16" s="9"/>
      <c r="AQ16" s="9"/>
      <c r="AR16" s="9"/>
      <c r="AS16" s="9"/>
      <c r="AT16" s="9"/>
      <c r="AU16" s="9"/>
      <c r="AV16" s="8" t="s">
        <v>80</v>
      </c>
      <c r="AW16" s="8" t="s">
        <v>133</v>
      </c>
      <c r="AX16" s="9"/>
      <c r="AY16" s="8" t="s">
        <v>236</v>
      </c>
      <c r="AZ16" s="9"/>
      <c r="BA16" s="9"/>
      <c r="BB16" s="9"/>
      <c r="BC16" s="9"/>
      <c r="BD16" s="9"/>
      <c r="BE16" s="9"/>
      <c r="BF16" s="9"/>
    </row>
    <row r="17">
      <c r="A17" s="4">
        <v>45471.65535052083</v>
      </c>
      <c r="B17" s="5" t="s">
        <v>51</v>
      </c>
      <c r="C17" s="5" t="s">
        <v>207</v>
      </c>
      <c r="D17" s="5" t="s">
        <v>52</v>
      </c>
      <c r="E17" s="5" t="s">
        <v>52</v>
      </c>
      <c r="F17" s="5" t="s">
        <v>87</v>
      </c>
      <c r="G17" s="5" t="s">
        <v>87</v>
      </c>
      <c r="L17" s="5" t="s">
        <v>87</v>
      </c>
      <c r="X17" s="5" t="s">
        <v>52</v>
      </c>
      <c r="Y17" s="5" t="s">
        <v>225</v>
      </c>
      <c r="AA17" s="5" t="s">
        <v>207</v>
      </c>
      <c r="AB17" s="5" t="s">
        <v>52</v>
      </c>
      <c r="AD17" s="5" t="s">
        <v>99</v>
      </c>
      <c r="AE17" s="5" t="s">
        <v>99</v>
      </c>
      <c r="AV17" s="5" t="s">
        <v>52</v>
      </c>
      <c r="AW17" s="5" t="s">
        <v>226</v>
      </c>
    </row>
  </sheetData>
  <hyperlinks>
    <hyperlink r:id="rId2" ref="U1"/>
    <hyperlink r:id="rId3" ref="X1"/>
    <hyperlink r:id="rId4" ref="AS1"/>
    <hyperlink r:id="rId5" ref="AV1"/>
    <hyperlink r:id="rId6" ref="AU9"/>
    <hyperlink r:id="rId7" ref="AU10"/>
    <hyperlink r:id="rId8" ref="W16"/>
  </hyperlinks>
  <drawing r:id="rId9"/>
  <legacyDrawing r:id="rId1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0" t="s">
        <v>18</v>
      </c>
      <c r="T1" s="20" t="s">
        <v>19</v>
      </c>
      <c r="U1" s="23" t="s">
        <v>261</v>
      </c>
      <c r="V1" s="20" t="s">
        <v>21</v>
      </c>
      <c r="W1" s="20" t="s">
        <v>22</v>
      </c>
      <c r="X1" s="23" t="s">
        <v>262</v>
      </c>
      <c r="Y1" s="20" t="s">
        <v>24</v>
      </c>
      <c r="Z1" s="20" t="s">
        <v>25</v>
      </c>
      <c r="AA1" s="20" t="s">
        <v>2</v>
      </c>
      <c r="AB1" s="20" t="s">
        <v>26</v>
      </c>
      <c r="AC1" s="20" t="s">
        <v>27</v>
      </c>
      <c r="AD1" s="20" t="s">
        <v>28</v>
      </c>
      <c r="AE1" s="20" t="s">
        <v>29</v>
      </c>
      <c r="AF1" s="20" t="s">
        <v>30</v>
      </c>
      <c r="AG1" s="20" t="s">
        <v>31</v>
      </c>
      <c r="AH1" s="20" t="s">
        <v>32</v>
      </c>
      <c r="AI1" s="20" t="s">
        <v>33</v>
      </c>
      <c r="AJ1" s="20" t="s">
        <v>34</v>
      </c>
      <c r="AK1" s="20" t="s">
        <v>35</v>
      </c>
      <c r="AL1" s="20" t="s">
        <v>36</v>
      </c>
      <c r="AM1" s="20" t="s">
        <v>37</v>
      </c>
      <c r="AN1" s="20" t="s">
        <v>38</v>
      </c>
      <c r="AO1" s="20" t="s">
        <v>39</v>
      </c>
      <c r="AP1" s="20" t="s">
        <v>40</v>
      </c>
      <c r="AQ1" s="20" t="s">
        <v>41</v>
      </c>
      <c r="AR1" s="20" t="s">
        <v>42</v>
      </c>
      <c r="AS1" s="23" t="s">
        <v>263</v>
      </c>
      <c r="AT1" s="20" t="s">
        <v>44</v>
      </c>
      <c r="AU1" s="20" t="s">
        <v>45</v>
      </c>
      <c r="AV1" s="23" t="s">
        <v>264</v>
      </c>
      <c r="AW1" s="20" t="s">
        <v>47</v>
      </c>
      <c r="AX1" s="20" t="s">
        <v>48</v>
      </c>
      <c r="AY1" s="21" t="s">
        <v>49</v>
      </c>
      <c r="AZ1" s="21" t="s">
        <v>50</v>
      </c>
      <c r="BA1" s="22"/>
      <c r="BB1" s="22"/>
      <c r="BC1" s="22"/>
      <c r="BD1" s="22"/>
      <c r="BE1" s="22"/>
      <c r="BF1" s="22"/>
    </row>
    <row r="2">
      <c r="A2" s="15">
        <f>IFERROR(__xludf.DUMMYFUNCTION("QUERY('Form Responses 1'!A2:Z1000,""Select * where C = 'Lydia  - CFSN at Brilliant Detroit Osborn'"")"),45422.394274375)</f>
        <v>45422.39427</v>
      </c>
      <c r="B2" s="16" t="str">
        <f>IFERROR(__xludf.DUMMYFUNCTION("""COMPUTED_VALUE"""),"English")</f>
        <v>English</v>
      </c>
      <c r="C2" s="16" t="str">
        <f>IFERROR(__xludf.DUMMYFUNCTION("""COMPUTED_VALUE"""),"Lydia  - CFSN at Brilliant Detroit Osborn")</f>
        <v>Lydia  - CFSN at Brilliant Detroit Osborn</v>
      </c>
      <c r="D2" s="16" t="str">
        <f>IFERROR(__xludf.DUMMYFUNCTION("""COMPUTED_VALUE"""),"Keiah Byrd/Tracie Byrd")</f>
        <v>Keiah Byrd/Tracie Byrd</v>
      </c>
      <c r="E2" s="16" t="str">
        <f>IFERROR(__xludf.DUMMYFUNCTION("""COMPUTED_VALUE"""),"Black")</f>
        <v>Black</v>
      </c>
      <c r="F2" s="16" t="str">
        <f>IFERROR(__xludf.DUMMYFUNCTION("""COMPUTED_VALUE"""),"5 - Strongly Agree")</f>
        <v>5 - Strongly Agree</v>
      </c>
      <c r="G2" s="16" t="str">
        <f>IFERROR(__xludf.DUMMYFUNCTION("""COMPUTED_VALUE"""),"5 - Strongly Agree")</f>
        <v>5 - Strongly Agree</v>
      </c>
      <c r="H2" s="16" t="str">
        <f>IFERROR(__xludf.DUMMYFUNCTION("""COMPUTED_VALUE"""),"5 - Strongly Agree")</f>
        <v>5 - Strongly Agree</v>
      </c>
      <c r="I2" s="16" t="str">
        <f>IFERROR(__xludf.DUMMYFUNCTION("""COMPUTED_VALUE"""),"5 - Strongly Agree")</f>
        <v>5 - Strongly Agree</v>
      </c>
      <c r="J2" s="16" t="str">
        <f>IFERROR(__xludf.DUMMYFUNCTION("""COMPUTED_VALUE"""),"5 - Strongly Agree")</f>
        <v>5 - Strongly Agree</v>
      </c>
      <c r="K2" s="16" t="str">
        <f>IFERROR(__xludf.DUMMYFUNCTION("""COMPUTED_VALUE"""),"5 - Strongly Agree")</f>
        <v>5 - Strongly Agree</v>
      </c>
      <c r="L2" s="16" t="str">
        <f>IFERROR(__xludf.DUMMYFUNCTION("""COMPUTED_VALUE"""),"5 - Strongly Agree")</f>
        <v>5 - Strongly Agree</v>
      </c>
      <c r="M2" s="16" t="str">
        <f>IFERROR(__xludf.DUMMYFUNCTION("""COMPUTED_VALUE"""),"5 - Strongly Agree")</f>
        <v>5 - Strongly Agree</v>
      </c>
      <c r="N2" s="16" t="str">
        <f>IFERROR(__xludf.DUMMYFUNCTION("""COMPUTED_VALUE"""),"5 - Strongly Agree")</f>
        <v>5 - Strongly Agree</v>
      </c>
      <c r="O2" s="16" t="str">
        <f>IFERROR(__xludf.DUMMYFUNCTION("""COMPUTED_VALUE"""),"Everything is great.")</f>
        <v>Everything is great.</v>
      </c>
      <c r="P2" s="16" t="str">
        <f>IFERROR(__xludf.DUMMYFUNCTION("""COMPUTED_VALUE"""),"connecting with the tutors")</f>
        <v>connecting with the tutors</v>
      </c>
      <c r="Q2" s="16" t="str">
        <f>IFERROR(__xludf.DUMMYFUNCTION("""COMPUTED_VALUE"""),"shared curriculum")</f>
        <v>shared curriculum</v>
      </c>
      <c r="R2" s="16" t="str">
        <f>IFERROR(__xludf.DUMMYFUNCTION("""COMPUTED_VALUE"""),"nothing")</f>
        <v>nothing</v>
      </c>
      <c r="S2" s="16" t="str">
        <f>IFERROR(__xludf.DUMMYFUNCTION("""COMPUTED_VALUE"""),"no")</f>
        <v>no</v>
      </c>
      <c r="T2" s="16" t="str">
        <f>IFERROR(__xludf.DUMMYFUNCTION("""COMPUTED_VALUE"""),"no, was not aware they had social media. ")</f>
        <v>no, was not aware they had social media. </v>
      </c>
      <c r="U2" s="16" t="str">
        <f>IFERROR(__xludf.DUMMYFUNCTION("""COMPUTED_VALUE"""),"nothing")</f>
        <v>nothing</v>
      </c>
      <c r="V2" s="16" t="str">
        <f>IFERROR(__xludf.DUMMYFUNCTION("""COMPUTED_VALUE"""),"Yes")</f>
        <v>Yes</v>
      </c>
      <c r="W2" s="16"/>
      <c r="X2" s="16" t="str">
        <f>IFERROR(__xludf.DUMMYFUNCTION("""COMPUTED_VALUE"""),"Yes, anonymously")</f>
        <v>Yes, anonymously</v>
      </c>
      <c r="Y2" s="16" t="str">
        <f>IFERROR(__xludf.DUMMYFUNCTION("""COMPUTED_VALUE"""),"Summer - Virtual, School Year 24-25 - Virtual")</f>
        <v>Summer - Virtual, School Year 24-25 - Virtual</v>
      </c>
      <c r="Z2" s="16"/>
    </row>
  </sheetData>
  <hyperlinks>
    <hyperlink r:id="rId1" ref="U1"/>
    <hyperlink r:id="rId2" ref="X1"/>
    <hyperlink r:id="rId3" ref="AS1"/>
    <hyperlink r:id="rId4" ref="AV1"/>
  </hyperlinks>
  <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t="s">
        <v>2</v>
      </c>
      <c r="B1" s="17" t="s">
        <v>26</v>
      </c>
      <c r="C1" s="17" t="s">
        <v>27</v>
      </c>
      <c r="D1" s="17" t="s">
        <v>28</v>
      </c>
      <c r="E1" s="17" t="s">
        <v>29</v>
      </c>
      <c r="F1" s="17" t="s">
        <v>30</v>
      </c>
      <c r="G1" s="17" t="s">
        <v>31</v>
      </c>
      <c r="H1" s="17" t="s">
        <v>32</v>
      </c>
      <c r="I1" s="17" t="s">
        <v>33</v>
      </c>
      <c r="J1" s="17" t="s">
        <v>34</v>
      </c>
      <c r="K1" s="17" t="s">
        <v>35</v>
      </c>
      <c r="L1" s="17" t="s">
        <v>36</v>
      </c>
      <c r="M1" s="17" t="s">
        <v>37</v>
      </c>
      <c r="N1" s="17" t="s">
        <v>38</v>
      </c>
      <c r="O1" s="17" t="s">
        <v>39</v>
      </c>
      <c r="P1" s="17" t="s">
        <v>40</v>
      </c>
      <c r="Q1" s="17" t="s">
        <v>41</v>
      </c>
      <c r="R1" s="17" t="s">
        <v>42</v>
      </c>
      <c r="S1" s="18" t="s">
        <v>265</v>
      </c>
      <c r="T1" s="17" t="s">
        <v>44</v>
      </c>
      <c r="U1" s="17" t="s">
        <v>45</v>
      </c>
      <c r="V1" s="18" t="s">
        <v>266</v>
      </c>
      <c r="W1" s="17" t="s">
        <v>47</v>
      </c>
      <c r="X1" s="17" t="s">
        <v>48</v>
      </c>
      <c r="Y1" s="17" t="s">
        <v>49</v>
      </c>
      <c r="Z1" s="19" t="s">
        <v>50</v>
      </c>
      <c r="AA1" s="20"/>
      <c r="AB1" s="20"/>
      <c r="AC1" s="20"/>
      <c r="AD1" s="20"/>
      <c r="AE1" s="20"/>
      <c r="AF1" s="20"/>
      <c r="AG1" s="20"/>
      <c r="AH1" s="20"/>
      <c r="AI1" s="20"/>
      <c r="AJ1" s="20"/>
      <c r="AK1" s="20"/>
      <c r="AL1" s="20"/>
      <c r="AM1" s="20"/>
      <c r="AN1" s="20"/>
      <c r="AO1" s="20"/>
      <c r="AP1" s="20"/>
      <c r="AQ1" s="20"/>
      <c r="AR1" s="20"/>
      <c r="AS1" s="20"/>
      <c r="AT1" s="20"/>
      <c r="AU1" s="20"/>
      <c r="AV1" s="20"/>
      <c r="AW1" s="20"/>
      <c r="AX1" s="20"/>
      <c r="AY1" s="21"/>
      <c r="AZ1" s="21"/>
      <c r="BA1" s="22"/>
      <c r="BB1" s="22"/>
      <c r="BC1" s="22"/>
      <c r="BD1" s="22"/>
      <c r="BE1" s="22"/>
      <c r="BF1" s="22"/>
    </row>
    <row r="2">
      <c r="A2" s="16" t="str">
        <f>IFERROR(__xludf.DUMMYFUNCTION("QUERY('Form Responses 1'!AA:AZ,""Select * where C = 'Lydia  - CFSN at Brilliant Detroit Osborn'"")"),"#VALUE!")</f>
        <v>#VALUE!</v>
      </c>
    </row>
  </sheetData>
  <hyperlinks>
    <hyperlink r:id="rId1" ref="S1"/>
    <hyperlink r:id="rId2" ref="V1"/>
  </hyperlinks>
  <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0" t="s">
        <v>18</v>
      </c>
      <c r="T1" s="20" t="s">
        <v>19</v>
      </c>
      <c r="U1" s="23" t="s">
        <v>267</v>
      </c>
      <c r="V1" s="20" t="s">
        <v>21</v>
      </c>
      <c r="W1" s="20" t="s">
        <v>22</v>
      </c>
      <c r="X1" s="23" t="s">
        <v>268</v>
      </c>
      <c r="Y1" s="20" t="s">
        <v>24</v>
      </c>
      <c r="Z1" s="20" t="s">
        <v>25</v>
      </c>
      <c r="AA1" s="20" t="s">
        <v>2</v>
      </c>
      <c r="AB1" s="20" t="s">
        <v>26</v>
      </c>
      <c r="AC1" s="20" t="s">
        <v>27</v>
      </c>
      <c r="AD1" s="20" t="s">
        <v>28</v>
      </c>
      <c r="AE1" s="20" t="s">
        <v>29</v>
      </c>
      <c r="AF1" s="20" t="s">
        <v>30</v>
      </c>
      <c r="AG1" s="20" t="s">
        <v>31</v>
      </c>
      <c r="AH1" s="20" t="s">
        <v>32</v>
      </c>
      <c r="AI1" s="20" t="s">
        <v>33</v>
      </c>
      <c r="AJ1" s="20" t="s">
        <v>34</v>
      </c>
      <c r="AK1" s="20" t="s">
        <v>35</v>
      </c>
      <c r="AL1" s="20" t="s">
        <v>36</v>
      </c>
      <c r="AM1" s="20" t="s">
        <v>37</v>
      </c>
      <c r="AN1" s="20" t="s">
        <v>38</v>
      </c>
      <c r="AO1" s="20" t="s">
        <v>39</v>
      </c>
      <c r="AP1" s="20" t="s">
        <v>40</v>
      </c>
      <c r="AQ1" s="20" t="s">
        <v>41</v>
      </c>
      <c r="AR1" s="20" t="s">
        <v>42</v>
      </c>
      <c r="AS1" s="23" t="s">
        <v>269</v>
      </c>
      <c r="AT1" s="20" t="s">
        <v>44</v>
      </c>
      <c r="AU1" s="20" t="s">
        <v>45</v>
      </c>
      <c r="AV1" s="23" t="s">
        <v>270</v>
      </c>
      <c r="AW1" s="20" t="s">
        <v>47</v>
      </c>
      <c r="AX1" s="20" t="s">
        <v>48</v>
      </c>
      <c r="AY1" s="21" t="s">
        <v>49</v>
      </c>
      <c r="AZ1" s="21" t="s">
        <v>50</v>
      </c>
      <c r="BA1" s="22"/>
      <c r="BB1" s="22"/>
      <c r="BC1" s="22"/>
      <c r="BD1" s="22"/>
      <c r="BE1" s="22"/>
      <c r="BF1" s="22"/>
    </row>
    <row r="2">
      <c r="A2" s="15">
        <f>IFERROR(__xludf.DUMMYFUNCTION("QUERY('Form Responses 1'!A2:Z1000,""Select * where C = 'Madonna- CFSN at Brilliant Detroit Southwest'"")"),45453.68283935185)</f>
        <v>45453.68284</v>
      </c>
      <c r="B2" s="16" t="str">
        <f>IFERROR(__xludf.DUMMYFUNCTION("""COMPUTED_VALUE"""),"English")</f>
        <v>English</v>
      </c>
      <c r="C2" s="16" t="str">
        <f>IFERROR(__xludf.DUMMYFUNCTION("""COMPUTED_VALUE"""),"Madonna- CFSN at Brilliant Detroit Southwest")</f>
        <v>Madonna- CFSN at Brilliant Detroit Southwest</v>
      </c>
      <c r="D2" s="16"/>
      <c r="E2" s="16"/>
      <c r="F2" s="16" t="str">
        <f>IFERROR(__xludf.DUMMYFUNCTION("""COMPUTED_VALUE"""),"4 - Agree")</f>
        <v>4 - Agree</v>
      </c>
      <c r="G2" s="16" t="str">
        <f>IFERROR(__xludf.DUMMYFUNCTION("""COMPUTED_VALUE"""),"4 - Agree")</f>
        <v>4 - Agree</v>
      </c>
      <c r="H2" s="16" t="str">
        <f>IFERROR(__xludf.DUMMYFUNCTION("""COMPUTED_VALUE"""),"4 - Agree")</f>
        <v>4 - Agree</v>
      </c>
      <c r="I2" s="16" t="str">
        <f>IFERROR(__xludf.DUMMYFUNCTION("""COMPUTED_VALUE"""),"4 - Agree")</f>
        <v>4 - Agree</v>
      </c>
      <c r="J2" s="16" t="str">
        <f>IFERROR(__xludf.DUMMYFUNCTION("""COMPUTED_VALUE"""),"4 - Agree")</f>
        <v>4 - Agree</v>
      </c>
      <c r="K2" s="16" t="str">
        <f>IFERROR(__xludf.DUMMYFUNCTION("""COMPUTED_VALUE"""),"4 - Agree")</f>
        <v>4 - Agree</v>
      </c>
      <c r="L2" s="16" t="str">
        <f>IFERROR(__xludf.DUMMYFUNCTION("""COMPUTED_VALUE"""),"4 - Agree")</f>
        <v>4 - Agree</v>
      </c>
      <c r="M2" s="16" t="str">
        <f>IFERROR(__xludf.DUMMYFUNCTION("""COMPUTED_VALUE"""),"4 - Agree")</f>
        <v>4 - Agree</v>
      </c>
      <c r="N2" s="16" t="str">
        <f>IFERROR(__xludf.DUMMYFUNCTION("""COMPUTED_VALUE"""),"4 - Agree")</f>
        <v>4 - Agree</v>
      </c>
      <c r="O2" s="16" t="str">
        <f>IFERROR(__xludf.DUMMYFUNCTION("""COMPUTED_VALUE"""),"Very good")</f>
        <v>Very good</v>
      </c>
      <c r="P2" s="16" t="str">
        <f>IFERROR(__xludf.DUMMYFUNCTION("""COMPUTED_VALUE"""),"When they feel confident about reading")</f>
        <v>When they feel confident about reading</v>
      </c>
      <c r="Q2" s="16" t="str">
        <f>IFERROR(__xludf.DUMMYFUNCTION("""COMPUTED_VALUE"""),"None")</f>
        <v>None</v>
      </c>
      <c r="R2" s="16" t="str">
        <f>IFERROR(__xludf.DUMMYFUNCTION("""COMPUTED_VALUE"""),"None")</f>
        <v>None</v>
      </c>
      <c r="S2" s="16" t="str">
        <f>IFERROR(__xludf.DUMMYFUNCTION("""COMPUTED_VALUE"""),"None")</f>
        <v>None</v>
      </c>
      <c r="T2" s="16" t="str">
        <f>IFERROR(__xludf.DUMMYFUNCTION("""COMPUTED_VALUE"""),"No, I didn’t know they had one")</f>
        <v>No, I didn’t know they had one</v>
      </c>
      <c r="U2" s="16" t="str">
        <f>IFERROR(__xludf.DUMMYFUNCTION("""COMPUTED_VALUE"""),"No sure nothing")</f>
        <v>No sure nothing</v>
      </c>
      <c r="V2" s="16" t="str">
        <f>IFERROR(__xludf.DUMMYFUNCTION("""COMPUTED_VALUE"""),"Teacher from school")</f>
        <v>Teacher from school</v>
      </c>
      <c r="W2" s="16"/>
      <c r="X2" s="16" t="str">
        <f>IFERROR(__xludf.DUMMYFUNCTION("""COMPUTED_VALUE"""),"Yes, anonymously")</f>
        <v>Yes, anonymously</v>
      </c>
      <c r="Y2" s="16" t="str">
        <f>IFERROR(__xludf.DUMMYFUNCTION("""COMPUTED_VALUE"""),"Summer - I'm open to both in person and virtual., School Year 24-25 - Virtual")</f>
        <v>Summer - I'm open to both in person and virtual., School Year 24-25 - Virtual</v>
      </c>
      <c r="Z2" s="16" t="str">
        <f>IFERROR(__xludf.DUMMYFUNCTION("""COMPUTED_VALUE"""),"None")</f>
        <v>None</v>
      </c>
    </row>
  </sheetData>
  <hyperlinks>
    <hyperlink r:id="rId1" ref="U1"/>
    <hyperlink r:id="rId2" ref="X1"/>
    <hyperlink r:id="rId3" ref="AS1"/>
    <hyperlink r:id="rId4" ref="AV1"/>
  </hyperlinks>
  <drawing r:id="rId5"/>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t="s">
        <v>2</v>
      </c>
      <c r="B1" s="17" t="s">
        <v>26</v>
      </c>
      <c r="C1" s="17" t="s">
        <v>27</v>
      </c>
      <c r="D1" s="17" t="s">
        <v>28</v>
      </c>
      <c r="E1" s="17" t="s">
        <v>29</v>
      </c>
      <c r="F1" s="17" t="s">
        <v>30</v>
      </c>
      <c r="G1" s="17" t="s">
        <v>31</v>
      </c>
      <c r="H1" s="17" t="s">
        <v>32</v>
      </c>
      <c r="I1" s="17" t="s">
        <v>33</v>
      </c>
      <c r="J1" s="17" t="s">
        <v>34</v>
      </c>
      <c r="K1" s="17" t="s">
        <v>35</v>
      </c>
      <c r="L1" s="17" t="s">
        <v>36</v>
      </c>
      <c r="M1" s="17" t="s">
        <v>37</v>
      </c>
      <c r="N1" s="17" t="s">
        <v>38</v>
      </c>
      <c r="O1" s="17" t="s">
        <v>39</v>
      </c>
      <c r="P1" s="17" t="s">
        <v>40</v>
      </c>
      <c r="Q1" s="17" t="s">
        <v>41</v>
      </c>
      <c r="R1" s="17" t="s">
        <v>42</v>
      </c>
      <c r="S1" s="18" t="s">
        <v>271</v>
      </c>
      <c r="T1" s="17" t="s">
        <v>44</v>
      </c>
      <c r="U1" s="17" t="s">
        <v>45</v>
      </c>
      <c r="V1" s="18" t="s">
        <v>272</v>
      </c>
      <c r="W1" s="17" t="s">
        <v>47</v>
      </c>
      <c r="X1" s="17" t="s">
        <v>48</v>
      </c>
      <c r="Y1" s="17" t="s">
        <v>49</v>
      </c>
      <c r="Z1" s="19" t="s">
        <v>50</v>
      </c>
      <c r="AA1" s="20"/>
      <c r="AB1" s="20"/>
      <c r="AC1" s="20"/>
      <c r="AD1" s="20"/>
      <c r="AE1" s="20"/>
      <c r="AF1" s="20"/>
      <c r="AG1" s="20"/>
      <c r="AH1" s="20"/>
      <c r="AI1" s="20"/>
      <c r="AJ1" s="20"/>
      <c r="AK1" s="20"/>
      <c r="AL1" s="20"/>
      <c r="AM1" s="20"/>
      <c r="AN1" s="20"/>
      <c r="AO1" s="20"/>
      <c r="AP1" s="20"/>
      <c r="AQ1" s="20"/>
      <c r="AR1" s="20"/>
      <c r="AS1" s="20"/>
      <c r="AT1" s="20"/>
      <c r="AU1" s="20"/>
      <c r="AV1" s="20"/>
      <c r="AW1" s="20"/>
      <c r="AX1" s="20"/>
      <c r="AY1" s="21"/>
      <c r="AZ1" s="21"/>
      <c r="BA1" s="22"/>
      <c r="BB1" s="22"/>
      <c r="BC1" s="22"/>
      <c r="BD1" s="22"/>
      <c r="BE1" s="22"/>
      <c r="BF1" s="22"/>
    </row>
    <row r="2">
      <c r="A2" s="16" t="str">
        <f>IFERROR(__xludf.DUMMYFUNCTION("QUERY('Form Responses 1'!AA:AZ,""Select * where C = 'Madonna- CFSN at Brilliant Detroit Southwest'"")"),"#VALUE!")</f>
        <v>#VALUE!</v>
      </c>
    </row>
  </sheetData>
  <hyperlinks>
    <hyperlink r:id="rId1" ref="S1"/>
    <hyperlink r:id="rId2" ref="V1"/>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0" t="s">
        <v>18</v>
      </c>
      <c r="T1" s="20" t="s">
        <v>19</v>
      </c>
      <c r="U1" s="23" t="s">
        <v>273</v>
      </c>
      <c r="V1" s="20" t="s">
        <v>21</v>
      </c>
      <c r="W1" s="20" t="s">
        <v>22</v>
      </c>
      <c r="X1" s="23" t="s">
        <v>274</v>
      </c>
      <c r="Y1" s="20" t="s">
        <v>24</v>
      </c>
      <c r="Z1" s="20" t="s">
        <v>25</v>
      </c>
      <c r="AA1" s="20" t="s">
        <v>2</v>
      </c>
      <c r="AB1" s="20" t="s">
        <v>26</v>
      </c>
      <c r="AC1" s="20" t="s">
        <v>27</v>
      </c>
      <c r="AD1" s="20" t="s">
        <v>28</v>
      </c>
      <c r="AE1" s="20" t="s">
        <v>29</v>
      </c>
      <c r="AF1" s="20" t="s">
        <v>30</v>
      </c>
      <c r="AG1" s="20" t="s">
        <v>31</v>
      </c>
      <c r="AH1" s="20" t="s">
        <v>32</v>
      </c>
      <c r="AI1" s="20" t="s">
        <v>33</v>
      </c>
      <c r="AJ1" s="20" t="s">
        <v>34</v>
      </c>
      <c r="AK1" s="20" t="s">
        <v>35</v>
      </c>
      <c r="AL1" s="20" t="s">
        <v>36</v>
      </c>
      <c r="AM1" s="20" t="s">
        <v>37</v>
      </c>
      <c r="AN1" s="20" t="s">
        <v>38</v>
      </c>
      <c r="AO1" s="20" t="s">
        <v>39</v>
      </c>
      <c r="AP1" s="20" t="s">
        <v>40</v>
      </c>
      <c r="AQ1" s="20" t="s">
        <v>41</v>
      </c>
      <c r="AR1" s="20" t="s">
        <v>42</v>
      </c>
      <c r="AS1" s="23" t="s">
        <v>275</v>
      </c>
      <c r="AT1" s="20" t="s">
        <v>44</v>
      </c>
      <c r="AU1" s="20" t="s">
        <v>45</v>
      </c>
      <c r="AV1" s="23" t="s">
        <v>276</v>
      </c>
      <c r="AW1" s="20" t="s">
        <v>47</v>
      </c>
      <c r="AX1" s="20" t="s">
        <v>48</v>
      </c>
      <c r="AY1" s="21" t="s">
        <v>49</v>
      </c>
      <c r="AZ1" s="21" t="s">
        <v>50</v>
      </c>
      <c r="BA1" s="22"/>
      <c r="BB1" s="22"/>
      <c r="BC1" s="22"/>
      <c r="BD1" s="22"/>
      <c r="BE1" s="22"/>
      <c r="BF1" s="22"/>
    </row>
    <row r="2">
      <c r="A2" s="16" t="str">
        <f>IFERROR(__xludf.DUMMYFUNCTION("QUERY('Form Responses 1'!A2:Z1000,""Select * where C = 'Hawra - CFSN at Brilliant Detroit Fitzgerald'"")"),"#N/A")</f>
        <v>#N/A</v>
      </c>
    </row>
  </sheetData>
  <hyperlinks>
    <hyperlink r:id="rId1" ref="U1"/>
    <hyperlink r:id="rId2" ref="X1"/>
    <hyperlink r:id="rId3" ref="AS1"/>
    <hyperlink r:id="rId4" ref="AV1"/>
  </hyperlinks>
  <drawing r:id="rId5"/>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t="s">
        <v>2</v>
      </c>
      <c r="B1" s="17" t="s">
        <v>26</v>
      </c>
      <c r="C1" s="17" t="s">
        <v>27</v>
      </c>
      <c r="D1" s="17" t="s">
        <v>28</v>
      </c>
      <c r="E1" s="17" t="s">
        <v>29</v>
      </c>
      <c r="F1" s="17" t="s">
        <v>30</v>
      </c>
      <c r="G1" s="17" t="s">
        <v>31</v>
      </c>
      <c r="H1" s="17" t="s">
        <v>32</v>
      </c>
      <c r="I1" s="17" t="s">
        <v>33</v>
      </c>
      <c r="J1" s="17" t="s">
        <v>34</v>
      </c>
      <c r="K1" s="17" t="s">
        <v>35</v>
      </c>
      <c r="L1" s="17" t="s">
        <v>36</v>
      </c>
      <c r="M1" s="17" t="s">
        <v>37</v>
      </c>
      <c r="N1" s="17" t="s">
        <v>38</v>
      </c>
      <c r="O1" s="17" t="s">
        <v>39</v>
      </c>
      <c r="P1" s="17" t="s">
        <v>40</v>
      </c>
      <c r="Q1" s="17" t="s">
        <v>41</v>
      </c>
      <c r="R1" s="17" t="s">
        <v>42</v>
      </c>
      <c r="S1" s="18" t="s">
        <v>277</v>
      </c>
      <c r="T1" s="17" t="s">
        <v>44</v>
      </c>
      <c r="U1" s="17" t="s">
        <v>45</v>
      </c>
      <c r="V1" s="18" t="s">
        <v>278</v>
      </c>
      <c r="W1" s="17" t="s">
        <v>47</v>
      </c>
      <c r="X1" s="17" t="s">
        <v>48</v>
      </c>
      <c r="Y1" s="17" t="s">
        <v>49</v>
      </c>
      <c r="Z1" s="19" t="s">
        <v>50</v>
      </c>
      <c r="AA1" s="20"/>
      <c r="AB1" s="20"/>
      <c r="AC1" s="20"/>
      <c r="AD1" s="20"/>
      <c r="AE1" s="20"/>
      <c r="AF1" s="20"/>
      <c r="AG1" s="20"/>
      <c r="AH1" s="20"/>
      <c r="AI1" s="20"/>
      <c r="AJ1" s="20"/>
      <c r="AK1" s="20"/>
      <c r="AL1" s="20"/>
      <c r="AM1" s="20"/>
      <c r="AN1" s="20"/>
      <c r="AO1" s="20"/>
      <c r="AP1" s="20"/>
      <c r="AQ1" s="20"/>
      <c r="AR1" s="20"/>
      <c r="AS1" s="20"/>
      <c r="AT1" s="20"/>
      <c r="AU1" s="20"/>
      <c r="AV1" s="20"/>
      <c r="AW1" s="20"/>
      <c r="AX1" s="20"/>
      <c r="AY1" s="21"/>
      <c r="AZ1" s="21"/>
      <c r="BA1" s="22"/>
      <c r="BB1" s="22"/>
      <c r="BC1" s="22"/>
      <c r="BD1" s="22"/>
      <c r="BE1" s="22"/>
      <c r="BF1" s="22"/>
    </row>
    <row r="2">
      <c r="A2" s="16" t="str">
        <f>IFERROR(__xludf.DUMMYFUNCTION("QUERY('Form Responses 1'!AA:AZ,""Select * where C = 'Hawra - CFSN at Brilliant Detroit Fitzgerald'"")"),"#VALUE!")</f>
        <v>#VALUE!</v>
      </c>
    </row>
  </sheetData>
  <hyperlinks>
    <hyperlink r:id="rId1" ref="S1"/>
    <hyperlink r:id="rId2" ref="V1"/>
  </hyperlinks>
  <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0" t="s">
        <v>18</v>
      </c>
      <c r="T1" s="20" t="s">
        <v>19</v>
      </c>
      <c r="U1" s="23" t="s">
        <v>279</v>
      </c>
      <c r="V1" s="20" t="s">
        <v>21</v>
      </c>
      <c r="W1" s="20" t="s">
        <v>22</v>
      </c>
      <c r="X1" s="23" t="s">
        <v>280</v>
      </c>
      <c r="Y1" s="20" t="s">
        <v>24</v>
      </c>
      <c r="Z1" s="20" t="s">
        <v>25</v>
      </c>
      <c r="AA1" s="20" t="s">
        <v>2</v>
      </c>
      <c r="AB1" s="20" t="s">
        <v>26</v>
      </c>
      <c r="AC1" s="20" t="s">
        <v>27</v>
      </c>
      <c r="AD1" s="20" t="s">
        <v>28</v>
      </c>
      <c r="AE1" s="20" t="s">
        <v>29</v>
      </c>
      <c r="AF1" s="20" t="s">
        <v>30</v>
      </c>
      <c r="AG1" s="20" t="s">
        <v>31</v>
      </c>
      <c r="AH1" s="20" t="s">
        <v>32</v>
      </c>
      <c r="AI1" s="20" t="s">
        <v>33</v>
      </c>
      <c r="AJ1" s="20" t="s">
        <v>34</v>
      </c>
      <c r="AK1" s="20" t="s">
        <v>35</v>
      </c>
      <c r="AL1" s="20" t="s">
        <v>36</v>
      </c>
      <c r="AM1" s="20" t="s">
        <v>37</v>
      </c>
      <c r="AN1" s="20" t="s">
        <v>38</v>
      </c>
      <c r="AO1" s="20" t="s">
        <v>39</v>
      </c>
      <c r="AP1" s="20" t="s">
        <v>40</v>
      </c>
      <c r="AQ1" s="20" t="s">
        <v>41</v>
      </c>
      <c r="AR1" s="20" t="s">
        <v>42</v>
      </c>
      <c r="AS1" s="23" t="s">
        <v>281</v>
      </c>
      <c r="AT1" s="20" t="s">
        <v>44</v>
      </c>
      <c r="AU1" s="20" t="s">
        <v>45</v>
      </c>
      <c r="AV1" s="23" t="s">
        <v>282</v>
      </c>
      <c r="AW1" s="20" t="s">
        <v>47</v>
      </c>
      <c r="AX1" s="20" t="s">
        <v>48</v>
      </c>
      <c r="AY1" s="21" t="s">
        <v>49</v>
      </c>
      <c r="AZ1" s="21" t="s">
        <v>50</v>
      </c>
      <c r="BA1" s="22"/>
      <c r="BB1" s="22"/>
      <c r="BC1" s="22"/>
      <c r="BD1" s="22"/>
      <c r="BE1" s="22"/>
      <c r="BF1" s="22"/>
    </row>
    <row r="2">
      <c r="A2" s="15">
        <f>IFERROR(__xludf.DUMMYFUNCTION("QUERY('Form Responses 1'!A2:Z1000,""Select * where C = 'Amy - CFSN at Downtown Boxing Gym'"")"),45461.65557821759)</f>
        <v>45461.65558</v>
      </c>
      <c r="B2" s="16" t="str">
        <f>IFERROR(__xludf.DUMMYFUNCTION("""COMPUTED_VALUE"""),"English")</f>
        <v>English</v>
      </c>
      <c r="C2" s="16" t="str">
        <f>IFERROR(__xludf.DUMMYFUNCTION("""COMPUTED_VALUE"""),"Amy - CFSN at Downtown Boxing Gym")</f>
        <v>Amy - CFSN at Downtown Boxing Gym</v>
      </c>
      <c r="D2" s="16" t="str">
        <f>IFERROR(__xludf.DUMMYFUNCTION("""COMPUTED_VALUE"""),"Brooklyn Cunningham ")</f>
        <v>Brooklyn Cunningham </v>
      </c>
      <c r="E2" s="16"/>
      <c r="F2" s="16" t="str">
        <f>IFERROR(__xludf.DUMMYFUNCTION("""COMPUTED_VALUE"""),"1 - Strongly Disagree")</f>
        <v>1 - Strongly Disagree</v>
      </c>
      <c r="G2" s="16" t="str">
        <f>IFERROR(__xludf.DUMMYFUNCTION("""COMPUTED_VALUE"""),"1 - Strongly Disagree")</f>
        <v>1 - Strongly Disagree</v>
      </c>
      <c r="H2" s="16" t="str">
        <f>IFERROR(__xludf.DUMMYFUNCTION("""COMPUTED_VALUE"""),"1 - Strongly Disagree")</f>
        <v>1 - Strongly Disagree</v>
      </c>
      <c r="I2" s="16" t="str">
        <f>IFERROR(__xludf.DUMMYFUNCTION("""COMPUTED_VALUE"""),"1 - Strongly Disagree")</f>
        <v>1 - Strongly Disagree</v>
      </c>
      <c r="J2" s="16" t="str">
        <f>IFERROR(__xludf.DUMMYFUNCTION("""COMPUTED_VALUE"""),"1 - Strongly Disagree")</f>
        <v>1 - Strongly Disagree</v>
      </c>
      <c r="K2" s="16" t="str">
        <f>IFERROR(__xludf.DUMMYFUNCTION("""COMPUTED_VALUE"""),"1 - Strongly Disagree")</f>
        <v>1 - Strongly Disagree</v>
      </c>
      <c r="L2" s="16" t="str">
        <f>IFERROR(__xludf.DUMMYFUNCTION("""COMPUTED_VALUE"""),"1 - Strongly Disagree")</f>
        <v>1 - Strongly Disagree</v>
      </c>
      <c r="M2" s="16" t="str">
        <f>IFERROR(__xludf.DUMMYFUNCTION("""COMPUTED_VALUE"""),"1 - Strongly Disagree")</f>
        <v>1 - Strongly Disagree</v>
      </c>
      <c r="N2" s="16" t="str">
        <f>IFERROR(__xludf.DUMMYFUNCTION("""COMPUTED_VALUE"""),"1 - Strongly Disagree")</f>
        <v>1 - Strongly Disagree</v>
      </c>
      <c r="O2" s="16"/>
      <c r="P2" s="16" t="str">
        <f>IFERROR(__xludf.DUMMYFUNCTION("""COMPUTED_VALUE"""),"Seeing Brooklyn advance and her reading by having one-on-one mentorship. It has helped her gain plenty of confidence when it comes to reading in front of people. ")</f>
        <v>Seeing Brooklyn advance and her reading by having one-on-one mentorship. It has helped her gain plenty of confidence when it comes to reading in front of people. </v>
      </c>
      <c r="Q2" s="16" t="str">
        <f>IFERROR(__xludf.DUMMYFUNCTION("""COMPUTED_VALUE"""),"Brooklyn is going to the 7th grade this year so the one thing I feel should be added is actual written comprehension questions after reading a book to give her mine time to elaborate solely on what she just read. I think that will also help with gaining m"&amp;"ore Focus and being able to game comprehension skills.")</f>
        <v>Brooklyn is going to the 7th grade this year so the one thing I feel should be added is actual written comprehension questions after reading a book to give her mine time to elaborate solely on what she just read. I think that will also help with gaining more Focus and being able to game comprehension skills.</v>
      </c>
      <c r="R2" s="16" t="str">
        <f>IFERROR(__xludf.DUMMYFUNCTION("""COMPUTED_VALUE"""),"Give her a written lesson at least once a week with comprehension questions about a book she read.")</f>
        <v>Give her a written lesson at least once a week with comprehension questions about a book she read.</v>
      </c>
      <c r="S2" s="16"/>
      <c r="T2" s="16" t="str">
        <f>IFERROR(__xludf.DUMMYFUNCTION("""COMPUTED_VALUE"""),"No I'm sorry but I don't do social media")</f>
        <v>No I'm sorry but I don't do social media</v>
      </c>
      <c r="U2" s="16"/>
      <c r="V2" s="16" t="str">
        <f>IFERROR(__xludf.DUMMYFUNCTION("""COMPUTED_VALUE"""),"Yes, I actually mentioned it in one of the answers above thank you!")</f>
        <v>Yes, I actually mentioned it in one of the answers above thank you!</v>
      </c>
      <c r="W2" s="16"/>
      <c r="X2" s="16" t="str">
        <f>IFERROR(__xludf.DUMMYFUNCTION("""COMPUTED_VALUE"""),"Yes, with my name")</f>
        <v>Yes, with my name</v>
      </c>
      <c r="Y2" s="16" t="str">
        <f>IFERROR(__xludf.DUMMYFUNCTION("""COMPUTED_VALUE"""),"School Year 24-25 - Virtual, School Year 24-25 - In Person, School Year 24-25 - I'm open to both in person and virtual.")</f>
        <v>School Year 24-25 - Virtual, School Year 24-25 - In Person, School Year 24-25 - I'm open to both in person and virtual.</v>
      </c>
      <c r="Z2" s="16" t="str">
        <f>IFERROR(__xludf.DUMMYFUNCTION("""COMPUTED_VALUE"""),"Just want to let you guys know I'm so grateful for all the time and effort you put in to help my daughter with her reading advancement.  Thank you all so much and you guys have a great summer!")</f>
        <v>Just want to let you guys know I'm so grateful for all the time and effort you put in to help my daughter with her reading advancement.  Thank you all so much and you guys have a great summer!</v>
      </c>
    </row>
    <row r="3">
      <c r="A3" s="15">
        <f>IFERROR(__xludf.DUMMYFUNCTION("""COMPUTED_VALUE"""),45461.73192760417)</f>
        <v>45461.73193</v>
      </c>
      <c r="B3" s="16" t="str">
        <f>IFERROR(__xludf.DUMMYFUNCTION("""COMPUTED_VALUE"""),"English")</f>
        <v>English</v>
      </c>
      <c r="C3" s="16" t="str">
        <f>IFERROR(__xludf.DUMMYFUNCTION("""COMPUTED_VALUE"""),"Amy - CFSN at Downtown Boxing Gym")</f>
        <v>Amy - CFSN at Downtown Boxing Gym</v>
      </c>
      <c r="D3" s="16" t="str">
        <f>IFERROR(__xludf.DUMMYFUNCTION("""COMPUTED_VALUE"""),"Daryl Bowen Jr.")</f>
        <v>Daryl Bowen Jr.</v>
      </c>
      <c r="E3" s="16" t="str">
        <f>IFERROR(__xludf.DUMMYFUNCTION("""COMPUTED_VALUE"""),"Black")</f>
        <v>Black</v>
      </c>
      <c r="F3" s="16" t="str">
        <f>IFERROR(__xludf.DUMMYFUNCTION("""COMPUTED_VALUE"""),"5 - Strongly Agree")</f>
        <v>5 - Strongly Agree</v>
      </c>
      <c r="G3" s="16" t="str">
        <f>IFERROR(__xludf.DUMMYFUNCTION("""COMPUTED_VALUE"""),"5 - Strongly Agree")</f>
        <v>5 - Strongly Agree</v>
      </c>
      <c r="H3" s="16" t="str">
        <f>IFERROR(__xludf.DUMMYFUNCTION("""COMPUTED_VALUE"""),"5 - Strongly Agree")</f>
        <v>5 - Strongly Agree</v>
      </c>
      <c r="I3" s="16" t="str">
        <f>IFERROR(__xludf.DUMMYFUNCTION("""COMPUTED_VALUE"""),"5 - Strongly Agree")</f>
        <v>5 - Strongly Agree</v>
      </c>
      <c r="J3" s="16" t="str">
        <f>IFERROR(__xludf.DUMMYFUNCTION("""COMPUTED_VALUE"""),"5 - Strongly Agree")</f>
        <v>5 - Strongly Agree</v>
      </c>
      <c r="K3" s="16" t="str">
        <f>IFERROR(__xludf.DUMMYFUNCTION("""COMPUTED_VALUE"""),"5 - Strongly Agree")</f>
        <v>5 - Strongly Agree</v>
      </c>
      <c r="L3" s="16" t="str">
        <f>IFERROR(__xludf.DUMMYFUNCTION("""COMPUTED_VALUE"""),"5 - Strongly Agree")</f>
        <v>5 - Strongly Agree</v>
      </c>
      <c r="M3" s="16" t="str">
        <f>IFERROR(__xludf.DUMMYFUNCTION("""COMPUTED_VALUE"""),"5 - Strongly Agree")</f>
        <v>5 - Strongly Agree</v>
      </c>
      <c r="N3" s="16" t="str">
        <f>IFERROR(__xludf.DUMMYFUNCTION("""COMPUTED_VALUE"""),"5 - Strongly Agree")</f>
        <v>5 - Strongly Agree</v>
      </c>
      <c r="O3" s="16" t="str">
        <f>IFERROR(__xludf.DUMMYFUNCTION("""COMPUTED_VALUE"""),"Good ")</f>
        <v>Good </v>
      </c>
      <c r="P3" s="16" t="str">
        <f>IFERROR(__xludf.DUMMYFUNCTION("""COMPUTED_VALUE"""),"The extra reading he received.")</f>
        <v>The extra reading he received.</v>
      </c>
      <c r="Q3" s="16" t="str">
        <f>IFERROR(__xludf.DUMMYFUNCTION("""COMPUTED_VALUE"""),"Nothing ")</f>
        <v>Nothing </v>
      </c>
      <c r="R3" s="16" t="str">
        <f>IFERROR(__xludf.DUMMYFUNCTION("""COMPUTED_VALUE"""),"Not sure ")</f>
        <v>Not sure </v>
      </c>
      <c r="S3" s="16" t="str">
        <f>IFERROR(__xludf.DUMMYFUNCTION("""COMPUTED_VALUE"""),"No")</f>
        <v>No</v>
      </c>
      <c r="T3" s="16" t="str">
        <f>IFERROR(__xludf.DUMMYFUNCTION("""COMPUTED_VALUE"""),"No, I don't use social media.")</f>
        <v>No, I don't use social media.</v>
      </c>
      <c r="U3" s="16" t="str">
        <f>IFERROR(__xludf.DUMMYFUNCTION("""COMPUTED_VALUE"""),"N/A")</f>
        <v>N/A</v>
      </c>
      <c r="V3" s="16" t="str">
        <f>IFERROR(__xludf.DUMMYFUNCTION("""COMPUTED_VALUE"""),"Yes")</f>
        <v>Yes</v>
      </c>
      <c r="W3" s="16"/>
      <c r="X3" s="16" t="str">
        <f>IFERROR(__xludf.DUMMYFUNCTION("""COMPUTED_VALUE"""),"Yes, with my name")</f>
        <v>Yes, with my name</v>
      </c>
      <c r="Y3" s="16" t="str">
        <f>IFERROR(__xludf.DUMMYFUNCTION("""COMPUTED_VALUE"""),"School Year 24-25 - In Person")</f>
        <v>School Year 24-25 - In Person</v>
      </c>
      <c r="Z3" s="16"/>
    </row>
    <row r="4">
      <c r="A4" s="15">
        <f>IFERROR(__xludf.DUMMYFUNCTION("""COMPUTED_VALUE"""),45462.497117175924)</f>
        <v>45462.49712</v>
      </c>
      <c r="B4" s="16" t="str">
        <f>IFERROR(__xludf.DUMMYFUNCTION("""COMPUTED_VALUE"""),"English")</f>
        <v>English</v>
      </c>
      <c r="C4" s="16" t="str">
        <f>IFERROR(__xludf.DUMMYFUNCTION("""COMPUTED_VALUE"""),"Amy - CFSN at Downtown Boxing Gym")</f>
        <v>Amy - CFSN at Downtown Boxing Gym</v>
      </c>
      <c r="D4" s="16" t="str">
        <f>IFERROR(__xludf.DUMMYFUNCTION("""COMPUTED_VALUE"""),"Marko Ayler/ Janea Sturdivant")</f>
        <v>Marko Ayler/ Janea Sturdivant</v>
      </c>
      <c r="E4" s="16" t="str">
        <f>IFERROR(__xludf.DUMMYFUNCTION("""COMPUTED_VALUE"""),"Black")</f>
        <v>Black</v>
      </c>
      <c r="F4" s="16" t="str">
        <f>IFERROR(__xludf.DUMMYFUNCTION("""COMPUTED_VALUE"""),"5 - Strongly Agree")</f>
        <v>5 - Strongly Agree</v>
      </c>
      <c r="G4" s="16" t="str">
        <f>IFERROR(__xludf.DUMMYFUNCTION("""COMPUTED_VALUE"""),"5 - Strongly Agree")</f>
        <v>5 - Strongly Agree</v>
      </c>
      <c r="H4" s="16" t="str">
        <f>IFERROR(__xludf.DUMMYFUNCTION("""COMPUTED_VALUE"""),"5 - Strongly Agree")</f>
        <v>5 - Strongly Agree</v>
      </c>
      <c r="I4" s="16" t="str">
        <f>IFERROR(__xludf.DUMMYFUNCTION("""COMPUTED_VALUE"""),"5 - Strongly Agree")</f>
        <v>5 - Strongly Agree</v>
      </c>
      <c r="J4" s="16" t="str">
        <f>IFERROR(__xludf.DUMMYFUNCTION("""COMPUTED_VALUE"""),"4 - Agree")</f>
        <v>4 - Agree</v>
      </c>
      <c r="K4" s="16" t="str">
        <f>IFERROR(__xludf.DUMMYFUNCTION("""COMPUTED_VALUE"""),"5 - Strongly Agree")</f>
        <v>5 - Strongly Agree</v>
      </c>
      <c r="L4" s="16" t="str">
        <f>IFERROR(__xludf.DUMMYFUNCTION("""COMPUTED_VALUE"""),"5 - Strongly Agree")</f>
        <v>5 - Strongly Agree</v>
      </c>
      <c r="M4" s="16" t="str">
        <f>IFERROR(__xludf.DUMMYFUNCTION("""COMPUTED_VALUE"""),"5 - Strongly Agree")</f>
        <v>5 - Strongly Agree</v>
      </c>
      <c r="N4" s="16" t="str">
        <f>IFERROR(__xludf.DUMMYFUNCTION("""COMPUTED_VALUE"""),"5 - Strongly Agree")</f>
        <v>5 - Strongly Agree</v>
      </c>
      <c r="O4" s="16" t="str">
        <f>IFERROR(__xludf.DUMMYFUNCTION("""COMPUTED_VALUE"""),"Marko experience went great with the progress, they have been a big help. ")</f>
        <v>Marko experience went great with the progress, they have been a big help. </v>
      </c>
      <c r="P4" s="16" t="str">
        <f>IFERROR(__xludf.DUMMYFUNCTION("""COMPUTED_VALUE"""),"The one on one help that Marko receives, they listen to my concerns also. ")</f>
        <v>The one on one help that Marko receives, they listen to my concerns also. </v>
      </c>
      <c r="Q4" s="16" t="str">
        <f>IFERROR(__xludf.DUMMYFUNCTION("""COMPUTED_VALUE"""),"They can continue to be great. ")</f>
        <v>They can continue to be great. </v>
      </c>
      <c r="R4" s="16" t="str">
        <f>IFERROR(__xludf.DUMMYFUNCTION("""COMPUTED_VALUE"""),"I’ve been very supported as a parent. ")</f>
        <v>I’ve been very supported as a parent. </v>
      </c>
      <c r="S4" s="16"/>
      <c r="T4" s="16"/>
      <c r="U4" s="16"/>
      <c r="V4" s="16" t="str">
        <f>IFERROR(__xludf.DUMMYFUNCTION("""COMPUTED_VALUE"""),"Marko has more confidence with spelling and reading ")</f>
        <v>Marko has more confidence with spelling and reading </v>
      </c>
      <c r="W4" s="24" t="str">
        <f>IFERROR(__xludf.DUMMYFUNCTION("""COMPUTED_VALUE"""),"https://drive.google.com/open?id=1Kk8cldVonVCd0GGiyHPok0FAu9xTiLuT")</f>
        <v>https://drive.google.com/open?id=1Kk8cldVonVCd0GGiyHPok0FAu9xTiLuT</v>
      </c>
      <c r="X4" s="16" t="str">
        <f>IFERROR(__xludf.DUMMYFUNCTION("""COMPUTED_VALUE"""),"Yes, with my name")</f>
        <v>Yes, with my name</v>
      </c>
      <c r="Y4" s="16" t="str">
        <f>IFERROR(__xludf.DUMMYFUNCTION("""COMPUTED_VALUE"""),"Summer - I'm open to both in person and virtual., School Year 24-25 - In Person, School Year 24-25 - I'm open to both in person and virtual.")</f>
        <v>Summer - I'm open to both in person and virtual., School Year 24-25 - In Person, School Year 24-25 - I'm open to both in person and virtual.</v>
      </c>
      <c r="Z4" s="16"/>
    </row>
    <row r="5">
      <c r="A5" s="15">
        <f>IFERROR(__xludf.DUMMYFUNCTION("""COMPUTED_VALUE"""),45471.655350520836)</f>
        <v>45471.65535</v>
      </c>
      <c r="B5" s="16" t="str">
        <f>IFERROR(__xludf.DUMMYFUNCTION("""COMPUTED_VALUE"""),"English")</f>
        <v>English</v>
      </c>
      <c r="C5" s="16" t="str">
        <f>IFERROR(__xludf.DUMMYFUNCTION("""COMPUTED_VALUE"""),"Amy - CFSN at Downtown Boxing Gym")</f>
        <v>Amy - CFSN at Downtown Boxing Gym</v>
      </c>
      <c r="D5" s="16" t="str">
        <f>IFERROR(__xludf.DUMMYFUNCTION("""COMPUTED_VALUE"""),"test")</f>
        <v>test</v>
      </c>
      <c r="E5" s="16" t="str">
        <f>IFERROR(__xludf.DUMMYFUNCTION("""COMPUTED_VALUE"""),"test")</f>
        <v>test</v>
      </c>
      <c r="F5" s="16" t="str">
        <f>IFERROR(__xludf.DUMMYFUNCTION("""COMPUTED_VALUE"""),"5 - Strongly Agree")</f>
        <v>5 - Strongly Agree</v>
      </c>
      <c r="G5" s="16" t="str">
        <f>IFERROR(__xludf.DUMMYFUNCTION("""COMPUTED_VALUE"""),"5 - Strongly Agree")</f>
        <v>5 - Strongly Agree</v>
      </c>
      <c r="H5" s="16"/>
      <c r="I5" s="16"/>
      <c r="J5" s="16"/>
      <c r="K5" s="16"/>
      <c r="L5" s="16" t="str">
        <f>IFERROR(__xludf.DUMMYFUNCTION("""COMPUTED_VALUE"""),"5 - Strongly Agree")</f>
        <v>5 - Strongly Agree</v>
      </c>
      <c r="M5" s="16"/>
      <c r="N5" s="16"/>
      <c r="O5" s="16"/>
      <c r="P5" s="16"/>
      <c r="Q5" s="16"/>
      <c r="R5" s="16"/>
      <c r="S5" s="16"/>
      <c r="T5" s="16"/>
      <c r="U5" s="16"/>
      <c r="V5" s="16"/>
      <c r="W5" s="16"/>
      <c r="X5" s="16" t="str">
        <f>IFERROR(__xludf.DUMMYFUNCTION("""COMPUTED_VALUE"""),"test")</f>
        <v>test</v>
      </c>
      <c r="Y5" s="16" t="str">
        <f>IFERROR(__xludf.DUMMYFUNCTION("""COMPUTED_VALUE"""),"School Year 24-25 - In Person")</f>
        <v>School Year 24-25 - In Person</v>
      </c>
      <c r="Z5" s="16"/>
    </row>
  </sheetData>
  <hyperlinks>
    <hyperlink r:id="rId1" ref="U1"/>
    <hyperlink r:id="rId2" ref="X1"/>
    <hyperlink r:id="rId3" ref="AS1"/>
    <hyperlink r:id="rId4" ref="AV1"/>
    <hyperlink r:id="rId5" ref="W4"/>
  </hyperlinks>
  <drawing r:id="rId6"/>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t="s">
        <v>2</v>
      </c>
      <c r="B1" s="17" t="s">
        <v>26</v>
      </c>
      <c r="C1" s="17" t="s">
        <v>27</v>
      </c>
      <c r="D1" s="17" t="s">
        <v>28</v>
      </c>
      <c r="E1" s="17" t="s">
        <v>29</v>
      </c>
      <c r="F1" s="17" t="s">
        <v>30</v>
      </c>
      <c r="G1" s="17" t="s">
        <v>31</v>
      </c>
      <c r="H1" s="17" t="s">
        <v>32</v>
      </c>
      <c r="I1" s="17" t="s">
        <v>33</v>
      </c>
      <c r="J1" s="17" t="s">
        <v>34</v>
      </c>
      <c r="K1" s="17" t="s">
        <v>35</v>
      </c>
      <c r="L1" s="17" t="s">
        <v>36</v>
      </c>
      <c r="M1" s="17" t="s">
        <v>37</v>
      </c>
      <c r="N1" s="17" t="s">
        <v>38</v>
      </c>
      <c r="O1" s="17" t="s">
        <v>39</v>
      </c>
      <c r="P1" s="17" t="s">
        <v>40</v>
      </c>
      <c r="Q1" s="17" t="s">
        <v>41</v>
      </c>
      <c r="R1" s="17" t="s">
        <v>42</v>
      </c>
      <c r="S1" s="18" t="s">
        <v>283</v>
      </c>
      <c r="T1" s="17" t="s">
        <v>44</v>
      </c>
      <c r="U1" s="17" t="s">
        <v>45</v>
      </c>
      <c r="V1" s="18" t="s">
        <v>284</v>
      </c>
      <c r="W1" s="17" t="s">
        <v>47</v>
      </c>
      <c r="X1" s="17" t="s">
        <v>48</v>
      </c>
      <c r="Y1" s="17" t="s">
        <v>49</v>
      </c>
      <c r="Z1" s="19" t="s">
        <v>50</v>
      </c>
      <c r="AA1" s="20"/>
      <c r="AB1" s="20"/>
      <c r="AC1" s="20"/>
      <c r="AD1" s="20"/>
      <c r="AE1" s="20"/>
      <c r="AF1" s="20"/>
      <c r="AG1" s="20"/>
      <c r="AH1" s="20"/>
      <c r="AI1" s="20"/>
      <c r="AJ1" s="20"/>
      <c r="AK1" s="20"/>
      <c r="AL1" s="20"/>
      <c r="AM1" s="20"/>
      <c r="AN1" s="20"/>
      <c r="AO1" s="20"/>
      <c r="AP1" s="20"/>
      <c r="AQ1" s="20"/>
      <c r="AR1" s="20"/>
      <c r="AS1" s="20"/>
      <c r="AT1" s="20"/>
      <c r="AU1" s="20"/>
      <c r="AV1" s="20"/>
      <c r="AW1" s="20"/>
      <c r="AX1" s="20"/>
      <c r="AY1" s="21"/>
      <c r="AZ1" s="21"/>
      <c r="BA1" s="22"/>
      <c r="BB1" s="22"/>
      <c r="BC1" s="22"/>
      <c r="BD1" s="22"/>
      <c r="BE1" s="22"/>
      <c r="BF1" s="22"/>
    </row>
    <row r="2">
      <c r="A2" s="16" t="str">
        <f>IFERROR(__xludf.DUMMYFUNCTION("QUERY('Form Responses 1'!AA:AZ,""Select * where C = 'Amy - CFSN at Downtown Boxing Gym'"")"),"#VALUE!")</f>
        <v>#VALUE!</v>
      </c>
    </row>
  </sheetData>
  <hyperlinks>
    <hyperlink r:id="rId1" ref="S1"/>
    <hyperlink r:id="rId2" ref="V1"/>
  </hyperlinks>
  <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0" t="s">
        <v>18</v>
      </c>
      <c r="T1" s="20" t="s">
        <v>19</v>
      </c>
      <c r="U1" s="23" t="s">
        <v>285</v>
      </c>
      <c r="V1" s="20" t="s">
        <v>21</v>
      </c>
      <c r="W1" s="20" t="s">
        <v>22</v>
      </c>
      <c r="X1" s="23" t="s">
        <v>286</v>
      </c>
      <c r="Y1" s="20" t="s">
        <v>24</v>
      </c>
      <c r="Z1" s="20" t="s">
        <v>25</v>
      </c>
      <c r="AA1" s="20" t="s">
        <v>2</v>
      </c>
      <c r="AB1" s="20" t="s">
        <v>26</v>
      </c>
      <c r="AC1" s="20" t="s">
        <v>27</v>
      </c>
      <c r="AD1" s="20" t="s">
        <v>28</v>
      </c>
      <c r="AE1" s="20" t="s">
        <v>29</v>
      </c>
      <c r="AF1" s="20" t="s">
        <v>30</v>
      </c>
      <c r="AG1" s="20" t="s">
        <v>31</v>
      </c>
      <c r="AH1" s="20" t="s">
        <v>32</v>
      </c>
      <c r="AI1" s="20" t="s">
        <v>33</v>
      </c>
      <c r="AJ1" s="20" t="s">
        <v>34</v>
      </c>
      <c r="AK1" s="20" t="s">
        <v>35</v>
      </c>
      <c r="AL1" s="20" t="s">
        <v>36</v>
      </c>
      <c r="AM1" s="20" t="s">
        <v>37</v>
      </c>
      <c r="AN1" s="20" t="s">
        <v>38</v>
      </c>
      <c r="AO1" s="20" t="s">
        <v>39</v>
      </c>
      <c r="AP1" s="20" t="s">
        <v>40</v>
      </c>
      <c r="AQ1" s="20" t="s">
        <v>41</v>
      </c>
      <c r="AR1" s="20" t="s">
        <v>42</v>
      </c>
      <c r="AS1" s="23" t="s">
        <v>287</v>
      </c>
      <c r="AT1" s="20" t="s">
        <v>44</v>
      </c>
      <c r="AU1" s="20" t="s">
        <v>45</v>
      </c>
      <c r="AV1" s="23" t="s">
        <v>288</v>
      </c>
      <c r="AW1" s="20" t="s">
        <v>47</v>
      </c>
      <c r="AX1" s="20" t="s">
        <v>48</v>
      </c>
      <c r="AY1" s="21" t="s">
        <v>49</v>
      </c>
      <c r="AZ1" s="21" t="s">
        <v>50</v>
      </c>
      <c r="BA1" s="22"/>
      <c r="BB1" s="22"/>
      <c r="BC1" s="22"/>
      <c r="BD1" s="22"/>
      <c r="BE1" s="22"/>
      <c r="BF1" s="22"/>
    </row>
    <row r="2">
      <c r="A2" s="16" t="str">
        <f>IFERROR(__xludf.DUMMYFUNCTION("QUERY('Form Responses 1'!A2:Z1000,""Select * where C = 'Trayon - CFSN at Accent Pontiac'"")"),"#N/A")</f>
        <v>#N/A</v>
      </c>
    </row>
  </sheetData>
  <hyperlinks>
    <hyperlink r:id="rId1" ref="U1"/>
    <hyperlink r:id="rId2" ref="X1"/>
    <hyperlink r:id="rId3" ref="AS1"/>
    <hyperlink r:id="rId4" ref="AV1"/>
  </hyperlinks>
  <drawing r:id="rId5"/>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t="s">
        <v>2</v>
      </c>
      <c r="B1" s="17" t="s">
        <v>26</v>
      </c>
      <c r="C1" s="17" t="s">
        <v>27</v>
      </c>
      <c r="D1" s="17" t="s">
        <v>28</v>
      </c>
      <c r="E1" s="17" t="s">
        <v>29</v>
      </c>
      <c r="F1" s="17" t="s">
        <v>30</v>
      </c>
      <c r="G1" s="17" t="s">
        <v>31</v>
      </c>
      <c r="H1" s="17" t="s">
        <v>32</v>
      </c>
      <c r="I1" s="17" t="s">
        <v>33</v>
      </c>
      <c r="J1" s="17" t="s">
        <v>34</v>
      </c>
      <c r="K1" s="17" t="s">
        <v>35</v>
      </c>
      <c r="L1" s="17" t="s">
        <v>36</v>
      </c>
      <c r="M1" s="17" t="s">
        <v>37</v>
      </c>
      <c r="N1" s="17" t="s">
        <v>38</v>
      </c>
      <c r="O1" s="17" t="s">
        <v>39</v>
      </c>
      <c r="P1" s="17" t="s">
        <v>40</v>
      </c>
      <c r="Q1" s="17" t="s">
        <v>41</v>
      </c>
      <c r="R1" s="17" t="s">
        <v>42</v>
      </c>
      <c r="S1" s="18" t="s">
        <v>289</v>
      </c>
      <c r="T1" s="17" t="s">
        <v>44</v>
      </c>
      <c r="U1" s="17" t="s">
        <v>45</v>
      </c>
      <c r="V1" s="18" t="s">
        <v>290</v>
      </c>
      <c r="W1" s="17" t="s">
        <v>47</v>
      </c>
      <c r="X1" s="17" t="s">
        <v>48</v>
      </c>
      <c r="Y1" s="17" t="s">
        <v>49</v>
      </c>
      <c r="Z1" s="19" t="s">
        <v>50</v>
      </c>
      <c r="AA1" s="20"/>
      <c r="AB1" s="20"/>
      <c r="AC1" s="20"/>
      <c r="AD1" s="20"/>
      <c r="AE1" s="20"/>
      <c r="AF1" s="20"/>
      <c r="AG1" s="20"/>
      <c r="AH1" s="20"/>
      <c r="AI1" s="20"/>
      <c r="AJ1" s="20"/>
      <c r="AK1" s="20"/>
      <c r="AL1" s="20"/>
      <c r="AM1" s="20"/>
      <c r="AN1" s="20"/>
      <c r="AO1" s="20"/>
      <c r="AP1" s="20"/>
      <c r="AQ1" s="20"/>
      <c r="AR1" s="20"/>
      <c r="AS1" s="20"/>
      <c r="AT1" s="20"/>
      <c r="AU1" s="20"/>
      <c r="AV1" s="20"/>
      <c r="AW1" s="20"/>
      <c r="AX1" s="20"/>
      <c r="AY1" s="21"/>
      <c r="AZ1" s="21"/>
      <c r="BA1" s="22"/>
      <c r="BB1" s="22"/>
      <c r="BC1" s="22"/>
      <c r="BD1" s="22"/>
      <c r="BE1" s="22"/>
      <c r="BF1" s="22"/>
    </row>
    <row r="2">
      <c r="A2" s="16" t="str">
        <f>IFERROR(__xludf.DUMMYFUNCTION("QUERY('Form Responses 1'!AA:AZ,""Select * where C = 'Trayon - CFSN at Accent Pontiac'"")"),"#VALUE!")</f>
        <v>#VALUE!</v>
      </c>
    </row>
  </sheetData>
  <hyperlinks>
    <hyperlink r:id="rId1" ref="S1"/>
    <hyperlink r:id="rId2" ref="V1"/>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0</v>
      </c>
      <c r="B1" s="11" t="s">
        <v>1</v>
      </c>
      <c r="C1" s="11" t="s">
        <v>2</v>
      </c>
      <c r="D1" s="11" t="s">
        <v>3</v>
      </c>
      <c r="E1" s="11" t="s">
        <v>4</v>
      </c>
      <c r="F1" s="11" t="s">
        <v>5</v>
      </c>
      <c r="G1" s="11" t="s">
        <v>6</v>
      </c>
      <c r="H1" s="11" t="s">
        <v>7</v>
      </c>
      <c r="I1" s="11" t="s">
        <v>8</v>
      </c>
      <c r="J1" s="11" t="s">
        <v>9</v>
      </c>
      <c r="K1" s="11" t="s">
        <v>10</v>
      </c>
      <c r="L1" s="11" t="s">
        <v>11</v>
      </c>
      <c r="M1" s="11" t="s">
        <v>12</v>
      </c>
      <c r="N1" s="11" t="s">
        <v>13</v>
      </c>
      <c r="O1" s="11" t="s">
        <v>14</v>
      </c>
      <c r="P1" s="11" t="s">
        <v>15</v>
      </c>
      <c r="Q1" s="11" t="s">
        <v>16</v>
      </c>
      <c r="R1" s="11" t="s">
        <v>17</v>
      </c>
      <c r="S1" s="11" t="s">
        <v>18</v>
      </c>
      <c r="T1" s="11" t="s">
        <v>19</v>
      </c>
      <c r="U1" s="12" t="s">
        <v>237</v>
      </c>
      <c r="V1" s="11" t="s">
        <v>21</v>
      </c>
      <c r="W1" s="11" t="s">
        <v>22</v>
      </c>
      <c r="X1" s="12" t="s">
        <v>238</v>
      </c>
      <c r="Y1" s="11" t="s">
        <v>24</v>
      </c>
      <c r="Z1" s="11" t="s">
        <v>25</v>
      </c>
      <c r="AA1" s="11" t="s">
        <v>2</v>
      </c>
      <c r="AB1" s="11" t="s">
        <v>26</v>
      </c>
      <c r="AC1" s="11" t="s">
        <v>27</v>
      </c>
      <c r="AD1" s="11" t="s">
        <v>28</v>
      </c>
      <c r="AE1" s="11" t="s">
        <v>29</v>
      </c>
      <c r="AF1" s="11" t="s">
        <v>30</v>
      </c>
      <c r="AG1" s="11" t="s">
        <v>31</v>
      </c>
      <c r="AH1" s="11" t="s">
        <v>32</v>
      </c>
      <c r="AI1" s="11" t="s">
        <v>33</v>
      </c>
      <c r="AJ1" s="11" t="s">
        <v>34</v>
      </c>
      <c r="AK1" s="11" t="s">
        <v>35</v>
      </c>
      <c r="AL1" s="11" t="s">
        <v>36</v>
      </c>
      <c r="AM1" s="11" t="s">
        <v>37</v>
      </c>
      <c r="AN1" s="11" t="s">
        <v>38</v>
      </c>
      <c r="AO1" s="11" t="s">
        <v>39</v>
      </c>
      <c r="AP1" s="11" t="s">
        <v>40</v>
      </c>
      <c r="AQ1" s="11" t="s">
        <v>41</v>
      </c>
      <c r="AR1" s="11" t="s">
        <v>42</v>
      </c>
      <c r="AS1" s="12" t="s">
        <v>239</v>
      </c>
      <c r="AT1" s="11" t="s">
        <v>44</v>
      </c>
      <c r="AU1" s="11" t="s">
        <v>45</v>
      </c>
      <c r="AV1" s="12" t="s">
        <v>240</v>
      </c>
      <c r="AW1" s="11" t="s">
        <v>47</v>
      </c>
      <c r="AX1" s="11" t="s">
        <v>48</v>
      </c>
      <c r="AY1" s="13" t="s">
        <v>49</v>
      </c>
      <c r="AZ1" s="13" t="s">
        <v>50</v>
      </c>
      <c r="BA1" s="14"/>
      <c r="BB1" s="14"/>
      <c r="BC1" s="14"/>
      <c r="BD1" s="14"/>
      <c r="BE1" s="14"/>
      <c r="BF1" s="14"/>
    </row>
    <row r="2">
      <c r="A2" s="15">
        <f>IFERROR(__xludf.DUMMYFUNCTION("QUERY('Form Responses 1'!A2:Z1000,""Select * where C = 'Mori- CFSN Detroit'"")"),45419.80072361111)</f>
        <v>45419.80072</v>
      </c>
      <c r="B2" s="16" t="str">
        <f>IFERROR(__xludf.DUMMYFUNCTION("""COMPUTED_VALUE"""),"English")</f>
        <v>English</v>
      </c>
      <c r="C2" s="16" t="str">
        <f>IFERROR(__xludf.DUMMYFUNCTION("""COMPUTED_VALUE"""),"Mori- CFSN Detroit")</f>
        <v>Mori- CFSN Detroit</v>
      </c>
      <c r="D2" s="16" t="str">
        <f>IFERROR(__xludf.DUMMYFUNCTION("""COMPUTED_VALUE"""),"Jason &amp; Jaslena Holland, Judith Holland ")</f>
        <v>Jason &amp; Jaslena Holland, Judith Holland </v>
      </c>
      <c r="E2" s="16" t="str">
        <f>IFERROR(__xludf.DUMMYFUNCTION("""COMPUTED_VALUE"""),"Black, white and Puerto Rican")</f>
        <v>Black, white and Puerto Rican</v>
      </c>
      <c r="F2" s="16" t="str">
        <f>IFERROR(__xludf.DUMMYFUNCTION("""COMPUTED_VALUE"""),"4 - Agree")</f>
        <v>4 - Agree</v>
      </c>
      <c r="G2" s="16" t="str">
        <f>IFERROR(__xludf.DUMMYFUNCTION("""COMPUTED_VALUE"""),"4 - Agree")</f>
        <v>4 - Agree</v>
      </c>
      <c r="H2" s="16" t="str">
        <f>IFERROR(__xludf.DUMMYFUNCTION("""COMPUTED_VALUE"""),"4 - Agree")</f>
        <v>4 - Agree</v>
      </c>
      <c r="I2" s="16" t="str">
        <f>IFERROR(__xludf.DUMMYFUNCTION("""COMPUTED_VALUE"""),"4 - Agree")</f>
        <v>4 - Agree</v>
      </c>
      <c r="J2" s="16" t="str">
        <f>IFERROR(__xludf.DUMMYFUNCTION("""COMPUTED_VALUE"""),"4 - Agree")</f>
        <v>4 - Agree</v>
      </c>
      <c r="K2" s="16" t="str">
        <f>IFERROR(__xludf.DUMMYFUNCTION("""COMPUTED_VALUE"""),"4 - Agree")</f>
        <v>4 - Agree</v>
      </c>
      <c r="L2" s="16" t="str">
        <f>IFERROR(__xludf.DUMMYFUNCTION("""COMPUTED_VALUE"""),"4 - Agree")</f>
        <v>4 - Agree</v>
      </c>
      <c r="M2" s="16" t="str">
        <f>IFERROR(__xludf.DUMMYFUNCTION("""COMPUTED_VALUE"""),"4 - Agree")</f>
        <v>4 - Agree</v>
      </c>
      <c r="N2" s="16" t="str">
        <f>IFERROR(__xludf.DUMMYFUNCTION("""COMPUTED_VALUE"""),"4 - Agree")</f>
        <v>4 - Agree</v>
      </c>
      <c r="O2" s="16" t="str">
        <f>IFERROR(__xludf.DUMMYFUNCTION("""COMPUTED_VALUE"""),"Wonderful")</f>
        <v>Wonderful</v>
      </c>
      <c r="P2" s="16" t="str">
        <f>IFERROR(__xludf.DUMMYFUNCTION("""COMPUTED_VALUE"""),"I love the fact that they get their own mentors")</f>
        <v>I love the fact that they get their own mentors</v>
      </c>
      <c r="Q2" s="16" t="str">
        <f>IFERROR(__xludf.DUMMYFUNCTION("""COMPUTED_VALUE"""),"Everything is great")</f>
        <v>Everything is great</v>
      </c>
      <c r="R2" s="16" t="str">
        <f>IFERROR(__xludf.DUMMYFUNCTION("""COMPUTED_VALUE"""),"Already very supportive")</f>
        <v>Already very supportive</v>
      </c>
      <c r="S2" s="16" t="str">
        <f>IFERROR(__xludf.DUMMYFUNCTION("""COMPUTED_VALUE"""),"No ")</f>
        <v>No </v>
      </c>
      <c r="T2" s="16" t="str">
        <f>IFERROR(__xludf.DUMMYFUNCTION("""COMPUTED_VALUE"""),"Not sure of where to follow")</f>
        <v>Not sure of where to follow</v>
      </c>
      <c r="U2" s="16" t="str">
        <f>IFERROR(__xludf.DUMMYFUNCTION("""COMPUTED_VALUE"""),"I will check both of them out")</f>
        <v>I will check both of them out</v>
      </c>
      <c r="V2" s="16" t="str">
        <f>IFERROR(__xludf.DUMMYFUNCTION("""COMPUTED_VALUE"""),"I like the fact that they're more interested in Reading")</f>
        <v>I like the fact that they're more interested in Reading</v>
      </c>
      <c r="W2" s="16"/>
      <c r="X2" s="16" t="str">
        <f>IFERROR(__xludf.DUMMYFUNCTION("""COMPUTED_VALUE"""),"Yes, with my name")</f>
        <v>Yes, with my name</v>
      </c>
      <c r="Y2" s="16" t="str">
        <f>IFERROR(__xludf.DUMMYFUNCTION("""COMPUTED_VALUE"""),"Summer - In Person, School Year 24-25 - In Person")</f>
        <v>Summer - In Person, School Year 24-25 - In Person</v>
      </c>
      <c r="Z2" s="16" t="str">
        <f>IFERROR(__xludf.DUMMYFUNCTION("""COMPUTED_VALUE"""),"None at this moment ")</f>
        <v>None at this moment </v>
      </c>
    </row>
    <row r="3">
      <c r="A3" s="15">
        <f>IFERROR(__xludf.DUMMYFUNCTION("""COMPUTED_VALUE"""),45424.46898592592)</f>
        <v>45424.46899</v>
      </c>
      <c r="B3" s="16" t="str">
        <f>IFERROR(__xludf.DUMMYFUNCTION("""COMPUTED_VALUE"""),"English")</f>
        <v>English</v>
      </c>
      <c r="C3" s="16" t="str">
        <f>IFERROR(__xludf.DUMMYFUNCTION("""COMPUTED_VALUE"""),"Mori- CFSN Detroit")</f>
        <v>Mori- CFSN Detroit</v>
      </c>
      <c r="D3" s="16" t="str">
        <f>IFERROR(__xludf.DUMMYFUNCTION("""COMPUTED_VALUE"""),"Keith/kennedy Edward-Ashley Garland")</f>
        <v>Keith/kennedy Edward-Ashley Garland</v>
      </c>
      <c r="E3" s="16" t="str">
        <f>IFERROR(__xludf.DUMMYFUNCTION("""COMPUTED_VALUE"""),"African American ")</f>
        <v>African American </v>
      </c>
      <c r="F3" s="16" t="str">
        <f>IFERROR(__xludf.DUMMYFUNCTION("""COMPUTED_VALUE"""),"4 - Agree")</f>
        <v>4 - Agree</v>
      </c>
      <c r="G3" s="16" t="str">
        <f>IFERROR(__xludf.DUMMYFUNCTION("""COMPUTED_VALUE"""),"4 - Agree")</f>
        <v>4 - Agree</v>
      </c>
      <c r="H3" s="16" t="str">
        <f>IFERROR(__xludf.DUMMYFUNCTION("""COMPUTED_VALUE"""),"4 - Agree")</f>
        <v>4 - Agree</v>
      </c>
      <c r="I3" s="16" t="str">
        <f>IFERROR(__xludf.DUMMYFUNCTION("""COMPUTED_VALUE"""),"3 - Neutral")</f>
        <v>3 - Neutral</v>
      </c>
      <c r="J3" s="16" t="str">
        <f>IFERROR(__xludf.DUMMYFUNCTION("""COMPUTED_VALUE"""),"4 - Agree")</f>
        <v>4 - Agree</v>
      </c>
      <c r="K3" s="16" t="str">
        <f>IFERROR(__xludf.DUMMYFUNCTION("""COMPUTED_VALUE"""),"4 - Agree")</f>
        <v>4 - Agree</v>
      </c>
      <c r="L3" s="16" t="str">
        <f>IFERROR(__xludf.DUMMYFUNCTION("""COMPUTED_VALUE"""),"4 - Agree")</f>
        <v>4 - Agree</v>
      </c>
      <c r="M3" s="16" t="str">
        <f>IFERROR(__xludf.DUMMYFUNCTION("""COMPUTED_VALUE"""),"4 - Agree")</f>
        <v>4 - Agree</v>
      </c>
      <c r="N3" s="16" t="str">
        <f>IFERROR(__xludf.DUMMYFUNCTION("""COMPUTED_VALUE"""),"3 - Neutral")</f>
        <v>3 - Neutral</v>
      </c>
      <c r="O3" s="16" t="str">
        <f>IFERROR(__xludf.DUMMYFUNCTION("""COMPUTED_VALUE"""),"I only have heard one complaint from Keith when the program start other than that they seem ok with it.")</f>
        <v>I only have heard one complaint from Keith when the program start other than that they seem ok with it.</v>
      </c>
      <c r="P3" s="16" t="str">
        <f>IFERROR(__xludf.DUMMYFUNCTION("""COMPUTED_VALUE"""),"Ms. Mori! She was always in tune with my kids and her kind disposition was very welcoming and comforting. ")</f>
        <v>Ms. Mori! She was always in tune with my kids and her kind disposition was very welcoming and comforting. </v>
      </c>
      <c r="Q3" s="16"/>
      <c r="R3" s="16"/>
      <c r="S3" s="16"/>
      <c r="T3" s="16" t="str">
        <f>IFERROR(__xludf.DUMMYFUNCTION("""COMPUTED_VALUE"""),"Yes, I like to be updated as possible on anything my children are involved in. ")</f>
        <v>Yes, I like to be updated as possible on anything my children are involved in. </v>
      </c>
      <c r="U3" s="16"/>
      <c r="V3" s="16" t="str">
        <f>IFERROR(__xludf.DUMMYFUNCTION("""COMPUTED_VALUE"""),"My kids have both improved in reading. Most importantly the willingness to learn, practice, f.a.i.l and try again. They enjoy both the after school and summer program. ")</f>
        <v>My kids have both improved in reading. Most importantly the willingness to learn, practice, f.a.i.l and try again. They enjoy both the after school and summer program. </v>
      </c>
      <c r="W3" s="16"/>
      <c r="X3" s="16" t="str">
        <f>IFERROR(__xludf.DUMMYFUNCTION("""COMPUTED_VALUE"""),"Yes, anonymously")</f>
        <v>Yes, anonymously</v>
      </c>
      <c r="Y3" s="16" t="str">
        <f>IFERROR(__xludf.DUMMYFUNCTION("""COMPUTED_VALUE"""),"Summer - In Person, School Year 24-25 - In Person")</f>
        <v>Summer - In Person, School Year 24-25 - In Person</v>
      </c>
      <c r="Z3" s="16"/>
    </row>
    <row r="4">
      <c r="A4" s="15">
        <f>IFERROR(__xludf.DUMMYFUNCTION("""COMPUTED_VALUE"""),45432.760911226855)</f>
        <v>45432.76091</v>
      </c>
      <c r="B4" s="16" t="str">
        <f>IFERROR(__xludf.DUMMYFUNCTION("""COMPUTED_VALUE"""),"English")</f>
        <v>English</v>
      </c>
      <c r="C4" s="16" t="str">
        <f>IFERROR(__xludf.DUMMYFUNCTION("""COMPUTED_VALUE"""),"Mori- CFSN Detroit")</f>
        <v>Mori- CFSN Detroit</v>
      </c>
      <c r="D4" s="16"/>
      <c r="E4" s="16"/>
      <c r="F4" s="16" t="str">
        <f>IFERROR(__xludf.DUMMYFUNCTION("""COMPUTED_VALUE"""),"4 - Agree")</f>
        <v>4 - Agree</v>
      </c>
      <c r="G4" s="16" t="str">
        <f>IFERROR(__xludf.DUMMYFUNCTION("""COMPUTED_VALUE"""),"4 - Agree")</f>
        <v>4 - Agree</v>
      </c>
      <c r="H4" s="16" t="str">
        <f>IFERROR(__xludf.DUMMYFUNCTION("""COMPUTED_VALUE"""),"4 - Agree")</f>
        <v>4 - Agree</v>
      </c>
      <c r="I4" s="16" t="str">
        <f>IFERROR(__xludf.DUMMYFUNCTION("""COMPUTED_VALUE"""),"4 - Agree")</f>
        <v>4 - Agree</v>
      </c>
      <c r="J4" s="16" t="str">
        <f>IFERROR(__xludf.DUMMYFUNCTION("""COMPUTED_VALUE"""),"4 - Agree")</f>
        <v>4 - Agree</v>
      </c>
      <c r="K4" s="16" t="str">
        <f>IFERROR(__xludf.DUMMYFUNCTION("""COMPUTED_VALUE"""),"4 - Agree")</f>
        <v>4 - Agree</v>
      </c>
      <c r="L4" s="16" t="str">
        <f>IFERROR(__xludf.DUMMYFUNCTION("""COMPUTED_VALUE"""),"4 - Agree")</f>
        <v>4 - Agree</v>
      </c>
      <c r="M4" s="16" t="str">
        <f>IFERROR(__xludf.DUMMYFUNCTION("""COMPUTED_VALUE"""),"4 - Agree")</f>
        <v>4 - Agree</v>
      </c>
      <c r="N4" s="16" t="str">
        <f>IFERROR(__xludf.DUMMYFUNCTION("""COMPUTED_VALUE"""),"4 - Agree")</f>
        <v>4 - Agree</v>
      </c>
      <c r="O4" s="16" t="str">
        <f>IFERROR(__xludf.DUMMYFUNCTION("""COMPUTED_VALUE"""),"It has gone good ")</f>
        <v>It has gone good </v>
      </c>
      <c r="P4" s="16" t="str">
        <f>IFERROR(__xludf.DUMMYFUNCTION("""COMPUTED_VALUE"""),"The after school help and the safety and fun ")</f>
        <v>The after school help and the safety and fun </v>
      </c>
      <c r="Q4" s="16" t="str">
        <f>IFERROR(__xludf.DUMMYFUNCTION("""COMPUTED_VALUE"""),"Separation of the age groups and monitoring more of the bigger kids ")</f>
        <v>Separation of the age groups and monitoring more of the bigger kids </v>
      </c>
      <c r="R4" s="16" t="str">
        <f>IFERROR(__xludf.DUMMYFUNCTION("""COMPUTED_VALUE"""),"Referral to food pantries or food or transportation cost assistance ")</f>
        <v>Referral to food pantries or food or transportation cost assistance </v>
      </c>
      <c r="S4" s="16" t="str">
        <f>IFERROR(__xludf.DUMMYFUNCTION("""COMPUTED_VALUE"""),"None I can think of")</f>
        <v>None I can think of</v>
      </c>
      <c r="T4" s="16" t="str">
        <f>IFERROR(__xludf.DUMMYFUNCTION("""COMPUTED_VALUE"""),"No I am not on social media ")</f>
        <v>No I am not on social media </v>
      </c>
      <c r="U4" s="16" t="str">
        <f>IFERROR(__xludf.DUMMYFUNCTION("""COMPUTED_VALUE"""),"N/A")</f>
        <v>N/A</v>
      </c>
      <c r="V4" s="16" t="str">
        <f>IFERROR(__xludf.DUMMYFUNCTION("""COMPUTED_VALUE"""),"Yes he enjoys reading more still not where I want him but definite improvement ")</f>
        <v>Yes he enjoys reading more still not where I want him but definite improvement </v>
      </c>
      <c r="W4" s="16"/>
      <c r="X4" s="16" t="str">
        <f>IFERROR(__xludf.DUMMYFUNCTION("""COMPUTED_VALUE"""),"Yes, anonymously")</f>
        <v>Yes, anonymously</v>
      </c>
      <c r="Y4" s="16" t="str">
        <f>IFERROR(__xludf.DUMMYFUNCTION("""COMPUTED_VALUE"""),"School Year 24-25 - I'm open to both in person and virtual.")</f>
        <v>School Year 24-25 - I'm open to both in person and virtual.</v>
      </c>
      <c r="Z4" s="16" t="str">
        <f>IFERROR(__xludf.DUMMYFUNCTION("""COMPUTED_VALUE"""),"I liked the restructured program more and my son definitely has enjoyed the last few weeks as well ")</f>
        <v>I liked the restructured program more and my son definitely has enjoyed the last few weeks as well </v>
      </c>
    </row>
    <row r="5">
      <c r="A5" s="15">
        <f>IFERROR(__xludf.DUMMYFUNCTION("""COMPUTED_VALUE"""),45435.998143668985)</f>
        <v>45435.99814</v>
      </c>
      <c r="B5" s="16" t="str">
        <f>IFERROR(__xludf.DUMMYFUNCTION("""COMPUTED_VALUE"""),"English")</f>
        <v>English</v>
      </c>
      <c r="C5" s="16" t="str">
        <f>IFERROR(__xludf.DUMMYFUNCTION("""COMPUTED_VALUE"""),"Mori- CFSN Detroit")</f>
        <v>Mori- CFSN Detroit</v>
      </c>
      <c r="D5" s="16" t="str">
        <f>IFERROR(__xludf.DUMMYFUNCTION("""COMPUTED_VALUE"""),"Zander Burris-White")</f>
        <v>Zander Burris-White</v>
      </c>
      <c r="E5" s="16" t="str">
        <f>IFERROR(__xludf.DUMMYFUNCTION("""COMPUTED_VALUE"""),"Black")</f>
        <v>Black</v>
      </c>
      <c r="F5" s="16" t="str">
        <f>IFERROR(__xludf.DUMMYFUNCTION("""COMPUTED_VALUE"""),"5 - Strongly Agree")</f>
        <v>5 - Strongly Agree</v>
      </c>
      <c r="G5" s="16" t="str">
        <f>IFERROR(__xludf.DUMMYFUNCTION("""COMPUTED_VALUE"""),"5 - Strongly Agree")</f>
        <v>5 - Strongly Agree</v>
      </c>
      <c r="H5" s="16" t="str">
        <f>IFERROR(__xludf.DUMMYFUNCTION("""COMPUTED_VALUE"""),"5 - Strongly Agree")</f>
        <v>5 - Strongly Agree</v>
      </c>
      <c r="I5" s="16" t="str">
        <f>IFERROR(__xludf.DUMMYFUNCTION("""COMPUTED_VALUE"""),"5 - Strongly Agree")</f>
        <v>5 - Strongly Agree</v>
      </c>
      <c r="J5" s="16" t="str">
        <f>IFERROR(__xludf.DUMMYFUNCTION("""COMPUTED_VALUE"""),"5 - Strongly Agree")</f>
        <v>5 - Strongly Agree</v>
      </c>
      <c r="K5" s="16" t="str">
        <f>IFERROR(__xludf.DUMMYFUNCTION("""COMPUTED_VALUE"""),"5 - Strongly Agree")</f>
        <v>5 - Strongly Agree</v>
      </c>
      <c r="L5" s="16" t="str">
        <f>IFERROR(__xludf.DUMMYFUNCTION("""COMPUTED_VALUE"""),"5 - Strongly Agree")</f>
        <v>5 - Strongly Agree</v>
      </c>
      <c r="M5" s="16" t="str">
        <f>IFERROR(__xludf.DUMMYFUNCTION("""COMPUTED_VALUE"""),"5 - Strongly Agree")</f>
        <v>5 - Strongly Agree</v>
      </c>
      <c r="N5" s="16" t="str">
        <f>IFERROR(__xludf.DUMMYFUNCTION("""COMPUTED_VALUE"""),"5 - Strongly Agree")</f>
        <v>5 - Strongly Agree</v>
      </c>
      <c r="O5" s="16" t="str">
        <f>IFERROR(__xludf.DUMMYFUNCTION("""COMPUTED_VALUE"""),"Good. He has an in person mentor once a week and a virtual mentor the other day.")</f>
        <v>Good. He has an in person mentor once a week and a virtual mentor the other day.</v>
      </c>
      <c r="P5" s="16" t="str">
        <f>IFERROR(__xludf.DUMMYFUNCTION("""COMPUTED_VALUE"""),"The people who support the kids!")</f>
        <v>The people who support the kids!</v>
      </c>
      <c r="Q5" s="16" t="str">
        <f>IFERROR(__xludf.DUMMYFUNCTION("""COMPUTED_VALUE"""),"Nothing.")</f>
        <v>Nothing.</v>
      </c>
      <c r="R5" s="16" t="str">
        <f>IFERROR(__xludf.DUMMYFUNCTION("""COMPUTED_VALUE"""),"I cannot think of anything that would support us.")</f>
        <v>I cannot think of anything that would support us.</v>
      </c>
      <c r="S5" s="16" t="str">
        <f>IFERROR(__xludf.DUMMYFUNCTION("""COMPUTED_VALUE"""),"Not that I can think of at the moment.")</f>
        <v>Not that I can think of at the moment.</v>
      </c>
      <c r="T5" s="16" t="str">
        <f>IFERROR(__xludf.DUMMYFUNCTION("""COMPUTED_VALUE"""),"Yes.")</f>
        <v>Yes.</v>
      </c>
      <c r="U5" s="16" t="str">
        <f>IFERROR(__xludf.DUMMYFUNCTION("""COMPUTED_VALUE"""),"Updates.")</f>
        <v>Updates.</v>
      </c>
      <c r="V5" s="16" t="str">
        <f>IFERROR(__xludf.DUMMYFUNCTION("""COMPUTED_VALUE"""),"Yes, for sure.")</f>
        <v>Yes, for sure.</v>
      </c>
      <c r="W5" s="16"/>
      <c r="X5" s="16" t="str">
        <f>IFERROR(__xludf.DUMMYFUNCTION("""COMPUTED_VALUE"""),"Yes, anonymously")</f>
        <v>Yes, anonymously</v>
      </c>
      <c r="Y5" s="16" t="str">
        <f>IFERROR(__xludf.DUMMYFUNCTION("""COMPUTED_VALUE"""),"Summer - In Person")</f>
        <v>Summer - In Person</v>
      </c>
      <c r="Z5" s="16" t="str">
        <f>IFERROR(__xludf.DUMMYFUNCTION("""COMPUTED_VALUE"""),"None at this moment.")</f>
        <v>None at this moment.</v>
      </c>
    </row>
  </sheetData>
  <hyperlinks>
    <hyperlink r:id="rId1" ref="U1"/>
    <hyperlink r:id="rId2" ref="X1"/>
    <hyperlink r:id="rId3" ref="AS1"/>
    <hyperlink r:id="rId4" ref="AV1"/>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t="s">
        <v>2</v>
      </c>
      <c r="B1" s="17" t="s">
        <v>26</v>
      </c>
      <c r="C1" s="17" t="s">
        <v>27</v>
      </c>
      <c r="D1" s="17" t="s">
        <v>28</v>
      </c>
      <c r="E1" s="17" t="s">
        <v>29</v>
      </c>
      <c r="F1" s="17" t="s">
        <v>30</v>
      </c>
      <c r="G1" s="17" t="s">
        <v>31</v>
      </c>
      <c r="H1" s="17" t="s">
        <v>32</v>
      </c>
      <c r="I1" s="17" t="s">
        <v>33</v>
      </c>
      <c r="J1" s="17" t="s">
        <v>34</v>
      </c>
      <c r="K1" s="17" t="s">
        <v>35</v>
      </c>
      <c r="L1" s="17" t="s">
        <v>36</v>
      </c>
      <c r="M1" s="17" t="s">
        <v>37</v>
      </c>
      <c r="N1" s="17" t="s">
        <v>38</v>
      </c>
      <c r="O1" s="17" t="s">
        <v>39</v>
      </c>
      <c r="P1" s="17" t="s">
        <v>40</v>
      </c>
      <c r="Q1" s="17" t="s">
        <v>41</v>
      </c>
      <c r="R1" s="17" t="s">
        <v>42</v>
      </c>
      <c r="S1" s="18" t="s">
        <v>241</v>
      </c>
      <c r="T1" s="17" t="s">
        <v>44</v>
      </c>
      <c r="U1" s="18" t="s">
        <v>45</v>
      </c>
      <c r="V1" s="18" t="s">
        <v>242</v>
      </c>
      <c r="W1" s="17" t="s">
        <v>47</v>
      </c>
      <c r="X1" s="18" t="s">
        <v>48</v>
      </c>
      <c r="Y1" s="17" t="s">
        <v>49</v>
      </c>
      <c r="Z1" s="19" t="s">
        <v>50</v>
      </c>
      <c r="AA1" s="20"/>
      <c r="AB1" s="20"/>
      <c r="AC1" s="20"/>
      <c r="AD1" s="20"/>
      <c r="AE1" s="20"/>
      <c r="AF1" s="20"/>
      <c r="AG1" s="20"/>
      <c r="AH1" s="20"/>
      <c r="AI1" s="20"/>
      <c r="AJ1" s="20"/>
      <c r="AK1" s="20"/>
      <c r="AL1" s="20"/>
      <c r="AM1" s="20"/>
      <c r="AN1" s="20"/>
      <c r="AO1" s="20"/>
      <c r="AP1" s="20"/>
      <c r="AQ1" s="20"/>
      <c r="AR1" s="20"/>
      <c r="AS1" s="20"/>
      <c r="AT1" s="20"/>
      <c r="AU1" s="20"/>
      <c r="AV1" s="20"/>
      <c r="AW1" s="20"/>
      <c r="AX1" s="20"/>
      <c r="AY1" s="21"/>
      <c r="AZ1" s="21"/>
      <c r="BA1" s="22"/>
      <c r="BB1" s="22"/>
      <c r="BC1" s="22"/>
      <c r="BD1" s="22"/>
      <c r="BE1" s="22"/>
      <c r="BF1" s="22"/>
    </row>
    <row r="2">
      <c r="A2" s="16" t="str">
        <f>IFERROR(__xludf.DUMMYFUNCTION("QUERY('Form Responses 1'!AA:AZ,""Select * where AA = 'Mori- CFSN Detroit'"")"),"Mori- CFSN Detroit")</f>
        <v>Mori- CFSN Detroit</v>
      </c>
      <c r="B2" s="16" t="str">
        <f>IFERROR(__xludf.DUMMYFUNCTION("""COMPUTED_VALUE"""),"Jason and jaslena Holland, Judith Holland")</f>
        <v>Jason and jaslena Holland, Judith Holland</v>
      </c>
      <c r="C2" s="16" t="str">
        <f>IFERROR(__xludf.DUMMYFUNCTION("""COMPUTED_VALUE"""),"Black Puerto Rican and white")</f>
        <v>Black Puerto Rican and white</v>
      </c>
      <c r="D2" s="16" t="str">
        <f>IFERROR(__xludf.DUMMYFUNCTION("""COMPUTED_VALUE"""),"4 - Estar de acuerdo")</f>
        <v>4 - Estar de acuerdo</v>
      </c>
      <c r="E2" s="16" t="str">
        <f>IFERROR(__xludf.DUMMYFUNCTION("""COMPUTED_VALUE"""),"4 - Estar de acuerdo")</f>
        <v>4 - Estar de acuerdo</v>
      </c>
      <c r="F2" s="16" t="str">
        <f>IFERROR(__xludf.DUMMYFUNCTION("""COMPUTED_VALUE"""),"4 - Estar de acuerdo")</f>
        <v>4 - Estar de acuerdo</v>
      </c>
      <c r="G2" s="16" t="str">
        <f>IFERROR(__xludf.DUMMYFUNCTION("""COMPUTED_VALUE"""),"4 - Estar de acuerdo")</f>
        <v>4 - Estar de acuerdo</v>
      </c>
      <c r="H2" s="16" t="str">
        <f>IFERROR(__xludf.DUMMYFUNCTION("""COMPUTED_VALUE"""),"4 - Estar de acuerdo")</f>
        <v>4 - Estar de acuerdo</v>
      </c>
      <c r="I2" s="16" t="str">
        <f>IFERROR(__xludf.DUMMYFUNCTION("""COMPUTED_VALUE"""),"4 - Estar de acuerdo")</f>
        <v>4 - Estar de acuerdo</v>
      </c>
      <c r="J2" s="16" t="str">
        <f>IFERROR(__xludf.DUMMYFUNCTION("""COMPUTED_VALUE"""),"4 - Estar de acuerdo")</f>
        <v>4 - Estar de acuerdo</v>
      </c>
      <c r="K2" s="16" t="str">
        <f>IFERROR(__xludf.DUMMYFUNCTION("""COMPUTED_VALUE"""),"4 - Estar de acuerdo")</f>
        <v>4 - Estar de acuerdo</v>
      </c>
      <c r="L2" s="16" t="str">
        <f>IFERROR(__xludf.DUMMYFUNCTION("""COMPUTED_VALUE"""),"4 - Estar de acuerdo")</f>
        <v>4 - Estar de acuerdo</v>
      </c>
      <c r="M2" s="16" t="str">
        <f>IFERROR(__xludf.DUMMYFUNCTION("""COMPUTED_VALUE"""),"It has been wonderful")</f>
        <v>It has been wonderful</v>
      </c>
      <c r="N2" s="16" t="str">
        <f>IFERROR(__xludf.DUMMYFUNCTION("""COMPUTED_VALUE"""),"The program is great")</f>
        <v>The program is great</v>
      </c>
      <c r="O2" s="16" t="str">
        <f>IFERROR(__xludf.DUMMYFUNCTION("""COMPUTED_VALUE"""),"Already very supportive")</f>
        <v>Already very supportive</v>
      </c>
      <c r="P2" s="16" t="str">
        <f>IFERROR(__xludf.DUMMYFUNCTION("""COMPUTED_VALUE"""),"No")</f>
        <v>No</v>
      </c>
      <c r="Q2" s="16" t="str">
        <f>IFERROR(__xludf.DUMMYFUNCTION("""COMPUTED_VALUE"""),"I love that my kids have mentors and they love to read")</f>
        <v>I love that my kids have mentors and they love to read</v>
      </c>
      <c r="R2" s="16" t="str">
        <f>IFERROR(__xludf.DUMMYFUNCTION("""COMPUTED_VALUE"""),"Not sure where to follow")</f>
        <v>Not sure where to follow</v>
      </c>
      <c r="S2" s="16" t="str">
        <f>IFERROR(__xludf.DUMMYFUNCTION("""COMPUTED_VALUE"""),"I will check it out")</f>
        <v>I will check it out</v>
      </c>
      <c r="T2" s="16" t="str">
        <f>IFERROR(__xludf.DUMMYFUNCTION("""COMPUTED_VALUE"""),"I love the fact that they like to read")</f>
        <v>I love the fact that they like to read</v>
      </c>
      <c r="U2" s="16"/>
      <c r="V2" s="16" t="str">
        <f>IFERROR(__xludf.DUMMYFUNCTION("""COMPUTED_VALUE"""),"si, con mi nombre")</f>
        <v>si, con mi nombre</v>
      </c>
      <c r="W2" s="16" t="str">
        <f>IFERROR(__xludf.DUMMYFUNCTION("""COMPUTED_VALUE"""),"Verano - En persona")</f>
        <v>Verano - En persona</v>
      </c>
      <c r="X2" s="16" t="str">
        <f>IFERROR(__xludf.DUMMYFUNCTION("""COMPUTED_VALUE"""),"None at this time")</f>
        <v>None at this time</v>
      </c>
      <c r="Y2" s="16" t="str">
        <f>IFERROR(__xludf.DUMMYFUNCTION("""COMPUTED_VALUE"""),"I just always want the best for them")</f>
        <v>I just always want the best for them</v>
      </c>
      <c r="Z2" s="16" t="str">
        <f>IFERROR(__xludf.DUMMYFUNCTION("""COMPUTED_VALUE"""),"Yes I always hated to see them struggle to read but now that they joined the program they love it")</f>
        <v>Yes I always hated to see them struggle to read but now that they joined the program they love it</v>
      </c>
    </row>
    <row r="3">
      <c r="A3" s="16" t="str">
        <f>IFERROR(__xludf.DUMMYFUNCTION("""COMPUTED_VALUE"""),"Mori- CFSN Detroit")</f>
        <v>Mori- CFSN Detroit</v>
      </c>
      <c r="B3" s="16"/>
      <c r="C3" s="16"/>
      <c r="D3" s="16" t="str">
        <f>IFERROR(__xludf.DUMMYFUNCTION("""COMPUTED_VALUE"""),"4 - Estar de acuerdo")</f>
        <v>4 - Estar de acuerdo</v>
      </c>
      <c r="E3" s="16" t="str">
        <f>IFERROR(__xludf.DUMMYFUNCTION("""COMPUTED_VALUE"""),"4 - Estar de acuerdo")</f>
        <v>4 - Estar de acuerdo</v>
      </c>
      <c r="F3" s="16" t="str">
        <f>IFERROR(__xludf.DUMMYFUNCTION("""COMPUTED_VALUE"""),"4 - Estar de acuerdo")</f>
        <v>4 - Estar de acuerdo</v>
      </c>
      <c r="G3" s="16" t="str">
        <f>IFERROR(__xludf.DUMMYFUNCTION("""COMPUTED_VALUE"""),"4 - Estar de acuerdo")</f>
        <v>4 - Estar de acuerdo</v>
      </c>
      <c r="H3" s="16" t="str">
        <f>IFERROR(__xludf.DUMMYFUNCTION("""COMPUTED_VALUE"""),"4 - Estar de acuerdo")</f>
        <v>4 - Estar de acuerdo</v>
      </c>
      <c r="I3" s="16" t="str">
        <f>IFERROR(__xludf.DUMMYFUNCTION("""COMPUTED_VALUE"""),"4 - Estar de acuerdo")</f>
        <v>4 - Estar de acuerdo</v>
      </c>
      <c r="J3" s="16" t="str">
        <f>IFERROR(__xludf.DUMMYFUNCTION("""COMPUTED_VALUE"""),"4 - Estar de acuerdo")</f>
        <v>4 - Estar de acuerdo</v>
      </c>
      <c r="K3" s="16" t="str">
        <f>IFERROR(__xludf.DUMMYFUNCTION("""COMPUTED_VALUE"""),"4 - Estar de acuerdo")</f>
        <v>4 - Estar de acuerdo</v>
      </c>
      <c r="L3" s="16" t="str">
        <f>IFERROR(__xludf.DUMMYFUNCTION("""COMPUTED_VALUE"""),"4 - Estar de acuerdo")</f>
        <v>4 - Estar de acuerdo</v>
      </c>
      <c r="M3" s="16"/>
      <c r="N3" s="16"/>
      <c r="O3" s="16"/>
      <c r="P3" s="16"/>
      <c r="Q3" s="16"/>
      <c r="R3" s="16"/>
      <c r="S3" s="16"/>
      <c r="T3" s="16"/>
      <c r="U3" s="16"/>
      <c r="V3" s="16" t="str">
        <f>IFERROR(__xludf.DUMMYFUNCTION("""COMPUTED_VALUE"""),"No")</f>
        <v>No</v>
      </c>
      <c r="W3" s="16" t="str">
        <f>IFERROR(__xludf.DUMMYFUNCTION("""COMPUTED_VALUE"""),"Año escolar 24-25 - estoy abierto tanto en persona como virtual.")</f>
        <v>Año escolar 24-25 - estoy abierto tanto en persona como virtual.</v>
      </c>
      <c r="X3" s="16"/>
      <c r="Y3" s="16" t="str">
        <f>IFERROR(__xludf.DUMMYFUNCTION("""COMPUTED_VALUE"""),"My son has struggled and seeing him grow is amazing ")</f>
        <v>My son has struggled and seeing him grow is amazing </v>
      </c>
      <c r="Z3" s="16"/>
    </row>
    <row r="4">
      <c r="A4" s="16" t="str">
        <f>IFERROR(__xludf.DUMMYFUNCTION("""COMPUTED_VALUE"""),"Mori- CFSN Detroit")</f>
        <v>Mori- CFSN Detroit</v>
      </c>
      <c r="B4" s="16"/>
      <c r="C4" s="16"/>
      <c r="D4" s="16" t="str">
        <f>IFERROR(__xludf.DUMMYFUNCTION("""COMPUTED_VALUE"""),"5 - Totalmente de acuerdo")</f>
        <v>5 - Totalmente de acuerdo</v>
      </c>
      <c r="E4" s="16" t="str">
        <f>IFERROR(__xludf.DUMMYFUNCTION("""COMPUTED_VALUE"""),"4 - Estar de acuerdo")</f>
        <v>4 - Estar de acuerdo</v>
      </c>
      <c r="F4" s="16" t="str">
        <f>IFERROR(__xludf.DUMMYFUNCTION("""COMPUTED_VALUE"""),"5 - Totalmente de acuerdo")</f>
        <v>5 - Totalmente de acuerdo</v>
      </c>
      <c r="G4" s="16" t="str">
        <f>IFERROR(__xludf.DUMMYFUNCTION("""COMPUTED_VALUE"""),"5 - Totalmente de acuerdo")</f>
        <v>5 - Totalmente de acuerdo</v>
      </c>
      <c r="H4" s="16" t="str">
        <f>IFERROR(__xludf.DUMMYFUNCTION("""COMPUTED_VALUE"""),"4 - Estar de acuerdo")</f>
        <v>4 - Estar de acuerdo</v>
      </c>
      <c r="I4" s="16" t="str">
        <f>IFERROR(__xludf.DUMMYFUNCTION("""COMPUTED_VALUE"""),"5 - Totalmente de acuerdo")</f>
        <v>5 - Totalmente de acuerdo</v>
      </c>
      <c r="J4" s="16" t="str">
        <f>IFERROR(__xludf.DUMMYFUNCTION("""COMPUTED_VALUE"""),"5 - Totalmente de acuerdo")</f>
        <v>5 - Totalmente de acuerdo</v>
      </c>
      <c r="K4" s="16" t="str">
        <f>IFERROR(__xludf.DUMMYFUNCTION("""COMPUTED_VALUE"""),"5 - Totalmente de acuerdo")</f>
        <v>5 - Totalmente de acuerdo</v>
      </c>
      <c r="L4" s="16" t="str">
        <f>IFERROR(__xludf.DUMMYFUNCTION("""COMPUTED_VALUE"""),"5 - Totalmente de acuerdo")</f>
        <v>5 - Totalmente de acuerdo</v>
      </c>
      <c r="M4" s="16" t="str">
        <f>IFERROR(__xludf.DUMMYFUNCTION("""COMPUTED_VALUE"""),"Great.")</f>
        <v>Great.</v>
      </c>
      <c r="N4" s="16" t="str">
        <f>IFERROR(__xludf.DUMMYFUNCTION("""COMPUTED_VALUE"""),"No.")</f>
        <v>No.</v>
      </c>
      <c r="O4" s="16" t="str">
        <f>IFERROR(__xludf.DUMMYFUNCTION("""COMPUTED_VALUE"""),"no")</f>
        <v>no</v>
      </c>
      <c r="P4" s="16" t="str">
        <f>IFERROR(__xludf.DUMMYFUNCTION("""COMPUTED_VALUE"""),"no")</f>
        <v>no</v>
      </c>
      <c r="Q4" s="16" t="str">
        <f>IFERROR(__xludf.DUMMYFUNCTION("""COMPUTED_VALUE"""),"no")</f>
        <v>no</v>
      </c>
      <c r="R4" s="16" t="str">
        <f>IFERROR(__xludf.DUMMYFUNCTION("""COMPUTED_VALUE"""),"no")</f>
        <v>no</v>
      </c>
      <c r="S4" s="16" t="str">
        <f>IFERROR(__xludf.DUMMYFUNCTION("""COMPUTED_VALUE"""),"no")</f>
        <v>no</v>
      </c>
      <c r="T4" s="16" t="str">
        <f>IFERROR(__xludf.DUMMYFUNCTION("""COMPUTED_VALUE"""),"no")</f>
        <v>no</v>
      </c>
      <c r="U4" s="16"/>
      <c r="V4" s="16" t="str">
        <f>IFERROR(__xludf.DUMMYFUNCTION("""COMPUTED_VALUE"""),"Sí, de forma anónima")</f>
        <v>Sí, de forma anónima</v>
      </c>
      <c r="W4" s="16" t="str">
        <f>IFERROR(__xludf.DUMMYFUNCTION("""COMPUTED_VALUE"""),"Verano - En persona")</f>
        <v>Verano - En persona</v>
      </c>
      <c r="X4" s="16"/>
      <c r="Y4" s="16" t="str">
        <f>IFERROR(__xludf.DUMMYFUNCTION("""COMPUTED_VALUE"""),"Zander is a busy kid. He doesn't like to sit still but CFSN has allowed him to move when he needs to and is still able to pull him in to be more focused when he needs to.")</f>
        <v>Zander is a busy kid. He doesn't like to sit still but CFSN has allowed him to move when he needs to and is still able to pull him in to be more focused when he needs to.</v>
      </c>
      <c r="Z4" s="16" t="str">
        <f>IFERROR(__xludf.DUMMYFUNCTION("""COMPUTED_VALUE"""),"no")</f>
        <v>no</v>
      </c>
    </row>
  </sheetData>
  <hyperlinks>
    <hyperlink r:id="rId1" ref="S1"/>
    <hyperlink r:id="rId2" ref="U1"/>
    <hyperlink r:id="rId3" ref="V1"/>
    <hyperlink r:id="rId4" ref="X1"/>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0</v>
      </c>
      <c r="B1" s="11" t="s">
        <v>1</v>
      </c>
      <c r="C1" s="11" t="s">
        <v>2</v>
      </c>
      <c r="D1" s="11" t="s">
        <v>3</v>
      </c>
      <c r="E1" s="11" t="s">
        <v>4</v>
      </c>
      <c r="F1" s="11" t="s">
        <v>5</v>
      </c>
      <c r="G1" s="11" t="s">
        <v>6</v>
      </c>
      <c r="H1" s="11" t="s">
        <v>7</v>
      </c>
      <c r="I1" s="11" t="s">
        <v>8</v>
      </c>
      <c r="J1" s="11" t="s">
        <v>9</v>
      </c>
      <c r="K1" s="11" t="s">
        <v>10</v>
      </c>
      <c r="L1" s="11" t="s">
        <v>11</v>
      </c>
      <c r="M1" s="11" t="s">
        <v>12</v>
      </c>
      <c r="N1" s="11" t="s">
        <v>13</v>
      </c>
      <c r="O1" s="11" t="s">
        <v>14</v>
      </c>
      <c r="P1" s="11" t="s">
        <v>15</v>
      </c>
      <c r="Q1" s="11" t="s">
        <v>16</v>
      </c>
      <c r="R1" s="11" t="s">
        <v>17</v>
      </c>
      <c r="S1" s="11" t="s">
        <v>18</v>
      </c>
      <c r="T1" s="11" t="s">
        <v>19</v>
      </c>
      <c r="U1" s="12" t="s">
        <v>243</v>
      </c>
      <c r="V1" s="11" t="s">
        <v>21</v>
      </c>
      <c r="W1" s="11" t="s">
        <v>22</v>
      </c>
      <c r="X1" s="12" t="s">
        <v>244</v>
      </c>
      <c r="Y1" s="11" t="s">
        <v>24</v>
      </c>
      <c r="Z1" s="11" t="s">
        <v>25</v>
      </c>
      <c r="AA1" s="11" t="s">
        <v>2</v>
      </c>
      <c r="AB1" s="11" t="s">
        <v>26</v>
      </c>
      <c r="AC1" s="11" t="s">
        <v>27</v>
      </c>
      <c r="AD1" s="11" t="s">
        <v>28</v>
      </c>
      <c r="AE1" s="11" t="s">
        <v>29</v>
      </c>
      <c r="AF1" s="11" t="s">
        <v>30</v>
      </c>
      <c r="AG1" s="11" t="s">
        <v>31</v>
      </c>
      <c r="AH1" s="11" t="s">
        <v>32</v>
      </c>
      <c r="AI1" s="11" t="s">
        <v>33</v>
      </c>
      <c r="AJ1" s="11" t="s">
        <v>34</v>
      </c>
      <c r="AK1" s="11" t="s">
        <v>35</v>
      </c>
      <c r="AL1" s="11" t="s">
        <v>36</v>
      </c>
      <c r="AM1" s="11" t="s">
        <v>37</v>
      </c>
      <c r="AN1" s="11" t="s">
        <v>38</v>
      </c>
      <c r="AO1" s="11" t="s">
        <v>39</v>
      </c>
      <c r="AP1" s="11" t="s">
        <v>40</v>
      </c>
      <c r="AQ1" s="11" t="s">
        <v>41</v>
      </c>
      <c r="AR1" s="11" t="s">
        <v>42</v>
      </c>
      <c r="AS1" s="12" t="s">
        <v>245</v>
      </c>
      <c r="AT1" s="11" t="s">
        <v>44</v>
      </c>
      <c r="AU1" s="11" t="s">
        <v>45</v>
      </c>
      <c r="AV1" s="12" t="s">
        <v>246</v>
      </c>
      <c r="AW1" s="11" t="s">
        <v>47</v>
      </c>
      <c r="AX1" s="11" t="s">
        <v>48</v>
      </c>
      <c r="AY1" s="13" t="s">
        <v>49</v>
      </c>
      <c r="AZ1" s="13" t="s">
        <v>50</v>
      </c>
      <c r="BA1" s="14"/>
      <c r="BB1" s="14"/>
      <c r="BC1" s="14"/>
      <c r="BD1" s="14"/>
      <c r="BE1" s="14"/>
      <c r="BF1" s="14"/>
    </row>
    <row r="2">
      <c r="A2" s="16" t="str">
        <f>IFERROR(__xludf.DUMMYFUNCTION("QUERY('Form Responses 1'!A2:Z1000,""Select * where C = 'Kendra + Maggie - CFSN Pontiac'"")"),"#N/A")</f>
        <v>#N/A</v>
      </c>
    </row>
  </sheetData>
  <hyperlinks>
    <hyperlink r:id="rId1" ref="U1"/>
    <hyperlink r:id="rId2" ref="X1"/>
    <hyperlink r:id="rId3" ref="AS1"/>
    <hyperlink r:id="rId4" ref="AV1"/>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t="s">
        <v>2</v>
      </c>
      <c r="B1" s="17" t="s">
        <v>26</v>
      </c>
      <c r="C1" s="17" t="s">
        <v>27</v>
      </c>
      <c r="D1" s="17" t="s">
        <v>28</v>
      </c>
      <c r="E1" s="17" t="s">
        <v>29</v>
      </c>
      <c r="F1" s="17" t="s">
        <v>30</v>
      </c>
      <c r="G1" s="17" t="s">
        <v>31</v>
      </c>
      <c r="H1" s="17" t="s">
        <v>32</v>
      </c>
      <c r="I1" s="17" t="s">
        <v>33</v>
      </c>
      <c r="J1" s="17" t="s">
        <v>34</v>
      </c>
      <c r="K1" s="17" t="s">
        <v>35</v>
      </c>
      <c r="L1" s="17" t="s">
        <v>36</v>
      </c>
      <c r="M1" s="17" t="s">
        <v>37</v>
      </c>
      <c r="N1" s="17" t="s">
        <v>38</v>
      </c>
      <c r="O1" s="17" t="s">
        <v>39</v>
      </c>
      <c r="P1" s="17" t="s">
        <v>40</v>
      </c>
      <c r="Q1" s="17" t="s">
        <v>41</v>
      </c>
      <c r="R1" s="17" t="s">
        <v>42</v>
      </c>
      <c r="S1" s="18" t="s">
        <v>247</v>
      </c>
      <c r="T1" s="17" t="s">
        <v>44</v>
      </c>
      <c r="U1" s="17" t="s">
        <v>45</v>
      </c>
      <c r="V1" s="18" t="s">
        <v>248</v>
      </c>
      <c r="W1" s="17" t="s">
        <v>47</v>
      </c>
      <c r="X1" s="17" t="s">
        <v>48</v>
      </c>
      <c r="Y1" s="17" t="s">
        <v>49</v>
      </c>
      <c r="Z1" s="19" t="s">
        <v>50</v>
      </c>
      <c r="AA1" s="20"/>
      <c r="AB1" s="20"/>
      <c r="AC1" s="20"/>
      <c r="AD1" s="20"/>
      <c r="AE1" s="20"/>
      <c r="AF1" s="20"/>
      <c r="AG1" s="20"/>
      <c r="AH1" s="20"/>
      <c r="AI1" s="20"/>
      <c r="AJ1" s="20"/>
      <c r="AK1" s="20"/>
      <c r="AL1" s="20"/>
      <c r="AM1" s="20"/>
      <c r="AN1" s="20"/>
      <c r="AO1" s="20"/>
      <c r="AP1" s="20"/>
      <c r="AQ1" s="20"/>
      <c r="AR1" s="20"/>
      <c r="AS1" s="20"/>
      <c r="AT1" s="20"/>
      <c r="AU1" s="20"/>
      <c r="AV1" s="20"/>
      <c r="AW1" s="20"/>
      <c r="AX1" s="20"/>
      <c r="AY1" s="21"/>
      <c r="AZ1" s="21"/>
      <c r="BA1" s="22"/>
      <c r="BB1" s="22"/>
      <c r="BC1" s="22"/>
      <c r="BD1" s="22"/>
      <c r="BE1" s="22"/>
      <c r="BF1" s="22"/>
    </row>
    <row r="2">
      <c r="A2" s="16" t="str">
        <f>IFERROR(__xludf.DUMMYFUNCTION("QUERY('Form Responses 1'!AA:AZ,""Select * where AA = 'Kendra + Maggie - CFSN Pontiac'"")"),"#N/A")</f>
        <v>#N/A</v>
      </c>
    </row>
  </sheetData>
  <hyperlinks>
    <hyperlink r:id="rId1" ref="S1"/>
    <hyperlink r:id="rId2" ref="V1"/>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0" t="s">
        <v>18</v>
      </c>
      <c r="T1" s="20" t="s">
        <v>19</v>
      </c>
      <c r="U1" s="23" t="s">
        <v>249</v>
      </c>
      <c r="V1" s="20" t="s">
        <v>21</v>
      </c>
      <c r="W1" s="20" t="s">
        <v>22</v>
      </c>
      <c r="X1" s="23" t="s">
        <v>250</v>
      </c>
      <c r="Y1" s="20" t="s">
        <v>24</v>
      </c>
      <c r="Z1" s="20" t="s">
        <v>25</v>
      </c>
      <c r="AA1" s="20" t="s">
        <v>2</v>
      </c>
      <c r="AB1" s="20" t="s">
        <v>26</v>
      </c>
      <c r="AC1" s="20" t="s">
        <v>27</v>
      </c>
      <c r="AD1" s="20" t="s">
        <v>28</v>
      </c>
      <c r="AE1" s="20" t="s">
        <v>29</v>
      </c>
      <c r="AF1" s="20" t="s">
        <v>30</v>
      </c>
      <c r="AG1" s="20" t="s">
        <v>31</v>
      </c>
      <c r="AH1" s="20" t="s">
        <v>32</v>
      </c>
      <c r="AI1" s="20" t="s">
        <v>33</v>
      </c>
      <c r="AJ1" s="20" t="s">
        <v>34</v>
      </c>
      <c r="AK1" s="20" t="s">
        <v>35</v>
      </c>
      <c r="AL1" s="20" t="s">
        <v>36</v>
      </c>
      <c r="AM1" s="20" t="s">
        <v>37</v>
      </c>
      <c r="AN1" s="20" t="s">
        <v>38</v>
      </c>
      <c r="AO1" s="20" t="s">
        <v>39</v>
      </c>
      <c r="AP1" s="20" t="s">
        <v>40</v>
      </c>
      <c r="AQ1" s="20" t="s">
        <v>41</v>
      </c>
      <c r="AR1" s="20" t="s">
        <v>42</v>
      </c>
      <c r="AS1" s="23" t="s">
        <v>251</v>
      </c>
      <c r="AT1" s="20" t="s">
        <v>44</v>
      </c>
      <c r="AU1" s="20" t="s">
        <v>45</v>
      </c>
      <c r="AV1" s="23" t="s">
        <v>252</v>
      </c>
      <c r="AW1" s="20" t="s">
        <v>47</v>
      </c>
      <c r="AX1" s="20" t="s">
        <v>48</v>
      </c>
      <c r="AY1" s="21" t="s">
        <v>49</v>
      </c>
      <c r="AZ1" s="21" t="s">
        <v>50</v>
      </c>
      <c r="BA1" s="22"/>
      <c r="BB1" s="22"/>
      <c r="BC1" s="22"/>
      <c r="BD1" s="22"/>
      <c r="BE1" s="22"/>
      <c r="BF1" s="22"/>
    </row>
    <row r="2">
      <c r="A2" s="15">
        <f>IFERROR(__xludf.DUMMYFUNCTION("QUERY('Form Responses 1'!A2:Z1000,""Select * where C = 'Isabella - CFSN at Brilliant Detroit Cody Rouge'"")"),45419.906859375)</f>
        <v>45419.90686</v>
      </c>
      <c r="B2" s="16" t="str">
        <f>IFERROR(__xludf.DUMMYFUNCTION("""COMPUTED_VALUE"""),"English")</f>
        <v>English</v>
      </c>
      <c r="C2" s="16" t="str">
        <f>IFERROR(__xludf.DUMMYFUNCTION("""COMPUTED_VALUE"""),"Isabella - CFSN at Brilliant Detroit Cody Rouge")</f>
        <v>Isabella - CFSN at Brilliant Detroit Cody Rouge</v>
      </c>
      <c r="D2" s="16" t="str">
        <f>IFERROR(__xludf.DUMMYFUNCTION("""COMPUTED_VALUE"""),"Cadin Scott/Sarah Shabazz")</f>
        <v>Cadin Scott/Sarah Shabazz</v>
      </c>
      <c r="E2" s="16" t="str">
        <f>IFERROR(__xludf.DUMMYFUNCTION("""COMPUTED_VALUE"""),"Black ")</f>
        <v>Black </v>
      </c>
      <c r="F2" s="16" t="str">
        <f>IFERROR(__xludf.DUMMYFUNCTION("""COMPUTED_VALUE"""),"5 - Strongly Agree")</f>
        <v>5 - Strongly Agree</v>
      </c>
      <c r="G2" s="16" t="str">
        <f>IFERROR(__xludf.DUMMYFUNCTION("""COMPUTED_VALUE"""),"5 - Strongly Agree")</f>
        <v>5 - Strongly Agree</v>
      </c>
      <c r="H2" s="16" t="str">
        <f>IFERROR(__xludf.DUMMYFUNCTION("""COMPUTED_VALUE"""),"5 - Strongly Agree")</f>
        <v>5 - Strongly Agree</v>
      </c>
      <c r="I2" s="16" t="str">
        <f>IFERROR(__xludf.DUMMYFUNCTION("""COMPUTED_VALUE"""),"5 - Strongly Agree")</f>
        <v>5 - Strongly Agree</v>
      </c>
      <c r="J2" s="16" t="str">
        <f>IFERROR(__xludf.DUMMYFUNCTION("""COMPUTED_VALUE"""),"5 - Strongly Agree")</f>
        <v>5 - Strongly Agree</v>
      </c>
      <c r="K2" s="16" t="str">
        <f>IFERROR(__xludf.DUMMYFUNCTION("""COMPUTED_VALUE"""),"5 - Strongly Agree")</f>
        <v>5 - Strongly Agree</v>
      </c>
      <c r="L2" s="16" t="str">
        <f>IFERROR(__xludf.DUMMYFUNCTION("""COMPUTED_VALUE"""),"5 - Strongly Agree")</f>
        <v>5 - Strongly Agree</v>
      </c>
      <c r="M2" s="16" t="str">
        <f>IFERROR(__xludf.DUMMYFUNCTION("""COMPUTED_VALUE"""),"5 - Strongly Agree")</f>
        <v>5 - Strongly Agree</v>
      </c>
      <c r="N2" s="16" t="str">
        <f>IFERROR(__xludf.DUMMYFUNCTION("""COMPUTED_VALUE"""),"5 - Strongly Agree")</f>
        <v>5 - Strongly Agree</v>
      </c>
      <c r="O2" s="16" t="str">
        <f>IFERROR(__xludf.DUMMYFUNCTION("""COMPUTED_VALUE"""),"Very well ")</f>
        <v>Very well </v>
      </c>
      <c r="P2" s="16" t="str">
        <f>IFERROR(__xludf.DUMMYFUNCTION("""COMPUTED_VALUE"""),"The flexibility with
Learning anywhere ")</f>
        <v>The flexibility with
Learning anywhere </v>
      </c>
      <c r="Q2" s="16" t="str">
        <f>IFERROR(__xludf.DUMMYFUNCTION("""COMPUTED_VALUE"""),"Longer tutoring sessions ")</f>
        <v>Longer tutoring sessions </v>
      </c>
      <c r="R2" s="16" t="str">
        <f>IFERROR(__xludf.DUMMYFUNCTION("""COMPUTED_VALUE"""),"Na ")</f>
        <v>Na </v>
      </c>
      <c r="S2" s="16" t="str">
        <f>IFERROR(__xludf.DUMMYFUNCTION("""COMPUTED_VALUE"""),"Na")</f>
        <v>Na</v>
      </c>
      <c r="T2" s="16" t="str">
        <f>IFERROR(__xludf.DUMMYFUNCTION("""COMPUTED_VALUE"""),"No because i didn’t know they had social media ")</f>
        <v>No because i didn’t know they had social media </v>
      </c>
      <c r="U2" s="16" t="str">
        <f>IFERROR(__xludf.DUMMYFUNCTION("""COMPUTED_VALUE"""),"Events ")</f>
        <v>Events </v>
      </c>
      <c r="V2" s="16" t="str">
        <f>IFERROR(__xludf.DUMMYFUNCTION("""COMPUTED_VALUE"""),"Reads bigger words and faster ")</f>
        <v>Reads bigger words and faster </v>
      </c>
      <c r="W2" s="16"/>
      <c r="X2" s="16" t="str">
        <f>IFERROR(__xludf.DUMMYFUNCTION("""COMPUTED_VALUE"""),"Yes, with my name")</f>
        <v>Yes, with my name</v>
      </c>
      <c r="Y2" s="16" t="str">
        <f>IFERROR(__xludf.DUMMYFUNCTION("""COMPUTED_VALUE"""),"Summer - Virtual, School Year 24-25 - Virtual")</f>
        <v>Summer - Virtual, School Year 24-25 - Virtual</v>
      </c>
      <c r="Z2" s="16" t="str">
        <f>IFERROR(__xludf.DUMMYFUNCTION("""COMPUTED_VALUE"""),"Na")</f>
        <v>Na</v>
      </c>
    </row>
  </sheetData>
  <hyperlinks>
    <hyperlink r:id="rId1" ref="U1"/>
    <hyperlink r:id="rId2" ref="X1"/>
    <hyperlink r:id="rId3" ref="AS1"/>
    <hyperlink r:id="rId4" ref="AV1"/>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t="s">
        <v>2</v>
      </c>
      <c r="B1" s="17" t="s">
        <v>26</v>
      </c>
      <c r="C1" s="17" t="s">
        <v>27</v>
      </c>
      <c r="D1" s="17" t="s">
        <v>28</v>
      </c>
      <c r="E1" s="17" t="s">
        <v>29</v>
      </c>
      <c r="F1" s="17" t="s">
        <v>30</v>
      </c>
      <c r="G1" s="17" t="s">
        <v>31</v>
      </c>
      <c r="H1" s="17" t="s">
        <v>32</v>
      </c>
      <c r="I1" s="17" t="s">
        <v>33</v>
      </c>
      <c r="J1" s="17" t="s">
        <v>34</v>
      </c>
      <c r="K1" s="17" t="s">
        <v>35</v>
      </c>
      <c r="L1" s="17" t="s">
        <v>36</v>
      </c>
      <c r="M1" s="17" t="s">
        <v>37</v>
      </c>
      <c r="N1" s="17" t="s">
        <v>38</v>
      </c>
      <c r="O1" s="17" t="s">
        <v>39</v>
      </c>
      <c r="P1" s="17" t="s">
        <v>40</v>
      </c>
      <c r="Q1" s="17" t="s">
        <v>41</v>
      </c>
      <c r="R1" s="17" t="s">
        <v>42</v>
      </c>
      <c r="S1" s="18" t="s">
        <v>253</v>
      </c>
      <c r="T1" s="17" t="s">
        <v>44</v>
      </c>
      <c r="U1" s="18" t="s">
        <v>45</v>
      </c>
      <c r="V1" s="18" t="s">
        <v>254</v>
      </c>
      <c r="W1" s="17" t="s">
        <v>47</v>
      </c>
      <c r="X1" s="18" t="s">
        <v>48</v>
      </c>
      <c r="Y1" s="17" t="s">
        <v>49</v>
      </c>
      <c r="Z1" s="19" t="s">
        <v>50</v>
      </c>
      <c r="AA1" s="20"/>
      <c r="AB1" s="20"/>
      <c r="AC1" s="20"/>
      <c r="AD1" s="20"/>
      <c r="AE1" s="20"/>
      <c r="AF1" s="20"/>
      <c r="AG1" s="20"/>
      <c r="AH1" s="20"/>
      <c r="AI1" s="20"/>
      <c r="AJ1" s="20"/>
      <c r="AK1" s="20"/>
      <c r="AL1" s="20"/>
      <c r="AM1" s="20"/>
      <c r="AN1" s="20"/>
      <c r="AO1" s="20"/>
      <c r="AP1" s="20"/>
      <c r="AQ1" s="20"/>
      <c r="AR1" s="20"/>
      <c r="AS1" s="20"/>
      <c r="AT1" s="20"/>
      <c r="AU1" s="20"/>
      <c r="AV1" s="20"/>
      <c r="AW1" s="20"/>
      <c r="AX1" s="20"/>
      <c r="AY1" s="21"/>
      <c r="AZ1" s="21"/>
      <c r="BA1" s="22"/>
      <c r="BB1" s="22"/>
      <c r="BC1" s="22"/>
      <c r="BD1" s="22"/>
      <c r="BE1" s="22"/>
      <c r="BF1" s="22"/>
    </row>
    <row r="2">
      <c r="A2" s="16" t="str">
        <f>IFERROR(__xludf.DUMMYFUNCTION("QUERY('Form Responses 1'!AA:AZ,""Select * where C = 'Isabella - CFSN at Brilliant Detroit Cody Rouge'"")"),"#VALUE!")</f>
        <v>#VALUE!</v>
      </c>
    </row>
  </sheetData>
  <hyperlinks>
    <hyperlink r:id="rId1" ref="S1"/>
    <hyperlink r:id="rId2" ref="U1"/>
    <hyperlink r:id="rId3" ref="V1"/>
    <hyperlink r:id="rId4" ref="X1"/>
  </hyperlinks>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0" t="s">
        <v>18</v>
      </c>
      <c r="T1" s="20" t="s">
        <v>19</v>
      </c>
      <c r="U1" s="23" t="s">
        <v>255</v>
      </c>
      <c r="V1" s="20" t="s">
        <v>21</v>
      </c>
      <c r="W1" s="20" t="s">
        <v>22</v>
      </c>
      <c r="X1" s="23" t="s">
        <v>256</v>
      </c>
      <c r="Y1" s="20" t="s">
        <v>24</v>
      </c>
      <c r="Z1" s="20" t="s">
        <v>25</v>
      </c>
      <c r="AA1" s="20" t="s">
        <v>2</v>
      </c>
      <c r="AB1" s="20" t="s">
        <v>26</v>
      </c>
      <c r="AC1" s="20" t="s">
        <v>27</v>
      </c>
      <c r="AD1" s="20" t="s">
        <v>28</v>
      </c>
      <c r="AE1" s="20" t="s">
        <v>29</v>
      </c>
      <c r="AF1" s="20" t="s">
        <v>30</v>
      </c>
      <c r="AG1" s="20" t="s">
        <v>31</v>
      </c>
      <c r="AH1" s="20" t="s">
        <v>32</v>
      </c>
      <c r="AI1" s="20" t="s">
        <v>33</v>
      </c>
      <c r="AJ1" s="20" t="s">
        <v>34</v>
      </c>
      <c r="AK1" s="20" t="s">
        <v>35</v>
      </c>
      <c r="AL1" s="20" t="s">
        <v>36</v>
      </c>
      <c r="AM1" s="20" t="s">
        <v>37</v>
      </c>
      <c r="AN1" s="20" t="s">
        <v>38</v>
      </c>
      <c r="AO1" s="20" t="s">
        <v>39</v>
      </c>
      <c r="AP1" s="20" t="s">
        <v>40</v>
      </c>
      <c r="AQ1" s="20" t="s">
        <v>41</v>
      </c>
      <c r="AR1" s="20" t="s">
        <v>42</v>
      </c>
      <c r="AS1" s="23" t="s">
        <v>257</v>
      </c>
      <c r="AT1" s="20" t="s">
        <v>44</v>
      </c>
      <c r="AU1" s="20" t="s">
        <v>45</v>
      </c>
      <c r="AV1" s="23" t="s">
        <v>258</v>
      </c>
      <c r="AW1" s="20" t="s">
        <v>47</v>
      </c>
      <c r="AX1" s="20" t="s">
        <v>48</v>
      </c>
      <c r="AY1" s="21" t="s">
        <v>49</v>
      </c>
      <c r="AZ1" s="21" t="s">
        <v>50</v>
      </c>
      <c r="BA1" s="22"/>
      <c r="BB1" s="22"/>
      <c r="BC1" s="22"/>
      <c r="BD1" s="22"/>
      <c r="BE1" s="22"/>
      <c r="BF1" s="22"/>
    </row>
    <row r="2">
      <c r="A2" s="16" t="str">
        <f>IFERROR(__xludf.DUMMYFUNCTION("QUERY('Form Responses 1'!A2:Z1000,""Select * where C = 'Lydia - CFSN at Brilliant Detroit Central'"")"),"#N/A")</f>
        <v>#N/A</v>
      </c>
    </row>
  </sheetData>
  <hyperlinks>
    <hyperlink r:id="rId1" ref="U1"/>
    <hyperlink r:id="rId2" ref="X1"/>
    <hyperlink r:id="rId3" ref="AS1"/>
    <hyperlink r:id="rId4" ref="AV1"/>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t="s">
        <v>2</v>
      </c>
      <c r="B1" s="17" t="s">
        <v>26</v>
      </c>
      <c r="C1" s="17" t="s">
        <v>27</v>
      </c>
      <c r="D1" s="17" t="s">
        <v>28</v>
      </c>
      <c r="E1" s="17" t="s">
        <v>29</v>
      </c>
      <c r="F1" s="17" t="s">
        <v>30</v>
      </c>
      <c r="G1" s="17" t="s">
        <v>31</v>
      </c>
      <c r="H1" s="17" t="s">
        <v>32</v>
      </c>
      <c r="I1" s="17" t="s">
        <v>33</v>
      </c>
      <c r="J1" s="17" t="s">
        <v>34</v>
      </c>
      <c r="K1" s="17" t="s">
        <v>35</v>
      </c>
      <c r="L1" s="17" t="s">
        <v>36</v>
      </c>
      <c r="M1" s="17" t="s">
        <v>37</v>
      </c>
      <c r="N1" s="17" t="s">
        <v>38</v>
      </c>
      <c r="O1" s="17" t="s">
        <v>39</v>
      </c>
      <c r="P1" s="17" t="s">
        <v>40</v>
      </c>
      <c r="Q1" s="17" t="s">
        <v>41</v>
      </c>
      <c r="R1" s="17" t="s">
        <v>42</v>
      </c>
      <c r="S1" s="18" t="s">
        <v>259</v>
      </c>
      <c r="T1" s="17" t="s">
        <v>44</v>
      </c>
      <c r="U1" s="17" t="s">
        <v>45</v>
      </c>
      <c r="V1" s="18" t="s">
        <v>260</v>
      </c>
      <c r="W1" s="17" t="s">
        <v>47</v>
      </c>
      <c r="X1" s="17" t="s">
        <v>48</v>
      </c>
      <c r="Y1" s="17" t="s">
        <v>49</v>
      </c>
      <c r="Z1" s="19" t="s">
        <v>50</v>
      </c>
      <c r="AA1" s="20"/>
      <c r="AB1" s="20"/>
      <c r="AC1" s="20"/>
      <c r="AD1" s="20"/>
      <c r="AE1" s="20"/>
      <c r="AF1" s="20"/>
      <c r="AG1" s="20"/>
      <c r="AH1" s="20"/>
      <c r="AI1" s="20"/>
      <c r="AJ1" s="20"/>
      <c r="AK1" s="20"/>
      <c r="AL1" s="20"/>
      <c r="AM1" s="20"/>
      <c r="AN1" s="20"/>
      <c r="AO1" s="20"/>
      <c r="AP1" s="20"/>
      <c r="AQ1" s="20"/>
      <c r="AR1" s="20"/>
      <c r="AS1" s="20"/>
      <c r="AT1" s="20"/>
      <c r="AU1" s="20"/>
      <c r="AV1" s="20"/>
      <c r="AW1" s="20"/>
      <c r="AX1" s="20"/>
      <c r="AY1" s="21"/>
      <c r="AZ1" s="21"/>
      <c r="BA1" s="22"/>
      <c r="BB1" s="22"/>
      <c r="BC1" s="22"/>
      <c r="BD1" s="22"/>
      <c r="BE1" s="22"/>
      <c r="BF1" s="22"/>
    </row>
    <row r="2">
      <c r="A2" s="16" t="str">
        <f>IFERROR(__xludf.DUMMYFUNCTION("QUERY('Form Responses 1'!AA:AZ,""Select * where C = 'Lydia - CFSN at Brilliant Detroit Central'"")"),"#VALUE!")</f>
        <v>#VALUE!</v>
      </c>
    </row>
  </sheetData>
  <hyperlinks>
    <hyperlink r:id="rId1" ref="S1"/>
    <hyperlink r:id="rId2" ref="V1"/>
  </hyperlinks>
  <drawing r:id="rId3"/>
</worksheet>
</file>