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NI\Data Oriented Programming Paradigms (Python)\Exercise 2\Statistical Pocketbook 2023 EU Comission\"/>
    </mc:Choice>
  </mc:AlternateContent>
  <xr:revisionPtr revIDLastSave="0" documentId="13_ncr:1_{CB902147-1B83-4EAD-8E2C-3EFE885312C9}" xr6:coauthVersionLast="47" xr6:coauthVersionMax="47" xr10:uidLastSave="{00000000-0000-0000-0000-000000000000}"/>
  <bookViews>
    <workbookView xWindow="47910" yWindow="-3390" windowWidth="19380" windowHeight="20970" tabRatio="913" activeTab="3" xr2:uid="{00000000-000D-0000-FFFF-FFFF00000000}"/>
  </bookViews>
  <sheets>
    <sheet name="T2.5" sheetId="169" r:id="rId1"/>
    <sheet name="motorway" sheetId="107" r:id="rId2"/>
    <sheet name="length_road" sheetId="108" r:id="rId3"/>
    <sheet name="rail_length" sheetId="104" r:id="rId4"/>
    <sheet name="rail_hs" sheetId="170" r:id="rId5"/>
    <sheet name="rail_gauge" sheetId="106" r:id="rId6"/>
    <sheet name="airports" sheetId="166" r:id="rId7"/>
    <sheet name="ports" sheetId="173" r:id="rId8"/>
    <sheet name="length_iww" sheetId="110" r:id="rId9"/>
    <sheet name="length_oil" sheetId="109" r:id="rId10"/>
  </sheets>
  <definedNames>
    <definedName name="A" localSheetId="0">'T2.5'!$A$65498</definedName>
    <definedName name="ExternalData_2" localSheetId="4" hidden="1">rail_hs!#REF!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Z_534C28F4_E90D_11D3_A4B3_0050041AE0D6_.wvu.PrintArea" localSheetId="2" hidden="1">length_road!#REF!</definedName>
    <definedName name="_xlnm.Print_Area" localSheetId="6">airports!$B$1:$H$54</definedName>
    <definedName name="_xlnm.Print_Area" localSheetId="8">length_iww!$B$1:$S$47</definedName>
    <definedName name="_xlnm.Print_Area" localSheetId="9">length_oil!$B$1:$W$50</definedName>
    <definedName name="_xlnm.Print_Area" localSheetId="2">length_road!#REF!</definedName>
    <definedName name="_xlnm.Print_Area" localSheetId="1">motorway!$B$1:$W$45</definedName>
    <definedName name="_xlnm.Print_Area" localSheetId="5">rail_gauge!$B$1:$G$46</definedName>
    <definedName name="_xlnm.Print_Area" localSheetId="4">rail_hs!$B$1:$L$83</definedName>
    <definedName name="_xlnm.Print_Area" localSheetId="3">rail_length!$B$1:$AF$45</definedName>
    <definedName name="_xlnm.Print_Area" localSheetId="0">'T2.5'!$A$1:$E$24</definedName>
  </definedNames>
  <calcPr calcId="191029"/>
</workbook>
</file>

<file path=xl/calcChain.xml><?xml version="1.0" encoding="utf-8"?>
<calcChain xmlns="http://schemas.openxmlformats.org/spreadsheetml/2006/main">
  <c r="C6" i="108" l="1"/>
  <c r="C7" i="108"/>
  <c r="C8" i="108"/>
  <c r="E6" i="104"/>
  <c r="E6" i="173"/>
  <c r="F6" i="173"/>
  <c r="G6" i="173"/>
  <c r="H6" i="173"/>
  <c r="D6" i="173"/>
  <c r="C6" i="173"/>
  <c r="Z6" i="104"/>
  <c r="AF6" i="104"/>
  <c r="AE6" i="104"/>
  <c r="AD6" i="104"/>
  <c r="AC6" i="104"/>
  <c r="AB6" i="104"/>
  <c r="AA6" i="104"/>
  <c r="X6" i="104"/>
  <c r="W6" i="104"/>
  <c r="V6" i="104"/>
  <c r="U6" i="104"/>
  <c r="F6" i="104" l="1"/>
  <c r="R6" i="104"/>
  <c r="G6" i="104"/>
  <c r="Y6" i="104"/>
  <c r="H6" i="104" l="1"/>
  <c r="T6" i="104"/>
  <c r="S6" i="104"/>
  <c r="I6" i="104" l="1"/>
  <c r="J6" i="104" l="1"/>
  <c r="K6" i="104" l="1"/>
  <c r="L6" i="104" l="1"/>
  <c r="M6" i="104" l="1"/>
  <c r="N6" i="104" l="1"/>
  <c r="O6" i="104" l="1"/>
  <c r="Q6" i="104" l="1"/>
  <c r="P6" i="104"/>
  <c r="C43" i="108" l="1"/>
  <c r="T7" i="107"/>
  <c r="H6" i="166" l="1"/>
  <c r="G6" i="166"/>
  <c r="F6" i="166"/>
  <c r="E6" i="166"/>
  <c r="D6" i="166"/>
  <c r="C6" i="166"/>
  <c r="M37" i="170"/>
  <c r="M38" i="170"/>
  <c r="M39" i="170"/>
  <c r="M40" i="170"/>
  <c r="M41" i="170"/>
  <c r="M42" i="170"/>
  <c r="M43" i="170"/>
  <c r="H43" i="170"/>
  <c r="G41" i="170"/>
  <c r="G43" i="170"/>
  <c r="G42" i="17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F6" i="110"/>
  <c r="C41" i="108" l="1"/>
  <c r="C44" i="108"/>
  <c r="C30" i="108"/>
  <c r="C13" i="108" l="1"/>
  <c r="E6" i="107" l="1"/>
  <c r="C33" i="108"/>
  <c r="C35" i="108" l="1"/>
  <c r="C36" i="108"/>
  <c r="C9" i="108"/>
  <c r="C10" i="108"/>
  <c r="C11" i="108"/>
  <c r="C12" i="108"/>
  <c r="C14" i="108"/>
  <c r="C15" i="108"/>
  <c r="C16" i="108"/>
  <c r="C18" i="108"/>
  <c r="C20" i="108"/>
  <c r="C21" i="108"/>
  <c r="C22" i="108"/>
  <c r="C24" i="108"/>
  <c r="C25" i="108"/>
  <c r="C26" i="108"/>
  <c r="C27" i="108"/>
  <c r="C28" i="108"/>
  <c r="C29" i="108"/>
  <c r="C31" i="108"/>
  <c r="C32" i="108"/>
  <c r="C40" i="108"/>
  <c r="C37" i="108"/>
  <c r="C34" i="108"/>
  <c r="C17" i="108"/>
  <c r="C42" i="108"/>
  <c r="W6" i="110" l="1"/>
  <c r="X6" i="110"/>
  <c r="Y6" i="110"/>
  <c r="AJ6" i="107"/>
  <c r="AI6" i="107"/>
  <c r="Z6" i="110" l="1"/>
  <c r="AA6" i="110" l="1"/>
  <c r="AB6" i="110" l="1"/>
  <c r="K43" i="170"/>
  <c r="J43" i="170"/>
  <c r="F43" i="170"/>
  <c r="D43" i="170"/>
  <c r="C43" i="170"/>
  <c r="J42" i="170"/>
  <c r="O42" i="170" s="1"/>
  <c r="J41" i="170"/>
  <c r="H41" i="170"/>
  <c r="J40" i="170"/>
  <c r="H40" i="170"/>
  <c r="G40" i="170"/>
  <c r="J39" i="170"/>
  <c r="H39" i="170"/>
  <c r="G39" i="170"/>
  <c r="J38" i="170"/>
  <c r="H38" i="170"/>
  <c r="G38" i="170"/>
  <c r="J37" i="170"/>
  <c r="H37" i="170"/>
  <c r="G37" i="170"/>
  <c r="M36" i="170"/>
  <c r="J36" i="170"/>
  <c r="H36" i="170"/>
  <c r="G36" i="170"/>
  <c r="M35" i="170"/>
  <c r="J35" i="170"/>
  <c r="H35" i="170"/>
  <c r="G35" i="170"/>
  <c r="M34" i="170"/>
  <c r="J34" i="170"/>
  <c r="H34" i="170"/>
  <c r="G34" i="170"/>
  <c r="C34" i="170"/>
  <c r="M33" i="170"/>
  <c r="L33" i="170"/>
  <c r="J33" i="170"/>
  <c r="H33" i="170"/>
  <c r="G33" i="170"/>
  <c r="C33" i="170"/>
  <c r="M32" i="170"/>
  <c r="J32" i="170"/>
  <c r="H32" i="170"/>
  <c r="G32" i="170"/>
  <c r="C32" i="170"/>
  <c r="J31" i="170"/>
  <c r="H31" i="170"/>
  <c r="G31" i="170"/>
  <c r="C31" i="170"/>
  <c r="L30" i="170"/>
  <c r="J30" i="170"/>
  <c r="H30" i="170"/>
  <c r="G30" i="170"/>
  <c r="C30" i="170"/>
  <c r="J29" i="170"/>
  <c r="H29" i="170"/>
  <c r="G29" i="170"/>
  <c r="C29" i="170"/>
  <c r="J28" i="170"/>
  <c r="H28" i="170"/>
  <c r="G28" i="170"/>
  <c r="C28" i="170"/>
  <c r="J27" i="170"/>
  <c r="H27" i="170"/>
  <c r="G27" i="170"/>
  <c r="C27" i="170"/>
  <c r="J26" i="170"/>
  <c r="H26" i="170"/>
  <c r="G26" i="170"/>
  <c r="C26" i="170"/>
  <c r="L25" i="170"/>
  <c r="J25" i="170"/>
  <c r="H25" i="170"/>
  <c r="G25" i="170"/>
  <c r="H24" i="170"/>
  <c r="G24" i="170"/>
  <c r="H23" i="170"/>
  <c r="G23" i="170"/>
  <c r="O23" i="170" s="1"/>
  <c r="H22" i="170"/>
  <c r="G22" i="170"/>
  <c r="D22" i="170"/>
  <c r="H21" i="170"/>
  <c r="G21" i="170"/>
  <c r="H20" i="170"/>
  <c r="G20" i="170"/>
  <c r="O20" i="170" s="1"/>
  <c r="H19" i="170"/>
  <c r="G19" i="170"/>
  <c r="H18" i="170"/>
  <c r="G18" i="170"/>
  <c r="H17" i="170"/>
  <c r="G17" i="170"/>
  <c r="H16" i="170"/>
  <c r="G16" i="170"/>
  <c r="O16" i="170" s="1"/>
  <c r="H15" i="170"/>
  <c r="G15" i="170"/>
  <c r="H14" i="170"/>
  <c r="G14" i="170"/>
  <c r="H13" i="170"/>
  <c r="G13" i="170"/>
  <c r="H12" i="170"/>
  <c r="O12" i="170" s="1"/>
  <c r="H11" i="170"/>
  <c r="O11" i="170" s="1"/>
  <c r="H10" i="170"/>
  <c r="O10" i="170" s="1"/>
  <c r="H9" i="170"/>
  <c r="O9" i="170" s="1"/>
  <c r="O8" i="170"/>
  <c r="O7" i="170"/>
  <c r="O6" i="170"/>
  <c r="AC6" i="110" l="1"/>
  <c r="O18" i="170"/>
  <c r="O24" i="170"/>
  <c r="O26" i="170"/>
  <c r="O31" i="170"/>
  <c r="O28" i="170"/>
  <c r="O43" i="170"/>
  <c r="O15" i="170"/>
  <c r="O17" i="170"/>
  <c r="O19" i="170"/>
  <c r="O14" i="170"/>
  <c r="O32" i="170"/>
  <c r="O37" i="170"/>
  <c r="O39" i="170"/>
  <c r="O34" i="170"/>
  <c r="O36" i="170"/>
  <c r="O22" i="170"/>
  <c r="O25" i="170"/>
  <c r="O33" i="170"/>
  <c r="O35" i="170"/>
  <c r="O13" i="170"/>
  <c r="O21" i="170"/>
  <c r="O27" i="170"/>
  <c r="O29" i="170"/>
  <c r="O30" i="170"/>
  <c r="O38" i="170"/>
  <c r="O40" i="170"/>
  <c r="O41" i="170"/>
  <c r="AD6" i="110" l="1"/>
  <c r="AF6" i="110" l="1"/>
  <c r="AE6" i="110"/>
  <c r="AH6" i="107"/>
  <c r="AG6" i="107" l="1"/>
  <c r="F6" i="107" l="1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Z6" i="107"/>
  <c r="AA6" i="107"/>
  <c r="AB6" i="107" l="1"/>
  <c r="AC6" i="107"/>
  <c r="AF6" i="107"/>
  <c r="AD6" i="107"/>
  <c r="AE6" i="10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386D0-FD95-4763-992F-10FBA2125BBE}" keepAlive="1" name="Query - Page009" description="Connection to the 'Page009' query in the workbook." type="5" refreshedVersion="8" background="1" saveData="1">
    <dbPr connection="Provider=Microsoft.Mashup.OleDb.1;Data Source=$Workbook$;Location=Page009;Extended Properties=&quot;&quot;" command="SELECT * FROM [Page009]"/>
  </connection>
  <connection id="2" xr16:uid="{2D68FDC1-BBE3-4465-8429-D649EC6CB813}" keepAlive="1" name="Query - Page009 (2)" description="Connection to the 'Page009 (2)' query in the workbook." type="5" refreshedVersion="8" background="1" saveData="1">
    <dbPr connection="Provider=Microsoft.Mashup.OleDb.1;Data Source=$Workbook$;Location=&quot;Page009 (2)&quot;;Extended Properties=&quot;&quot;" command="SELECT * FROM [Page009 (2)]"/>
  </connection>
</connections>
</file>

<file path=xl/sharedStrings.xml><?xml version="1.0" encoding="utf-8"?>
<sst xmlns="http://schemas.openxmlformats.org/spreadsheetml/2006/main" count="1317" uniqueCount="164">
  <si>
    <t>MK</t>
  </si>
  <si>
    <t>km at end of year</t>
  </si>
  <si>
    <t>High-speed lines currently under construction</t>
  </si>
  <si>
    <t xml:space="preserve"> 50   Hz</t>
  </si>
  <si>
    <t>km</t>
  </si>
  <si>
    <t>LINE</t>
  </si>
  <si>
    <t xml:space="preserve">km </t>
  </si>
  <si>
    <t>Track Gauge</t>
  </si>
  <si>
    <t>Electric current</t>
  </si>
  <si>
    <t>mm</t>
  </si>
  <si>
    <t>dc volts</t>
  </si>
  <si>
    <t>ac volts</t>
  </si>
  <si>
    <t>800-1200</t>
  </si>
  <si>
    <t>(contact rail)</t>
  </si>
  <si>
    <t>ES*</t>
  </si>
  <si>
    <t>750-850</t>
  </si>
  <si>
    <t>(at end of year)</t>
  </si>
  <si>
    <t xml:space="preserve"> Pipelines</t>
  </si>
  <si>
    <t>Length of oil pipelines</t>
  </si>
  <si>
    <t>IS</t>
  </si>
  <si>
    <t>CH</t>
  </si>
  <si>
    <t>BG</t>
  </si>
  <si>
    <t>CY</t>
  </si>
  <si>
    <t>CZ</t>
  </si>
  <si>
    <t>EE</t>
  </si>
  <si>
    <t>HU</t>
  </si>
  <si>
    <t>LV</t>
  </si>
  <si>
    <t>LT</t>
  </si>
  <si>
    <t>MT</t>
  </si>
  <si>
    <t>PL</t>
  </si>
  <si>
    <t>RO</t>
  </si>
  <si>
    <t>SK</t>
  </si>
  <si>
    <t>SI</t>
  </si>
  <si>
    <t>TR</t>
  </si>
  <si>
    <t>DK</t>
  </si>
  <si>
    <t>EL</t>
  </si>
  <si>
    <t>NL</t>
  </si>
  <si>
    <t>UK</t>
  </si>
  <si>
    <t>BE</t>
  </si>
  <si>
    <t>DE</t>
  </si>
  <si>
    <t>ES</t>
  </si>
  <si>
    <t>FR</t>
  </si>
  <si>
    <t>IE</t>
  </si>
  <si>
    <t>IT</t>
  </si>
  <si>
    <t>LU</t>
  </si>
  <si>
    <t>AT</t>
  </si>
  <si>
    <t>PT</t>
  </si>
  <si>
    <t>FI</t>
  </si>
  <si>
    <t>SE</t>
  </si>
  <si>
    <t>NO</t>
  </si>
  <si>
    <t xml:space="preserve"> </t>
  </si>
  <si>
    <t>-</t>
  </si>
  <si>
    <t>HR</t>
  </si>
  <si>
    <t>more than 10 million</t>
  </si>
  <si>
    <t>5 to 10  million</t>
  </si>
  <si>
    <t>1 to 5 million</t>
  </si>
  <si>
    <t>100,000 to 500,000</t>
  </si>
  <si>
    <t>15,000 to 100,000</t>
  </si>
  <si>
    <t xml:space="preserve"> 16.7Hz</t>
  </si>
  <si>
    <t xml:space="preserve"> 50  HZ</t>
  </si>
  <si>
    <t>500,000 to 1 million</t>
  </si>
  <si>
    <t>Infrastructure</t>
  </si>
  <si>
    <t>Motorways</t>
  </si>
  <si>
    <t>EUROPEAN UNION</t>
  </si>
  <si>
    <t>European Commission</t>
  </si>
  <si>
    <r>
      <t xml:space="preserve">in co-operation with </t>
    </r>
    <r>
      <rPr>
        <b/>
        <sz val="10"/>
        <rFont val="Arial"/>
        <family val="2"/>
      </rPr>
      <t>Eurostat</t>
    </r>
  </si>
  <si>
    <t>Length of lines</t>
  </si>
  <si>
    <t>Main or national roads</t>
  </si>
  <si>
    <t>Secondary or regional roads</t>
  </si>
  <si>
    <t>Start of operation</t>
  </si>
  <si>
    <r>
      <t xml:space="preserve">* </t>
    </r>
    <r>
      <rPr>
        <b/>
        <sz val="8"/>
        <rFont val="Arial"/>
        <family val="2"/>
      </rPr>
      <t>ES</t>
    </r>
    <r>
      <rPr>
        <sz val="8"/>
        <rFont val="Arial"/>
        <family val="2"/>
      </rPr>
      <t>: new lines have a gauge of 1435 mm and an electric current of 25000 volts, 50Hz</t>
    </r>
  </si>
  <si>
    <r>
      <t>Source</t>
    </r>
    <r>
      <rPr>
        <sz val="8"/>
        <rFont val="Arial"/>
        <family val="2"/>
      </rPr>
      <t>: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Union Internationale des Chemins de Fer, railway companies</t>
    </r>
  </si>
  <si>
    <t xml:space="preserve">-  </t>
  </si>
  <si>
    <t>Directorate-General for Mobility and Transport</t>
  </si>
  <si>
    <t>Chapter 2.5  :</t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</si>
  <si>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</si>
  <si>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</si>
  <si>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</si>
  <si>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</si>
  <si>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</si>
  <si>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</si>
  <si>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</si>
  <si>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</si>
  <si>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TRANSPORT IN FIGURES</t>
  </si>
  <si>
    <t>Part 2  :  TRANSPORT</t>
  </si>
  <si>
    <t>ME</t>
  </si>
  <si>
    <t>RS</t>
  </si>
  <si>
    <t>AL</t>
  </si>
  <si>
    <t>Wendlingen-Ulm</t>
  </si>
  <si>
    <t>Stuttgart-Wendlingen</t>
  </si>
  <si>
    <t>Karlsruhe-Raststatt (Basel)</t>
  </si>
  <si>
    <t xml:space="preserve"> (Karlsruhe) Katzenbergtunnel － Basel</t>
  </si>
  <si>
    <t>Wien Stadlau -Staatsgrenze (AT/SK)</t>
  </si>
  <si>
    <t>EU-27</t>
  </si>
  <si>
    <t xml:space="preserve">Length </t>
  </si>
  <si>
    <t>León-Pola de Lena (Pajares New Pass)</t>
  </si>
  <si>
    <t>Navalmoral-Plasencia/Badajos</t>
  </si>
  <si>
    <t>Vitoria Gasteiz-Bilbao-San Sebastian</t>
  </si>
  <si>
    <t>Castejon-Pamplona</t>
  </si>
  <si>
    <t>La Encina - Valencia</t>
  </si>
  <si>
    <t>Brescia - Verona</t>
  </si>
  <si>
    <t>Napoli - Bari</t>
  </si>
  <si>
    <t>Verona - Padova</t>
  </si>
  <si>
    <t>of which: Electrified                      %</t>
  </si>
  <si>
    <t xml:space="preserve">Navigable canals, rivers and lakes regularly used for freight transport </t>
  </si>
  <si>
    <t>Genova-Milano (Tortona)</t>
  </si>
  <si>
    <t>Road: Length of motorways</t>
  </si>
  <si>
    <t>Road: Length of road network</t>
  </si>
  <si>
    <t>Railways: Length of lines in use</t>
  </si>
  <si>
    <t>Railways: High speed rail network</t>
  </si>
  <si>
    <t>Railways: Main railway gauge and electric current used</t>
  </si>
  <si>
    <t>Air: Number of airports by number of passengers carried</t>
  </si>
  <si>
    <t>Pipelines: Length of oil pipelines</t>
  </si>
  <si>
    <t xml:space="preserve">Inland waterways: Length in use </t>
  </si>
  <si>
    <t xml:space="preserve">Road : Length of motorways  </t>
  </si>
  <si>
    <t>Road : Length of road network</t>
  </si>
  <si>
    <t>Railways : Length of lines in use</t>
  </si>
  <si>
    <t>Railways : Main railway gauge</t>
  </si>
  <si>
    <t>and electric current used</t>
  </si>
  <si>
    <t>Air : Number of airports</t>
  </si>
  <si>
    <t xml:space="preserve">Inland Waterways : Length in use  </t>
  </si>
  <si>
    <r>
      <t>NB</t>
    </r>
    <r>
      <rPr>
        <sz val="8"/>
        <rFont val="Arial"/>
        <family val="2"/>
      </rPr>
      <t>: The length indicated above is the length of the line under construction and not necessarily the distance between the places named.</t>
    </r>
  </si>
  <si>
    <r>
      <t>NB</t>
    </r>
    <r>
      <rPr>
        <sz val="8"/>
        <rFont val="Arial"/>
        <family val="2"/>
      </rPr>
      <t xml:space="preserve">: 1435 mm = standard gauge </t>
    </r>
  </si>
  <si>
    <t xml:space="preserve">Wien Inzersdorf Ort － Wr. Neustadt </t>
  </si>
  <si>
    <t xml:space="preserve">Graz-Klagenfurt </t>
  </si>
  <si>
    <t xml:space="preserve">Gloggnitz － Mürzzuschlag </t>
  </si>
  <si>
    <t xml:space="preserve">Volders-Baumkirchen / Innsbruck -Staatsgrenze AT/IT </t>
  </si>
  <si>
    <t>Murcia-Almeria</t>
  </si>
  <si>
    <t>Umeå - Dåvå</t>
  </si>
  <si>
    <t>Lund - Arlöv</t>
  </si>
  <si>
    <t>Varberg - Hamra (Varbergtunnel)</t>
  </si>
  <si>
    <t>Ängelholm - Maria</t>
  </si>
  <si>
    <t>Järna - Linköping</t>
  </si>
  <si>
    <r>
      <t>Source</t>
    </r>
    <r>
      <rPr>
        <sz val="8"/>
        <rFont val="Arial"/>
        <family val="2"/>
      </rPr>
      <t>: Union Internationale des Chemins de Fer (High speed lines in the world, 2021)</t>
    </r>
  </si>
  <si>
    <r>
      <t>Note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High speed lines</t>
    </r>
    <r>
      <rPr>
        <sz val="8"/>
        <rFont val="Arial"/>
        <family val="2"/>
      </rPr>
      <t xml:space="preserve"> include principal railway lines allowing traffic at speeds on the main  segments equal to or greater than 200 km/h on upgraded lines and 250 km/h on especially built lines. </t>
    </r>
    <r>
      <rPr>
        <b/>
        <sz val="8"/>
        <rFont val="Arial"/>
        <family val="2"/>
      </rPr>
      <t xml:space="preserve">Dedicated high-speed </t>
    </r>
    <r>
      <rPr>
        <sz val="8"/>
        <rFont val="Arial"/>
        <family val="2"/>
      </rPr>
      <t>railway line is a line specially built to allow traffic at speeds equal to or greater than 250 km/h for the main segments.</t>
    </r>
  </si>
  <si>
    <r>
      <t>Dedicated high-speed lines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BE:</t>
    </r>
    <r>
      <rPr>
        <sz val="8"/>
        <rFont val="Arial"/>
        <family val="2"/>
      </rPr>
      <t xml:space="preserve"> 209 km;  </t>
    </r>
    <r>
      <rPr>
        <b/>
        <sz val="8"/>
        <rFont val="Arial"/>
        <family val="2"/>
      </rPr>
      <t xml:space="preserve">DE: </t>
    </r>
    <r>
      <rPr>
        <sz val="8"/>
        <rFont val="Arial"/>
        <family val="2"/>
      </rPr>
      <t xml:space="preserve">1223 km; </t>
    </r>
    <r>
      <rPr>
        <b/>
        <sz val="8"/>
        <rFont val="Arial"/>
        <family val="2"/>
      </rPr>
      <t xml:space="preserve">DK: </t>
    </r>
    <r>
      <rPr>
        <sz val="8"/>
        <rFont val="Arial"/>
        <family val="2"/>
      </rPr>
      <t xml:space="preserve">56km;  </t>
    </r>
    <r>
      <rPr>
        <b/>
        <sz val="8"/>
        <rFont val="Arial"/>
        <family val="2"/>
      </rPr>
      <t>ES:</t>
    </r>
    <r>
      <rPr>
        <sz val="8"/>
        <rFont val="Arial"/>
        <family val="2"/>
      </rPr>
      <t xml:space="preserve"> 3015 km;</t>
    </r>
    <r>
      <rPr>
        <b/>
        <sz val="8"/>
        <rFont val="Arial"/>
        <family val="2"/>
      </rPr>
      <t xml:space="preserve"> FR: </t>
    </r>
    <r>
      <rPr>
        <sz val="8"/>
        <rFont val="Arial"/>
        <family val="2"/>
      </rPr>
      <t xml:space="preserve">2735; </t>
    </r>
    <r>
      <rPr>
        <b/>
        <sz val="8"/>
        <rFont val="Arial"/>
        <family val="2"/>
      </rPr>
      <t>IT</t>
    </r>
    <r>
      <rPr>
        <sz val="8"/>
        <rFont val="Arial"/>
        <family val="2"/>
      </rPr>
      <t xml:space="preserve">:896; </t>
    </r>
    <r>
      <rPr>
        <b/>
        <sz val="8"/>
        <rFont val="Arial"/>
        <family val="2"/>
      </rPr>
      <t>NL</t>
    </r>
    <r>
      <rPr>
        <sz val="8"/>
        <rFont val="Arial"/>
        <family val="2"/>
      </rPr>
      <t>: 90 km;</t>
    </r>
  </si>
  <si>
    <t>Buggingen -Katzenbergtunnel (Basel)</t>
  </si>
  <si>
    <t>Railways : High speed rail network (including dedicated high-speed lines)</t>
  </si>
  <si>
    <t>UA</t>
  </si>
  <si>
    <t>BA</t>
  </si>
  <si>
    <t>MD</t>
  </si>
  <si>
    <t>by number of passengers carried* in 2021</t>
  </si>
  <si>
    <r>
      <t xml:space="preserve">km at the end of </t>
    </r>
    <r>
      <rPr>
        <b/>
        <sz val="10"/>
        <rFont val="Arial"/>
        <family val="2"/>
      </rPr>
      <t>2021*</t>
    </r>
  </si>
  <si>
    <t xml:space="preserve">Beniel-Murcia </t>
  </si>
  <si>
    <t>Venta de Banos-Burgos</t>
  </si>
  <si>
    <t>Palencua- Alar del Rey</t>
  </si>
  <si>
    <r>
      <t>Source</t>
    </r>
    <r>
      <rPr>
        <sz val="8"/>
        <rFont val="Arial"/>
        <family val="2"/>
      </rPr>
      <t>: Union Internationale des Chemins de Fer</t>
    </r>
  </si>
  <si>
    <t>n.a.</t>
  </si>
  <si>
    <t>Maritime : Number of ports</t>
  </si>
  <si>
    <t>more than 50 million tonnes</t>
  </si>
  <si>
    <t>10 to 50  million tonnes</t>
  </si>
  <si>
    <t>5 to 10 million tonnes</t>
  </si>
  <si>
    <t>1 to 5 million tonnes</t>
  </si>
  <si>
    <t>500,000 to 1 million tonnes</t>
  </si>
  <si>
    <t>less than   500,000 tonnes</t>
  </si>
  <si>
    <t>by weight of goods transported in 2021</t>
  </si>
  <si>
    <t>2.5.9</t>
  </si>
  <si>
    <t xml:space="preserve">Maritime: Number of ports by weight of goods </t>
  </si>
  <si>
    <r>
      <t>Source</t>
    </r>
    <r>
      <rPr>
        <sz val="8"/>
        <color theme="1"/>
        <rFont val="Arial"/>
        <family val="2"/>
      </rPr>
      <t>: Eurostat [iww_if_infrastr], UNECE (MD, UA)</t>
    </r>
  </si>
  <si>
    <r>
      <rPr>
        <b/>
        <sz val="8"/>
        <color theme="1"/>
        <rFont val="Arial"/>
        <family val="2"/>
      </rPr>
      <t>RO:</t>
    </r>
    <r>
      <rPr>
        <sz val="8"/>
        <color theme="1"/>
        <rFont val="Arial"/>
        <family val="2"/>
      </rPr>
      <t xml:space="preserve"> since 2019 the length of navigable lakes was added to the previous figures; </t>
    </r>
  </si>
  <si>
    <r>
      <rPr>
        <b/>
        <sz val="8"/>
        <color theme="1"/>
        <rFont val="Arial"/>
        <family val="2"/>
      </rPr>
      <t>DE:</t>
    </r>
    <r>
      <rPr>
        <sz val="8"/>
        <color theme="1"/>
        <rFont val="Arial"/>
        <family val="2"/>
      </rPr>
      <t xml:space="preserve"> includes </t>
    </r>
    <r>
      <rPr>
        <b/>
        <sz val="8"/>
        <color theme="1"/>
        <rFont val="Arial"/>
        <family val="2"/>
      </rPr>
      <t>former GDR</t>
    </r>
    <r>
      <rPr>
        <sz val="8"/>
        <color theme="1"/>
        <rFont val="Arial"/>
        <family val="2"/>
      </rPr>
      <t xml:space="preserve">: 1970 = 2 300, 1980 = 2 302, 1990 = 2 319 </t>
    </r>
  </si>
  <si>
    <t>Other roads</t>
  </si>
  <si>
    <t>EU27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</si>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</sst>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0.0\ \ \ "/>
    <numFmt numFmtId="167" formatCode="#,##0\ "/>
    <numFmt numFmtId="168" formatCode="_-* #,##0.00\ _€_-;\-* #,##0.00\ _€_-;_-* &quot;-&quot;??\ _€_-;_-@_-"/>
  </numFmts>
  <fonts count="8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Times"/>
      <family val="1"/>
    </font>
    <font>
      <sz val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7"/>
      <name val="Arial"/>
      <family val="2"/>
    </font>
    <font>
      <u/>
      <sz val="8"/>
      <name val="Arial"/>
      <family val="2"/>
    </font>
    <font>
      <sz val="14"/>
      <name val="Arial"/>
      <family val="2"/>
    </font>
    <font>
      <b/>
      <sz val="10"/>
      <name val="Times"/>
      <family val="1"/>
    </font>
    <font>
      <b/>
      <sz val="8"/>
      <name val="Times"/>
      <family val="1"/>
    </font>
    <font>
      <b/>
      <sz val="18"/>
      <name val="Arial"/>
      <family val="2"/>
    </font>
    <font>
      <b/>
      <i/>
      <sz val="10"/>
      <name val="Times"/>
      <family val="1"/>
    </font>
    <font>
      <sz val="8"/>
      <name val="Times"/>
      <family val="1"/>
    </font>
    <font>
      <i/>
      <sz val="8"/>
      <name val="Times"/>
      <family val="1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3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</fonts>
  <fills count="61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38">
    <xf numFmtId="0" fontId="0" fillId="0" borderId="0"/>
    <xf numFmtId="0" fontId="15" fillId="0" borderId="0"/>
    <xf numFmtId="0" fontId="23" fillId="2" borderId="0" applyNumberFormat="0" applyBorder="0">
      <protection locked="0"/>
    </xf>
    <xf numFmtId="0" fontId="24" fillId="3" borderId="0" applyNumberFormat="0" applyBorder="0">
      <protection locked="0"/>
    </xf>
    <xf numFmtId="0" fontId="9" fillId="0" borderId="0"/>
    <xf numFmtId="0" fontId="8" fillId="0" borderId="0"/>
    <xf numFmtId="0" fontId="10" fillId="0" borderId="0"/>
    <xf numFmtId="0" fontId="34" fillId="0" borderId="0"/>
    <xf numFmtId="0" fontId="7" fillId="0" borderId="0"/>
    <xf numFmtId="0" fontId="6" fillId="0" borderId="0"/>
    <xf numFmtId="0" fontId="35" fillId="0" borderId="0"/>
    <xf numFmtId="0" fontId="5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168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0" fillId="0" borderId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44" fillId="0" borderId="0" applyNumberFormat="0" applyFill="0" applyBorder="0" applyAlignment="0" applyProtection="0"/>
    <xf numFmtId="0" fontId="45" fillId="0" borderId="55" applyNumberFormat="0" applyFill="0" applyAlignment="0" applyProtection="0"/>
    <xf numFmtId="0" fontId="46" fillId="0" borderId="56" applyNumberFormat="0" applyFill="0" applyAlignment="0" applyProtection="0"/>
    <xf numFmtId="0" fontId="47" fillId="0" borderId="57" applyNumberFormat="0" applyFill="0" applyAlignment="0" applyProtection="0"/>
    <xf numFmtId="0" fontId="47" fillId="0" borderId="0" applyNumberFormat="0" applyFill="0" applyBorder="0" applyAlignment="0" applyProtection="0"/>
    <xf numFmtId="0" fontId="48" fillId="8" borderId="0" applyNumberFormat="0" applyBorder="0" applyAlignment="0" applyProtection="0"/>
    <xf numFmtId="0" fontId="49" fillId="9" borderId="0" applyNumberFormat="0" applyBorder="0" applyAlignment="0" applyProtection="0"/>
    <xf numFmtId="0" fontId="50" fillId="10" borderId="0" applyNumberFormat="0" applyBorder="0" applyAlignment="0" applyProtection="0"/>
    <xf numFmtId="0" fontId="51" fillId="11" borderId="58" applyNumberFormat="0" applyAlignment="0" applyProtection="0"/>
    <xf numFmtId="0" fontId="52" fillId="12" borderId="59" applyNumberFormat="0" applyAlignment="0" applyProtection="0"/>
    <xf numFmtId="0" fontId="53" fillId="12" borderId="58" applyNumberFormat="0" applyAlignment="0" applyProtection="0"/>
    <xf numFmtId="0" fontId="54" fillId="0" borderId="60" applyNumberFormat="0" applyFill="0" applyAlignment="0" applyProtection="0"/>
    <xf numFmtId="0" fontId="55" fillId="13" borderId="61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63" applyNumberFormat="0" applyFill="0" applyAlignment="0" applyProtection="0"/>
    <xf numFmtId="0" fontId="5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59" fillId="38" borderId="0" applyNumberFormat="0" applyBorder="0" applyAlignment="0" applyProtection="0"/>
    <xf numFmtId="0" fontId="2" fillId="0" borderId="0"/>
    <xf numFmtId="0" fontId="2" fillId="14" borderId="62" applyNumberFormat="0" applyFont="0" applyAlignment="0" applyProtection="0"/>
    <xf numFmtId="0" fontId="34" fillId="0" borderId="0"/>
    <xf numFmtId="0" fontId="61" fillId="10" borderId="0" applyNumberFormat="0" applyBorder="0" applyAlignment="0" applyProtection="0"/>
    <xf numFmtId="0" fontId="1" fillId="14" borderId="6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63" fillId="39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2" borderId="0" applyNumberFormat="0" applyBorder="0" applyAlignment="0" applyProtection="0"/>
    <xf numFmtId="0" fontId="63" fillId="43" borderId="0" applyNumberFormat="0" applyBorder="0" applyAlignment="0" applyProtection="0"/>
    <xf numFmtId="0" fontId="63" fillId="44" borderId="0" applyNumberFormat="0" applyBorder="0" applyAlignment="0" applyProtection="0"/>
    <xf numFmtId="0" fontId="63" fillId="45" borderId="0" applyNumberFormat="0" applyBorder="0" applyAlignment="0" applyProtection="0"/>
    <xf numFmtId="0" fontId="63" fillId="46" borderId="0" applyNumberFormat="0" applyBorder="0" applyAlignment="0" applyProtection="0"/>
    <xf numFmtId="0" fontId="63" fillId="47" borderId="0" applyNumberFormat="0" applyBorder="0" applyAlignment="0" applyProtection="0"/>
    <xf numFmtId="0" fontId="63" fillId="42" borderId="0" applyNumberFormat="0" applyBorder="0" applyAlignment="0" applyProtection="0"/>
    <xf numFmtId="0" fontId="63" fillId="45" borderId="0" applyNumberFormat="0" applyBorder="0" applyAlignment="0" applyProtection="0"/>
    <xf numFmtId="0" fontId="63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46" borderId="0" applyNumberFormat="0" applyBorder="0" applyAlignment="0" applyProtection="0"/>
    <xf numFmtId="0" fontId="70" fillId="47" borderId="0" applyNumberFormat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54" borderId="0" applyNumberFormat="0" applyBorder="0" applyAlignment="0" applyProtection="0"/>
    <xf numFmtId="0" fontId="70" fillId="55" borderId="0" applyNumberFormat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0" fillId="56" borderId="0" applyNumberFormat="0" applyBorder="0" applyAlignment="0" applyProtection="0"/>
    <xf numFmtId="0" fontId="71" fillId="57" borderId="66" applyNumberFormat="0" applyAlignment="0" applyProtection="0"/>
    <xf numFmtId="0" fontId="72" fillId="57" borderId="67" applyNumberFormat="0" applyAlignment="0" applyProtection="0"/>
    <xf numFmtId="0" fontId="73" fillId="44" borderId="67" applyNumberFormat="0" applyAlignment="0" applyProtection="0"/>
    <xf numFmtId="0" fontId="24" fillId="0" borderId="68" applyNumberFormat="0" applyFill="0" applyAlignment="0" applyProtection="0"/>
    <xf numFmtId="0" fontId="74" fillId="0" borderId="0" applyNumberFormat="0" applyFill="0" applyBorder="0" applyAlignment="0" applyProtection="0"/>
    <xf numFmtId="0" fontId="75" fillId="41" borderId="0" applyNumberFormat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76" fillId="58" borderId="0" applyNumberFormat="0" applyBorder="0" applyAlignment="0" applyProtection="0"/>
    <xf numFmtId="0" fontId="10" fillId="59" borderId="69" applyNumberFormat="0" applyFont="0" applyAlignment="0" applyProtection="0"/>
    <xf numFmtId="0" fontId="77" fillId="40" borderId="0" applyNumberFormat="0" applyBorder="0" applyAlignment="0" applyProtection="0"/>
    <xf numFmtId="0" fontId="63" fillId="0" borderId="0"/>
    <xf numFmtId="0" fontId="10" fillId="0" borderId="0"/>
    <xf numFmtId="0" fontId="10" fillId="0" borderId="0"/>
    <xf numFmtId="0" fontId="64" fillId="0" borderId="0"/>
    <xf numFmtId="0" fontId="66" fillId="0" borderId="70" applyNumberFormat="0" applyFill="0" applyAlignment="0" applyProtection="0"/>
    <xf numFmtId="0" fontId="67" fillId="0" borderId="71" applyNumberFormat="0" applyFill="0" applyAlignment="0" applyProtection="0"/>
    <xf numFmtId="0" fontId="68" fillId="0" borderId="72" applyNumberFormat="0" applyFill="0" applyAlignment="0" applyProtection="0"/>
    <xf numFmtId="0" fontId="6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8" fillId="0" borderId="73" applyNumberFormat="0" applyFill="0" applyAlignment="0" applyProtection="0"/>
    <xf numFmtId="0" fontId="79" fillId="0" borderId="0" applyNumberFormat="0" applyFill="0" applyBorder="0" applyAlignment="0" applyProtection="0"/>
    <xf numFmtId="0" fontId="80" fillId="60" borderId="74" applyNumberFormat="0" applyAlignment="0" applyProtection="0"/>
    <xf numFmtId="0" fontId="13" fillId="0" borderId="0"/>
  </cellStyleXfs>
  <cellXfs count="447">
    <xf numFmtId="0" fontId="0" fillId="0" borderId="0" xfId="0"/>
    <xf numFmtId="0" fontId="13" fillId="0" borderId="0" xfId="0" applyFont="1"/>
    <xf numFmtId="0" fontId="18" fillId="0" borderId="0" xfId="0" applyFont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horizontal="right" vertical="top"/>
    </xf>
    <xf numFmtId="0" fontId="0" fillId="0" borderId="0" xfId="0" applyAlignment="1">
      <alignment vertical="top"/>
    </xf>
    <xf numFmtId="0" fontId="13" fillId="0" borderId="0" xfId="0" applyFont="1" applyAlignment="1">
      <alignment horizontal="right" vertical="center"/>
    </xf>
    <xf numFmtId="0" fontId="11" fillId="0" borderId="0" xfId="0" applyFont="1"/>
    <xf numFmtId="0" fontId="19" fillId="0" borderId="0" xfId="0" applyFont="1"/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top" wrapText="1"/>
    </xf>
    <xf numFmtId="0" fontId="13" fillId="0" borderId="0" xfId="0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0" fillId="0" borderId="5" xfId="0" applyFont="1" applyBorder="1" applyAlignment="1">
      <alignment horizontal="right" vertical="top"/>
    </xf>
    <xf numFmtId="0" fontId="14" fillId="0" borderId="6" xfId="0" applyFont="1" applyBorder="1" applyAlignment="1">
      <alignment horizontal="left" vertical="center"/>
    </xf>
    <xf numFmtId="0" fontId="12" fillId="0" borderId="0" xfId="0" quotePrefix="1" applyFont="1" applyAlignment="1">
      <alignment horizontal="left" vertical="top"/>
    </xf>
    <xf numFmtId="0" fontId="27" fillId="0" borderId="0" xfId="0" applyFont="1"/>
    <xf numFmtId="0" fontId="0" fillId="0" borderId="5" xfId="0" applyBorder="1"/>
    <xf numFmtId="0" fontId="13" fillId="0" borderId="5" xfId="0" applyFont="1" applyBorder="1"/>
    <xf numFmtId="0" fontId="20" fillId="0" borderId="5" xfId="0" applyFont="1" applyBorder="1" applyAlignment="1">
      <alignment horizontal="center" vertical="center" wrapText="1"/>
    </xf>
    <xf numFmtId="0" fontId="26" fillId="0" borderId="0" xfId="0" applyFont="1" applyAlignment="1">
      <alignment vertical="top"/>
    </xf>
    <xf numFmtId="1" fontId="14" fillId="4" borderId="9" xfId="0" applyNumberFormat="1" applyFont="1" applyFill="1" applyBorder="1" applyAlignment="1">
      <alignment horizontal="center" vertical="center"/>
    </xf>
    <xf numFmtId="1" fontId="14" fillId="4" borderId="10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5" xfId="0" applyFill="1" applyBorder="1"/>
    <xf numFmtId="0" fontId="25" fillId="4" borderId="13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quotePrefix="1" applyFont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11" fillId="4" borderId="4" xfId="0" applyFont="1" applyFill="1" applyBorder="1"/>
    <xf numFmtId="0" fontId="20" fillId="4" borderId="0" xfId="0" applyFont="1" applyFill="1" applyAlignment="1">
      <alignment horizont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17" fontId="12" fillId="0" borderId="0" xfId="0" quotePrefix="1" applyNumberFormat="1" applyFont="1" applyAlignment="1">
      <alignment horizontal="center" vertical="center" wrapText="1"/>
    </xf>
    <xf numFmtId="165" fontId="21" fillId="5" borderId="0" xfId="0" applyNumberFormat="1" applyFont="1" applyFill="1" applyAlignment="1">
      <alignment horizontal="right" vertical="center"/>
    </xf>
    <xf numFmtId="0" fontId="15" fillId="5" borderId="17" xfId="0" applyFont="1" applyFill="1" applyBorder="1" applyAlignment="1">
      <alignment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0" borderId="27" xfId="0" applyFont="1" applyBorder="1" applyAlignment="1">
      <alignment horizontal="right" vertical="center"/>
    </xf>
    <xf numFmtId="0" fontId="15" fillId="5" borderId="28" xfId="0" applyFont="1" applyFill="1" applyBorder="1" applyAlignment="1">
      <alignment horizontal="right" vertical="center"/>
    </xf>
    <xf numFmtId="0" fontId="15" fillId="0" borderId="28" xfId="0" applyFont="1" applyBorder="1" applyAlignment="1">
      <alignment horizontal="right" vertical="center"/>
    </xf>
    <xf numFmtId="0" fontId="15" fillId="5" borderId="29" xfId="0" applyFont="1" applyFill="1" applyBorder="1" applyAlignment="1">
      <alignment horizontal="right" vertical="center"/>
    </xf>
    <xf numFmtId="0" fontId="15" fillId="0" borderId="30" xfId="0" applyFont="1" applyBorder="1" applyAlignment="1">
      <alignment horizontal="right" vertical="center"/>
    </xf>
    <xf numFmtId="0" fontId="15" fillId="0" borderId="29" xfId="0" applyFont="1" applyBorder="1" applyAlignment="1">
      <alignment horizontal="right" vertical="center"/>
    </xf>
    <xf numFmtId="0" fontId="15" fillId="5" borderId="30" xfId="0" applyFont="1" applyFill="1" applyBorder="1" applyAlignment="1">
      <alignment horizontal="right" vertical="center"/>
    </xf>
    <xf numFmtId="0" fontId="15" fillId="0" borderId="29" xfId="0" quotePrefix="1" applyFont="1" applyBorder="1" applyAlignment="1">
      <alignment horizontal="right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0" borderId="37" xfId="0" quotePrefix="1" applyFont="1" applyBorder="1" applyAlignment="1">
      <alignment horizontal="center" vertical="center"/>
    </xf>
    <xf numFmtId="0" fontId="15" fillId="0" borderId="38" xfId="0" quotePrefix="1" applyFont="1" applyBorder="1" applyAlignment="1">
      <alignment horizontal="center" vertical="center"/>
    </xf>
    <xf numFmtId="0" fontId="20" fillId="4" borderId="43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9" fontId="11" fillId="0" borderId="0" xfId="0" applyNumberFormat="1" applyFont="1" applyAlignment="1">
      <alignment horizontal="left" vertical="center"/>
    </xf>
    <xf numFmtId="166" fontId="11" fillId="0" borderId="0" xfId="0" quotePrefix="1" applyNumberFormat="1" applyFont="1" applyAlignment="1">
      <alignment horizontal="left"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33" fillId="0" borderId="0" xfId="0" applyFont="1"/>
    <xf numFmtId="0" fontId="16" fillId="0" borderId="0" xfId="0" applyFont="1" applyAlignment="1">
      <alignment horizontal="center" vertical="center" wrapText="1"/>
    </xf>
    <xf numFmtId="0" fontId="17" fillId="0" borderId="4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165" fontId="13" fillId="0" borderId="0" xfId="0" applyNumberFormat="1" applyFont="1"/>
    <xf numFmtId="167" fontId="13" fillId="0" borderId="4" xfId="0" quotePrefix="1" applyNumberFormat="1" applyFont="1" applyBorder="1" applyAlignment="1">
      <alignment horizontal="right" vertical="center"/>
    </xf>
    <xf numFmtId="167" fontId="13" fillId="0" borderId="0" xfId="0" quotePrefix="1" applyNumberFormat="1" applyFont="1" applyAlignment="1">
      <alignment horizontal="right" vertical="center"/>
    </xf>
    <xf numFmtId="0" fontId="14" fillId="0" borderId="6" xfId="0" applyFont="1" applyBorder="1" applyAlignment="1">
      <alignment horizontal="center" vertical="center"/>
    </xf>
    <xf numFmtId="1" fontId="14" fillId="4" borderId="47" xfId="0" applyNumberFormat="1" applyFont="1" applyFill="1" applyBorder="1" applyAlignment="1">
      <alignment horizontal="center" vertical="center"/>
    </xf>
    <xf numFmtId="0" fontId="0" fillId="0" borderId="6" xfId="0" applyBorder="1"/>
    <xf numFmtId="167" fontId="13" fillId="0" borderId="8" xfId="0" quotePrefix="1" applyNumberFormat="1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167" fontId="13" fillId="0" borderId="12" xfId="0" quotePrefix="1" applyNumberFormat="1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4" fillId="6" borderId="2" xfId="0" applyFont="1" applyFill="1" applyBorder="1" applyAlignment="1">
      <alignment horizontal="center" vertical="center"/>
    </xf>
    <xf numFmtId="0" fontId="10" fillId="0" borderId="0" xfId="0" applyFont="1"/>
    <xf numFmtId="165" fontId="13" fillId="5" borderId="0" xfId="0" applyNumberFormat="1" applyFont="1" applyFill="1" applyAlignment="1">
      <alignment horizontal="right" vertical="center"/>
    </xf>
    <xf numFmtId="165" fontId="21" fillId="0" borderId="0" xfId="0" applyNumberFormat="1" applyFont="1" applyAlignment="1">
      <alignment horizontal="right" vertical="center"/>
    </xf>
    <xf numFmtId="165" fontId="13" fillId="6" borderId="0" xfId="0" applyNumberFormat="1" applyFont="1" applyFill="1" applyAlignment="1">
      <alignment horizontal="right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vertical="center"/>
    </xf>
    <xf numFmtId="0" fontId="15" fillId="6" borderId="20" xfId="0" applyFont="1" applyFill="1" applyBorder="1" applyAlignment="1">
      <alignment horizontal="center" vertical="center"/>
    </xf>
    <xf numFmtId="0" fontId="15" fillId="6" borderId="37" xfId="0" applyFont="1" applyFill="1" applyBorder="1" applyAlignment="1">
      <alignment horizontal="center" vertical="center"/>
    </xf>
    <xf numFmtId="0" fontId="15" fillId="6" borderId="36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right" vertical="center"/>
    </xf>
    <xf numFmtId="0" fontId="17" fillId="6" borderId="26" xfId="0" applyFont="1" applyFill="1" applyBorder="1" applyAlignment="1">
      <alignment horizontal="center" vertical="center"/>
    </xf>
    <xf numFmtId="0" fontId="15" fillId="6" borderId="38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right" vertical="center"/>
    </xf>
    <xf numFmtId="0" fontId="15" fillId="6" borderId="21" xfId="0" quotePrefix="1" applyFont="1" applyFill="1" applyBorder="1" applyAlignment="1">
      <alignment horizontal="center" vertical="center"/>
    </xf>
    <xf numFmtId="0" fontId="15" fillId="6" borderId="37" xfId="0" quotePrefix="1" applyFont="1" applyFill="1" applyBorder="1" applyAlignment="1">
      <alignment horizontal="center" vertical="center"/>
    </xf>
    <xf numFmtId="0" fontId="15" fillId="6" borderId="38" xfId="0" quotePrefix="1" applyFont="1" applyFill="1" applyBorder="1" applyAlignment="1">
      <alignment horizontal="center" vertical="center"/>
    </xf>
    <xf numFmtId="0" fontId="15" fillId="6" borderId="29" xfId="0" quotePrefix="1" applyFont="1" applyFill="1" applyBorder="1" applyAlignment="1">
      <alignment horizontal="right" vertical="center"/>
    </xf>
    <xf numFmtId="0" fontId="17" fillId="6" borderId="45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41" xfId="0" applyFont="1" applyFill="1" applyBorder="1"/>
    <xf numFmtId="0" fontId="15" fillId="6" borderId="42" xfId="0" applyFont="1" applyFill="1" applyBorder="1"/>
    <xf numFmtId="0" fontId="15" fillId="6" borderId="31" xfId="0" applyFont="1" applyFill="1" applyBorder="1" applyAlignment="1">
      <alignment horizontal="right"/>
    </xf>
    <xf numFmtId="0" fontId="17" fillId="6" borderId="2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35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165" fontId="21" fillId="6" borderId="0" xfId="0" applyNumberFormat="1" applyFont="1" applyFill="1" applyAlignment="1">
      <alignment horizontal="right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vertical="center"/>
    </xf>
    <xf numFmtId="165" fontId="13" fillId="5" borderId="4" xfId="0" applyNumberFormat="1" applyFont="1" applyFill="1" applyBorder="1" applyAlignment="1">
      <alignment horizontal="right" vertical="center"/>
    </xf>
    <xf numFmtId="165" fontId="13" fillId="0" borderId="4" xfId="0" applyNumberFormat="1" applyFont="1" applyBorder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165" fontId="13" fillId="6" borderId="4" xfId="0" applyNumberFormat="1" applyFont="1" applyFill="1" applyBorder="1" applyAlignment="1">
      <alignment horizontal="right" vertical="center"/>
    </xf>
    <xf numFmtId="165" fontId="13" fillId="0" borderId="4" xfId="0" quotePrefix="1" applyNumberFormat="1" applyFont="1" applyBorder="1" applyAlignment="1">
      <alignment horizontal="right" vertical="center"/>
    </xf>
    <xf numFmtId="165" fontId="13" fillId="6" borderId="4" xfId="0" quotePrefix="1" applyNumberFormat="1" applyFont="1" applyFill="1" applyBorder="1" applyAlignment="1">
      <alignment horizontal="right" vertical="center"/>
    </xf>
    <xf numFmtId="165" fontId="13" fillId="0" borderId="7" xfId="0" applyNumberFormat="1" applyFont="1" applyBorder="1" applyAlignment="1">
      <alignment horizontal="right"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4" xfId="0" applyNumberFormat="1" applyFont="1" applyBorder="1" applyAlignment="1">
      <alignment vertical="center"/>
    </xf>
    <xf numFmtId="165" fontId="13" fillId="0" borderId="0" xfId="0" quotePrefix="1" applyNumberFormat="1" applyFont="1" applyAlignment="1">
      <alignment horizontal="right" vertical="center"/>
    </xf>
    <xf numFmtId="165" fontId="21" fillId="0" borderId="8" xfId="0" applyNumberFormat="1" applyFont="1" applyBorder="1" applyAlignment="1">
      <alignment horizontal="right" vertical="center"/>
    </xf>
    <xf numFmtId="165" fontId="13" fillId="6" borderId="0" xfId="0" quotePrefix="1" applyNumberFormat="1" applyFont="1" applyFill="1" applyAlignment="1">
      <alignment horizontal="right" vertical="center"/>
    </xf>
    <xf numFmtId="165" fontId="13" fillId="6" borderId="5" xfId="0" applyNumberFormat="1" applyFont="1" applyFill="1" applyBorder="1" applyAlignment="1">
      <alignment vertical="center"/>
    </xf>
    <xf numFmtId="0" fontId="13" fillId="6" borderId="51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right" vertical="center"/>
    </xf>
    <xf numFmtId="165" fontId="13" fillId="0" borderId="5" xfId="0" quotePrefix="1" applyNumberFormat="1" applyFont="1" applyBorder="1" applyAlignment="1">
      <alignment horizontal="right" vertical="center"/>
    </xf>
    <xf numFmtId="165" fontId="13" fillId="0" borderId="49" xfId="0" applyNumberFormat="1" applyFont="1" applyBorder="1" applyAlignment="1">
      <alignment horizontal="right" vertical="center"/>
    </xf>
    <xf numFmtId="165" fontId="13" fillId="6" borderId="7" xfId="0" applyNumberFormat="1" applyFont="1" applyFill="1" applyBorder="1" applyAlignment="1">
      <alignment horizontal="right" vertical="center"/>
    </xf>
    <xf numFmtId="165" fontId="13" fillId="0" borderId="2" xfId="0" applyNumberFormat="1" applyFont="1" applyBorder="1" applyAlignment="1">
      <alignment horizontal="right" vertical="center"/>
    </xf>
    <xf numFmtId="165" fontId="13" fillId="5" borderId="2" xfId="0" applyNumberFormat="1" applyFont="1" applyFill="1" applyBorder="1" applyAlignment="1">
      <alignment horizontal="right" vertical="center"/>
    </xf>
    <xf numFmtId="165" fontId="13" fillId="5" borderId="2" xfId="0" applyNumberFormat="1" applyFont="1" applyFill="1" applyBorder="1" applyAlignment="1">
      <alignment horizontal="center" vertical="center"/>
    </xf>
    <xf numFmtId="165" fontId="13" fillId="0" borderId="48" xfId="0" applyNumberFormat="1" applyFont="1" applyBorder="1" applyAlignment="1">
      <alignment horizontal="right" vertical="center"/>
    </xf>
    <xf numFmtId="165" fontId="13" fillId="6" borderId="2" xfId="0" applyNumberFormat="1" applyFont="1" applyFill="1" applyBorder="1" applyAlignment="1">
      <alignment horizontal="right" vertical="center"/>
    </xf>
    <xf numFmtId="165" fontId="13" fillId="0" borderId="51" xfId="0" applyNumberFormat="1" applyFont="1" applyBorder="1" applyAlignment="1">
      <alignment horizontal="right" vertical="center"/>
    </xf>
    <xf numFmtId="165" fontId="13" fillId="6" borderId="3" xfId="0" applyNumberFormat="1" applyFont="1" applyFill="1" applyBorder="1" applyAlignment="1">
      <alignment horizontal="right" vertical="center"/>
    </xf>
    <xf numFmtId="165" fontId="13" fillId="0" borderId="3" xfId="0" applyNumberFormat="1" applyFont="1" applyBorder="1" applyAlignment="1">
      <alignment horizontal="right" vertical="center"/>
    </xf>
    <xf numFmtId="0" fontId="25" fillId="4" borderId="8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top" wrapText="1"/>
    </xf>
    <xf numFmtId="0" fontId="14" fillId="0" borderId="51" xfId="0" applyFont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1" fontId="14" fillId="4" borderId="8" xfId="0" applyNumberFormat="1" applyFont="1" applyFill="1" applyBorder="1" applyAlignment="1">
      <alignment horizontal="center" vertical="center"/>
    </xf>
    <xf numFmtId="1" fontId="14" fillId="5" borderId="4" xfId="0" applyNumberFormat="1" applyFont="1" applyFill="1" applyBorder="1" applyAlignment="1">
      <alignment horizontal="center" vertical="center"/>
    </xf>
    <xf numFmtId="165" fontId="14" fillId="5" borderId="10" xfId="0" applyNumberFormat="1" applyFont="1" applyFill="1" applyBorder="1" applyAlignment="1">
      <alignment horizontal="right" vertical="center"/>
    </xf>
    <xf numFmtId="0" fontId="14" fillId="5" borderId="47" xfId="0" applyFont="1" applyFill="1" applyBorder="1" applyAlignment="1">
      <alignment horizontal="center" vertical="center"/>
    </xf>
    <xf numFmtId="165" fontId="22" fillId="5" borderId="10" xfId="0" applyNumberFormat="1" applyFont="1" applyFill="1" applyBorder="1" applyAlignment="1">
      <alignment horizontal="right" vertical="center"/>
    </xf>
    <xf numFmtId="165" fontId="14" fillId="5" borderId="9" xfId="0" applyNumberFormat="1" applyFont="1" applyFill="1" applyBorder="1" applyAlignment="1">
      <alignment horizontal="right" vertical="center"/>
    </xf>
    <xf numFmtId="165" fontId="14" fillId="5" borderId="47" xfId="0" applyNumberFormat="1" applyFont="1" applyFill="1" applyBorder="1" applyAlignment="1">
      <alignment horizontal="right" vertical="center"/>
    </xf>
    <xf numFmtId="1" fontId="14" fillId="4" borderId="8" xfId="0" applyNumberFormat="1" applyFont="1" applyFill="1" applyBorder="1" applyAlignment="1">
      <alignment horizontal="center"/>
    </xf>
    <xf numFmtId="165" fontId="13" fillId="6" borderId="5" xfId="0" applyNumberFormat="1" applyFont="1" applyFill="1" applyBorder="1" applyAlignment="1">
      <alignment horizontal="right" vertical="center"/>
    </xf>
    <xf numFmtId="165" fontId="13" fillId="0" borderId="0" xfId="0" applyNumberFormat="1" applyFont="1" applyAlignment="1">
      <alignment vertical="center"/>
    </xf>
    <xf numFmtId="165" fontId="13" fillId="6" borderId="0" xfId="0" applyNumberFormat="1" applyFont="1" applyFill="1" applyAlignment="1">
      <alignment vertical="center"/>
    </xf>
    <xf numFmtId="0" fontId="14" fillId="7" borderId="2" xfId="0" applyFont="1" applyFill="1" applyBorder="1" applyAlignment="1">
      <alignment horizontal="center" vertical="center"/>
    </xf>
    <xf numFmtId="0" fontId="0" fillId="0" borderId="51" xfId="0" applyBorder="1"/>
    <xf numFmtId="165" fontId="38" fillId="6" borderId="0" xfId="0" applyNumberFormat="1" applyFont="1" applyFill="1" applyAlignment="1">
      <alignment horizontal="right" vertical="center"/>
    </xf>
    <xf numFmtId="0" fontId="13" fillId="0" borderId="51" xfId="0" applyFont="1" applyBorder="1"/>
    <xf numFmtId="165" fontId="38" fillId="0" borderId="0" xfId="0" applyNumberFormat="1" applyFont="1" applyAlignment="1">
      <alignment horizontal="right" vertical="center"/>
    </xf>
    <xf numFmtId="165" fontId="38" fillId="6" borderId="5" xfId="0" applyNumberFormat="1" applyFont="1" applyFill="1" applyBorder="1" applyAlignment="1">
      <alignment horizontal="right" vertical="center"/>
    </xf>
    <xf numFmtId="165" fontId="38" fillId="6" borderId="6" xfId="0" applyNumberFormat="1" applyFont="1" applyFill="1" applyBorder="1" applyAlignment="1">
      <alignment horizontal="right" vertical="center"/>
    </xf>
    <xf numFmtId="0" fontId="38" fillId="0" borderId="0" xfId="0" applyFont="1"/>
    <xf numFmtId="0" fontId="41" fillId="0" borderId="0" xfId="0" applyFont="1"/>
    <xf numFmtId="165" fontId="13" fillId="0" borderId="51" xfId="0" quotePrefix="1" applyNumberFormat="1" applyFont="1" applyBorder="1" applyAlignment="1">
      <alignment horizontal="right" vertical="center"/>
    </xf>
    <xf numFmtId="167" fontId="13" fillId="0" borderId="0" xfId="0" applyNumberFormat="1" applyFont="1" applyAlignment="1">
      <alignment horizontal="right" vertical="center"/>
    </xf>
    <xf numFmtId="167" fontId="13" fillId="6" borderId="0" xfId="0" applyNumberFormat="1" applyFont="1" applyFill="1" applyAlignment="1">
      <alignment horizontal="right" vertical="center"/>
    </xf>
    <xf numFmtId="167" fontId="13" fillId="0" borderId="49" xfId="0" applyNumberFormat="1" applyFont="1" applyBorder="1" applyAlignment="1">
      <alignment horizontal="right" vertical="center"/>
    </xf>
    <xf numFmtId="167" fontId="13" fillId="6" borderId="5" xfId="0" applyNumberFormat="1" applyFont="1" applyFill="1" applyBorder="1" applyAlignment="1">
      <alignment horizontal="right" vertical="center"/>
    </xf>
    <xf numFmtId="165" fontId="13" fillId="6" borderId="6" xfId="0" applyNumberFormat="1" applyFont="1" applyFill="1" applyBorder="1" applyAlignment="1">
      <alignment horizontal="right" vertical="center"/>
    </xf>
    <xf numFmtId="165" fontId="38" fillId="0" borderId="51" xfId="0" applyNumberFormat="1" applyFont="1" applyBorder="1" applyAlignment="1">
      <alignment horizontal="right" vertical="center"/>
    </xf>
    <xf numFmtId="165" fontId="38" fillId="6" borderId="51" xfId="0" applyNumberFormat="1" applyFont="1" applyFill="1" applyBorder="1" applyAlignment="1">
      <alignment horizontal="right" vertical="center"/>
    </xf>
    <xf numFmtId="0" fontId="42" fillId="0" borderId="0" xfId="0" applyFont="1"/>
    <xf numFmtId="0" fontId="14" fillId="5" borderId="0" xfId="0" applyFont="1" applyFill="1" applyAlignment="1">
      <alignment horizontal="center" vertical="center"/>
    </xf>
    <xf numFmtId="1" fontId="14" fillId="4" borderId="11" xfId="0" applyNumberFormat="1" applyFont="1" applyFill="1" applyBorder="1" applyAlignment="1">
      <alignment horizontal="center" vertical="center" wrapText="1"/>
    </xf>
    <xf numFmtId="1" fontId="14" fillId="4" borderId="52" xfId="0" applyNumberFormat="1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/>
    </xf>
    <xf numFmtId="1" fontId="14" fillId="4" borderId="54" xfId="0" applyNumberFormat="1" applyFont="1" applyFill="1" applyBorder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1" fontId="14" fillId="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41" fillId="0" borderId="2" xfId="0" applyFont="1" applyBorder="1"/>
    <xf numFmtId="0" fontId="39" fillId="0" borderId="4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46" xfId="0" applyFont="1" applyBorder="1" applyAlignment="1">
      <alignment vertical="center"/>
    </xf>
    <xf numFmtId="0" fontId="38" fillId="0" borderId="51" xfId="0" applyFont="1" applyBorder="1" applyAlignment="1">
      <alignment horizontal="center" vertical="center"/>
    </xf>
    <xf numFmtId="0" fontId="39" fillId="6" borderId="4" xfId="0" applyFont="1" applyFill="1" applyBorder="1" applyAlignment="1">
      <alignment horizontal="center" vertical="center"/>
    </xf>
    <xf numFmtId="0" fontId="38" fillId="6" borderId="0" xfId="0" applyFont="1" applyFill="1" applyAlignment="1">
      <alignment vertical="center"/>
    </xf>
    <xf numFmtId="0" fontId="37" fillId="6" borderId="0" xfId="0" applyFont="1" applyFill="1" applyAlignment="1">
      <alignment vertical="center"/>
    </xf>
    <xf numFmtId="0" fontId="38" fillId="6" borderId="46" xfId="0" applyFont="1" applyFill="1" applyBorder="1" applyAlignment="1">
      <alignment vertical="center"/>
    </xf>
    <xf numFmtId="0" fontId="38" fillId="6" borderId="51" xfId="0" applyFont="1" applyFill="1" applyBorder="1" applyAlignment="1">
      <alignment horizontal="center" vertical="center"/>
    </xf>
    <xf numFmtId="0" fontId="0" fillId="0" borderId="7" xfId="0" applyBorder="1"/>
    <xf numFmtId="165" fontId="14" fillId="4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165" fontId="0" fillId="0" borderId="0" xfId="0" applyNumberFormat="1"/>
    <xf numFmtId="1" fontId="14" fillId="4" borderId="11" xfId="0" applyNumberFormat="1" applyFont="1" applyFill="1" applyBorder="1" applyAlignment="1">
      <alignment horizontal="center" vertical="center"/>
    </xf>
    <xf numFmtId="0" fontId="0" fillId="0" borderId="4" xfId="0" applyBorder="1"/>
    <xf numFmtId="0" fontId="39" fillId="6" borderId="7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vertical="center"/>
    </xf>
    <xf numFmtId="0" fontId="37" fillId="6" borderId="5" xfId="0" applyFont="1" applyFill="1" applyBorder="1" applyAlignment="1">
      <alignment vertical="center"/>
    </xf>
    <xf numFmtId="0" fontId="38" fillId="6" borderId="14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" fontId="13" fillId="0" borderId="0" xfId="0" applyNumberFormat="1" applyFont="1"/>
    <xf numFmtId="165" fontId="38" fillId="0" borderId="5" xfId="0" applyNumberFormat="1" applyFont="1" applyBorder="1" applyAlignment="1">
      <alignment horizontal="right" vertical="center"/>
    </xf>
    <xf numFmtId="165" fontId="38" fillId="0" borderId="6" xfId="0" applyNumberFormat="1" applyFont="1" applyBorder="1" applyAlignment="1">
      <alignment horizontal="right" vertical="center"/>
    </xf>
    <xf numFmtId="167" fontId="21" fillId="6" borderId="0" xfId="0" applyNumberFormat="1" applyFont="1" applyFill="1" applyAlignment="1">
      <alignment horizontal="right" vertical="center"/>
    </xf>
    <xf numFmtId="0" fontId="14" fillId="0" borderId="4" xfId="0" applyFont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5" fontId="21" fillId="7" borderId="0" xfId="0" applyNumberFormat="1" applyFont="1" applyFill="1" applyAlignment="1">
      <alignment horizontal="right" vertical="center"/>
    </xf>
    <xf numFmtId="165" fontId="21" fillId="0" borderId="5" xfId="0" applyNumberFormat="1" applyFont="1" applyBorder="1" applyAlignment="1">
      <alignment horizontal="right" vertical="center"/>
    </xf>
    <xf numFmtId="165" fontId="13" fillId="6" borderId="12" xfId="0" applyNumberFormat="1" applyFont="1" applyFill="1" applyBorder="1" applyAlignment="1">
      <alignment horizontal="right" vertical="center"/>
    </xf>
    <xf numFmtId="165" fontId="13" fillId="6" borderId="8" xfId="0" applyNumberFormat="1" applyFont="1" applyFill="1" applyBorder="1" applyAlignment="1">
      <alignment horizontal="right" vertical="center"/>
    </xf>
    <xf numFmtId="0" fontId="0" fillId="6" borderId="0" xfId="0" applyFill="1"/>
    <xf numFmtId="0" fontId="0" fillId="6" borderId="5" xfId="0" applyFill="1" applyBorder="1"/>
    <xf numFmtId="0" fontId="14" fillId="6" borderId="12" xfId="0" applyFont="1" applyFill="1" applyBorder="1" applyAlignment="1">
      <alignment horizontal="center" vertical="center"/>
    </xf>
    <xf numFmtId="0" fontId="0" fillId="6" borderId="4" xfId="0" applyFill="1" applyBorder="1"/>
    <xf numFmtId="0" fontId="0" fillId="6" borderId="7" xfId="0" applyFill="1" applyBorder="1"/>
    <xf numFmtId="0" fontId="14" fillId="7" borderId="1" xfId="0" applyFont="1" applyFill="1" applyBorder="1" applyAlignment="1">
      <alignment horizontal="center" vertical="center"/>
    </xf>
    <xf numFmtId="165" fontId="21" fillId="6" borderId="5" xfId="0" applyNumberFormat="1" applyFont="1" applyFill="1" applyBorder="1" applyAlignment="1">
      <alignment horizontal="right" vertical="center"/>
    </xf>
    <xf numFmtId="165" fontId="13" fillId="6" borderId="51" xfId="0" applyNumberFormat="1" applyFont="1" applyFill="1" applyBorder="1" applyAlignment="1">
      <alignment horizontal="right" vertical="center"/>
    </xf>
    <xf numFmtId="165" fontId="13" fillId="0" borderId="6" xfId="0" applyNumberFormat="1" applyFont="1" applyBorder="1" applyAlignment="1">
      <alignment horizontal="right" vertical="center"/>
    </xf>
    <xf numFmtId="165" fontId="13" fillId="0" borderId="5" xfId="0" applyNumberFormat="1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1" fontId="14" fillId="5" borderId="0" xfId="0" applyNumberFormat="1" applyFont="1" applyFill="1" applyAlignment="1">
      <alignment horizontal="center" vertical="center"/>
    </xf>
    <xf numFmtId="1" fontId="14" fillId="5" borderId="5" xfId="0" applyNumberFormat="1" applyFont="1" applyFill="1" applyBorder="1" applyAlignment="1">
      <alignment horizontal="center" vertical="center"/>
    </xf>
    <xf numFmtId="165" fontId="13" fillId="0" borderId="7" xfId="0" quotePrefix="1" applyNumberFormat="1" applyFont="1" applyBorder="1" applyAlignment="1">
      <alignment horizontal="right" vertical="center"/>
    </xf>
    <xf numFmtId="1" fontId="41" fillId="0" borderId="2" xfId="0" applyNumberFormat="1" applyFont="1" applyBorder="1"/>
    <xf numFmtId="0" fontId="41" fillId="0" borderId="3" xfId="0" applyFont="1" applyBorder="1"/>
    <xf numFmtId="1" fontId="13" fillId="0" borderId="5" xfId="0" applyNumberFormat="1" applyFont="1" applyBorder="1"/>
    <xf numFmtId="165" fontId="14" fillId="0" borderId="3" xfId="0" applyNumberFormat="1" applyFont="1" applyBorder="1" applyAlignment="1">
      <alignment horizontal="right" vertical="center"/>
    </xf>
    <xf numFmtId="165" fontId="21" fillId="0" borderId="6" xfId="0" applyNumberFormat="1" applyFont="1" applyBorder="1" applyAlignment="1">
      <alignment horizontal="right" vertical="center"/>
    </xf>
    <xf numFmtId="165" fontId="21" fillId="0" borderId="51" xfId="0" applyNumberFormat="1" applyFont="1" applyBorder="1" applyAlignment="1">
      <alignment horizontal="right" vertical="center"/>
    </xf>
    <xf numFmtId="165" fontId="13" fillId="7" borderId="0" xfId="0" applyNumberFormat="1" applyFont="1" applyFill="1" applyAlignment="1">
      <alignment horizontal="right" vertical="center"/>
    </xf>
    <xf numFmtId="165" fontId="21" fillId="0" borderId="0" xfId="0" applyNumberFormat="1" applyFont="1" applyAlignment="1">
      <alignment vertical="center"/>
    </xf>
    <xf numFmtId="165" fontId="21" fillId="6" borderId="5" xfId="0" applyNumberFormat="1" applyFont="1" applyFill="1" applyBorder="1" applyAlignment="1">
      <alignment vertical="center"/>
    </xf>
    <xf numFmtId="0" fontId="60" fillId="0" borderId="0" xfId="0" applyFont="1"/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3" fillId="6" borderId="0" xfId="0" applyFont="1" applyFill="1"/>
    <xf numFmtId="0" fontId="14" fillId="6" borderId="5" xfId="0" applyFont="1" applyFill="1" applyBorder="1" applyAlignment="1">
      <alignment horizontal="center" vertical="center"/>
    </xf>
    <xf numFmtId="0" fontId="13" fillId="6" borderId="5" xfId="0" applyFont="1" applyFill="1" applyBorder="1"/>
    <xf numFmtId="0" fontId="13" fillId="0" borderId="0" xfId="0" applyFont="1" applyAlignment="1">
      <alignment horizontal="left" vertical="top"/>
    </xf>
    <xf numFmtId="165" fontId="38" fillId="7" borderId="0" xfId="0" applyNumberFormat="1" applyFont="1" applyFill="1" applyAlignment="1">
      <alignment horizontal="right" vertical="center"/>
    </xf>
    <xf numFmtId="165" fontId="38" fillId="7" borderId="51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center" vertical="center"/>
    </xf>
    <xf numFmtId="165" fontId="14" fillId="6" borderId="4" xfId="0" quotePrefix="1" applyNumberFormat="1" applyFont="1" applyFill="1" applyBorder="1" applyAlignment="1">
      <alignment horizontal="center" vertical="center"/>
    </xf>
    <xf numFmtId="164" fontId="14" fillId="6" borderId="51" xfId="0" applyNumberFormat="1" applyFont="1" applyFill="1" applyBorder="1" applyAlignment="1">
      <alignment horizontal="center" vertical="center"/>
    </xf>
    <xf numFmtId="165" fontId="13" fillId="6" borderId="51" xfId="0" applyNumberFormat="1" applyFont="1" applyFill="1" applyBorder="1" applyAlignment="1">
      <alignment vertical="center"/>
    </xf>
    <xf numFmtId="165" fontId="21" fillId="0" borderId="51" xfId="0" applyNumberFormat="1" applyFont="1" applyBorder="1" applyAlignment="1">
      <alignment vertical="center"/>
    </xf>
    <xf numFmtId="165" fontId="13" fillId="0" borderId="51" xfId="0" applyNumberFormat="1" applyFont="1" applyBorder="1" applyAlignment="1">
      <alignment vertical="center"/>
    </xf>
    <xf numFmtId="165" fontId="13" fillId="7" borderId="51" xfId="0" applyNumberFormat="1" applyFont="1" applyFill="1" applyBorder="1" applyAlignment="1">
      <alignment vertical="center"/>
    </xf>
    <xf numFmtId="164" fontId="14" fillId="7" borderId="51" xfId="0" applyNumberFormat="1" applyFont="1" applyFill="1" applyBorder="1" applyAlignment="1">
      <alignment horizontal="center" vertical="center"/>
    </xf>
    <xf numFmtId="165" fontId="13" fillId="7" borderId="5" xfId="0" applyNumberFormat="1" applyFont="1" applyFill="1" applyBorder="1" applyAlignment="1">
      <alignment vertical="center"/>
    </xf>
    <xf numFmtId="165" fontId="21" fillId="6" borderId="51" xfId="0" applyNumberFormat="1" applyFont="1" applyFill="1" applyBorder="1" applyAlignment="1">
      <alignment horizontal="right" vertical="center"/>
    </xf>
    <xf numFmtId="165" fontId="21" fillId="6" borderId="8" xfId="0" applyNumberFormat="1" applyFont="1" applyFill="1" applyBorder="1" applyAlignment="1">
      <alignment horizontal="right" vertical="center"/>
    </xf>
    <xf numFmtId="165" fontId="21" fillId="6" borderId="24" xfId="0" applyNumberFormat="1" applyFont="1" applyFill="1" applyBorder="1" applyAlignment="1">
      <alignment horizontal="right" vertical="center"/>
    </xf>
    <xf numFmtId="0" fontId="14" fillId="6" borderId="24" xfId="0" applyFont="1" applyFill="1" applyBorder="1" applyAlignment="1">
      <alignment horizontal="center" vertical="center"/>
    </xf>
    <xf numFmtId="165" fontId="21" fillId="6" borderId="6" xfId="0" applyNumberFormat="1" applyFont="1" applyFill="1" applyBorder="1" applyAlignment="1">
      <alignment horizontal="right" vertical="center"/>
    </xf>
    <xf numFmtId="1" fontId="14" fillId="4" borderId="24" xfId="0" applyNumberFormat="1" applyFont="1" applyFill="1" applyBorder="1" applyAlignment="1">
      <alignment horizontal="center" vertical="center"/>
    </xf>
    <xf numFmtId="165" fontId="21" fillId="0" borderId="24" xfId="0" applyNumberFormat="1" applyFont="1" applyBorder="1" applyAlignment="1">
      <alignment horizontal="right" vertical="center"/>
    </xf>
    <xf numFmtId="1" fontId="38" fillId="6" borderId="0" xfId="0" applyNumberFormat="1" applyFont="1" applyFill="1" applyAlignment="1">
      <alignment horizontal="right" vertical="center"/>
    </xf>
    <xf numFmtId="165" fontId="21" fillId="6" borderId="0" xfId="0" applyNumberFormat="1" applyFont="1" applyFill="1" applyAlignment="1">
      <alignment vertical="center"/>
    </xf>
    <xf numFmtId="165" fontId="21" fillId="7" borderId="5" xfId="0" applyNumberFormat="1" applyFont="1" applyFill="1" applyBorder="1" applyAlignment="1">
      <alignment vertical="center"/>
    </xf>
    <xf numFmtId="165" fontId="13" fillId="0" borderId="64" xfId="0" applyNumberFormat="1" applyFont="1" applyBorder="1" applyAlignment="1">
      <alignment horizontal="right" vertical="center"/>
    </xf>
    <xf numFmtId="1" fontId="38" fillId="6" borderId="51" xfId="0" applyNumberFormat="1" applyFont="1" applyFill="1" applyBorder="1" applyAlignment="1">
      <alignment horizontal="right" vertical="center"/>
    </xf>
    <xf numFmtId="165" fontId="38" fillId="7" borderId="10" xfId="0" applyNumberFormat="1" applyFont="1" applyFill="1" applyBorder="1" applyAlignment="1">
      <alignment horizontal="right" vertical="center"/>
    </xf>
    <xf numFmtId="1" fontId="40" fillId="6" borderId="2" xfId="0" applyNumberFormat="1" applyFont="1" applyFill="1" applyBorder="1" applyAlignment="1">
      <alignment horizontal="center" vertical="center"/>
    </xf>
    <xf numFmtId="1" fontId="13" fillId="0" borderId="24" xfId="0" applyNumberFormat="1" applyFont="1" applyBorder="1" applyAlignment="1">
      <alignment horizontal="right" vertical="center"/>
    </xf>
    <xf numFmtId="1" fontId="13" fillId="6" borderId="51" xfId="0" applyNumberFormat="1" applyFont="1" applyFill="1" applyBorder="1" applyAlignment="1">
      <alignment horizontal="right" vertical="center"/>
    </xf>
    <xf numFmtId="1" fontId="13" fillId="0" borderId="51" xfId="0" applyNumberFormat="1" applyFont="1" applyBorder="1" applyAlignment="1">
      <alignment horizontal="right" vertical="center"/>
    </xf>
    <xf numFmtId="1" fontId="13" fillId="0" borderId="6" xfId="0" applyNumberFormat="1" applyFont="1" applyBorder="1" applyAlignment="1">
      <alignment horizontal="right" vertical="center"/>
    </xf>
    <xf numFmtId="1" fontId="13" fillId="6" borderId="6" xfId="0" applyNumberFormat="1" applyFont="1" applyFill="1" applyBorder="1" applyAlignment="1">
      <alignment horizontal="right" vertical="center"/>
    </xf>
    <xf numFmtId="1" fontId="13" fillId="7" borderId="51" xfId="0" applyNumberFormat="1" applyFont="1" applyFill="1" applyBorder="1" applyAlignment="1">
      <alignment horizontal="right" vertical="center"/>
    </xf>
    <xf numFmtId="1" fontId="13" fillId="0" borderId="11" xfId="0" applyNumberFormat="1" applyFont="1" applyBorder="1" applyAlignment="1">
      <alignment horizontal="right" vertical="center"/>
    </xf>
    <xf numFmtId="165" fontId="39" fillId="6" borderId="0" xfId="0" applyNumberFormat="1" applyFont="1" applyFill="1" applyAlignment="1">
      <alignment horizontal="right" vertical="center"/>
    </xf>
    <xf numFmtId="165" fontId="39" fillId="6" borderId="51" xfId="0" applyNumberFormat="1" applyFont="1" applyFill="1" applyBorder="1" applyAlignment="1">
      <alignment horizontal="right" vertical="center"/>
    </xf>
    <xf numFmtId="165" fontId="38" fillId="7" borderId="11" xfId="0" applyNumberFormat="1" applyFont="1" applyFill="1" applyBorder="1" applyAlignment="1">
      <alignment horizontal="right" vertical="center"/>
    </xf>
    <xf numFmtId="164" fontId="14" fillId="5" borderId="51" xfId="0" applyNumberFormat="1" applyFont="1" applyFill="1" applyBorder="1" applyAlignment="1">
      <alignment horizontal="center" vertic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 vertical="top"/>
    </xf>
    <xf numFmtId="0" fontId="43" fillId="0" borderId="0" xfId="0" applyFont="1"/>
    <xf numFmtId="165" fontId="43" fillId="0" borderId="0" xfId="0" applyNumberFormat="1" applyFont="1"/>
    <xf numFmtId="0" fontId="42" fillId="0" borderId="0" xfId="0" applyFont="1" applyAlignment="1">
      <alignment horizontal="center"/>
    </xf>
    <xf numFmtId="165" fontId="22" fillId="5" borderId="5" xfId="0" applyNumberFormat="1" applyFont="1" applyFill="1" applyBorder="1" applyAlignment="1">
      <alignment vertical="center"/>
    </xf>
    <xf numFmtId="165" fontId="39" fillId="0" borderId="51" xfId="0" applyNumberFormat="1" applyFont="1" applyBorder="1" applyAlignment="1">
      <alignment horizontal="right" vertical="center"/>
    </xf>
    <xf numFmtId="165" fontId="21" fillId="6" borderId="0" xfId="0" quotePrefix="1" applyNumberFormat="1" applyFont="1" applyFill="1" applyAlignment="1">
      <alignment horizontal="right" vertical="center"/>
    </xf>
    <xf numFmtId="165" fontId="21" fillId="6" borderId="51" xfId="0" quotePrefix="1" applyNumberFormat="1" applyFont="1" applyFill="1" applyBorder="1" applyAlignment="1">
      <alignment horizontal="right" vertical="center"/>
    </xf>
    <xf numFmtId="165" fontId="22" fillId="5" borderId="11" xfId="0" applyNumberFormat="1" applyFont="1" applyFill="1" applyBorder="1" applyAlignment="1">
      <alignment horizontal="right" vertical="center"/>
    </xf>
    <xf numFmtId="165" fontId="13" fillId="0" borderId="75" xfId="0" quotePrefix="1" applyNumberFormat="1" applyFont="1" applyBorder="1" applyAlignment="1">
      <alignment horizontal="right" vertical="center"/>
    </xf>
    <xf numFmtId="0" fontId="38" fillId="6" borderId="7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3" fillId="6" borderId="24" xfId="0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13" fillId="0" borderId="51" xfId="0" applyFont="1" applyBorder="1" applyAlignment="1">
      <alignment horizontal="center"/>
    </xf>
    <xf numFmtId="0" fontId="13" fillId="0" borderId="4" xfId="0" quotePrefix="1" applyFon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6" borderId="4" xfId="0" quotePrefix="1" applyFont="1" applyFill="1" applyBorder="1" applyAlignment="1">
      <alignment horizontal="center" vertical="center"/>
    </xf>
    <xf numFmtId="0" fontId="13" fillId="6" borderId="0" xfId="0" quotePrefix="1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13" fillId="6" borderId="7" xfId="0" quotePrefix="1" applyFont="1" applyFill="1" applyBorder="1" applyAlignment="1">
      <alignment horizontal="center" vertical="center"/>
    </xf>
    <xf numFmtId="0" fontId="13" fillId="6" borderId="5" xfId="0" quotePrefix="1" applyFont="1" applyFill="1" applyBorder="1" applyAlignment="1">
      <alignment horizontal="center" vertical="center"/>
    </xf>
    <xf numFmtId="0" fontId="21" fillId="6" borderId="75" xfId="0" applyFont="1" applyFill="1" applyBorder="1"/>
    <xf numFmtId="0" fontId="14" fillId="7" borderId="47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3" fillId="0" borderId="75" xfId="0" applyFont="1" applyBorder="1" applyAlignment="1">
      <alignment horizontal="center" vertical="center"/>
    </xf>
    <xf numFmtId="0" fontId="13" fillId="6" borderId="4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right" vertical="center"/>
    </xf>
    <xf numFmtId="0" fontId="13" fillId="6" borderId="8" xfId="0" applyFont="1" applyFill="1" applyBorder="1" applyAlignment="1">
      <alignment horizontal="right" vertical="center"/>
    </xf>
    <xf numFmtId="164" fontId="14" fillId="6" borderId="75" xfId="0" applyNumberFormat="1" applyFont="1" applyFill="1" applyBorder="1" applyAlignment="1">
      <alignment horizontal="center" vertical="center"/>
    </xf>
    <xf numFmtId="165" fontId="13" fillId="6" borderId="64" xfId="0" applyNumberFormat="1" applyFont="1" applyFill="1" applyBorder="1" applyAlignment="1">
      <alignment vertical="center"/>
    </xf>
    <xf numFmtId="165" fontId="14" fillId="5" borderId="9" xfId="0" applyNumberFormat="1" applyFont="1" applyFill="1" applyBorder="1" applyAlignment="1">
      <alignment horizontal="center" vertical="center"/>
    </xf>
    <xf numFmtId="165" fontId="22" fillId="5" borderId="10" xfId="0" applyNumberFormat="1" applyFont="1" applyFill="1" applyBorder="1" applyAlignment="1">
      <alignment vertical="center"/>
    </xf>
    <xf numFmtId="164" fontId="14" fillId="5" borderId="11" xfId="0" applyNumberFormat="1" applyFont="1" applyFill="1" applyBorder="1" applyAlignment="1">
      <alignment horizontal="center" vertical="center"/>
    </xf>
    <xf numFmtId="164" fontId="14" fillId="6" borderId="51" xfId="0" quotePrefix="1" applyNumberFormat="1" applyFont="1" applyFill="1" applyBorder="1" applyAlignment="1">
      <alignment horizontal="center" vertical="center"/>
    </xf>
    <xf numFmtId="164" fontId="14" fillId="5" borderId="51" xfId="0" quotePrefix="1" applyNumberFormat="1" applyFont="1" applyFill="1" applyBorder="1" applyAlignment="1">
      <alignment horizontal="center" vertical="center"/>
    </xf>
    <xf numFmtId="0" fontId="13" fillId="6" borderId="51" xfId="0" quotePrefix="1" applyFont="1" applyFill="1" applyBorder="1" applyAlignment="1">
      <alignment horizontal="center" vertical="center"/>
    </xf>
    <xf numFmtId="0" fontId="13" fillId="0" borderId="51" xfId="0" quotePrefix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65" fontId="43" fillId="0" borderId="5" xfId="0" applyNumberFormat="1" applyFont="1" applyBorder="1"/>
    <xf numFmtId="1" fontId="14" fillId="4" borderId="0" xfId="0" applyNumberFormat="1" applyFont="1" applyFill="1" applyAlignment="1">
      <alignment horizontal="center"/>
    </xf>
    <xf numFmtId="0" fontId="13" fillId="0" borderId="76" xfId="0" applyFont="1" applyBorder="1" applyAlignment="1">
      <alignment horizontal="center" vertical="center"/>
    </xf>
    <xf numFmtId="164" fontId="14" fillId="0" borderId="51" xfId="0" applyNumberFormat="1" applyFont="1" applyBorder="1" applyAlignment="1">
      <alignment horizontal="center" vertical="center"/>
    </xf>
    <xf numFmtId="165" fontId="13" fillId="7" borderId="0" xfId="0" applyNumberFormat="1" applyFont="1" applyFill="1" applyAlignment="1">
      <alignment vertical="center"/>
    </xf>
    <xf numFmtId="165" fontId="13" fillId="0" borderId="64" xfId="0" applyNumberFormat="1" applyFont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165" fontId="21" fillId="7" borderId="0" xfId="0" applyNumberFormat="1" applyFont="1" applyFill="1" applyAlignment="1">
      <alignment vertical="center"/>
    </xf>
    <xf numFmtId="165" fontId="13" fillId="0" borderId="2" xfId="0" quotePrefix="1" applyNumberFormat="1" applyFont="1" applyBorder="1" applyAlignment="1">
      <alignment horizontal="center" vertical="center"/>
    </xf>
    <xf numFmtId="0" fontId="13" fillId="6" borderId="0" xfId="0" applyFont="1" applyFill="1" applyAlignment="1">
      <alignment horizontal="right" vertical="center"/>
    </xf>
    <xf numFmtId="0" fontId="13" fillId="0" borderId="65" xfId="0" applyFont="1" applyBorder="1" applyAlignment="1">
      <alignment horizontal="center" vertical="center"/>
    </xf>
    <xf numFmtId="164" fontId="14" fillId="0" borderId="75" xfId="0" applyNumberFormat="1" applyFont="1" applyBorder="1" applyAlignment="1">
      <alignment horizontal="center" vertical="center"/>
    </xf>
    <xf numFmtId="165" fontId="14" fillId="6" borderId="0" xfId="0" quotePrefix="1" applyNumberFormat="1" applyFont="1" applyFill="1" applyAlignment="1">
      <alignment horizontal="center" vertical="center"/>
    </xf>
    <xf numFmtId="165" fontId="13" fillId="0" borderId="24" xfId="0" quotePrefix="1" applyNumberFormat="1" applyFont="1" applyBorder="1" applyAlignment="1">
      <alignment horizontal="right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77" xfId="0" applyFont="1" applyFill="1" applyBorder="1" applyAlignment="1">
      <alignment horizontal="center" vertical="center"/>
    </xf>
    <xf numFmtId="0" fontId="37" fillId="0" borderId="0" xfId="0" applyFont="1"/>
    <xf numFmtId="165" fontId="21" fillId="6" borderId="64" xfId="0" applyNumberFormat="1" applyFont="1" applyFill="1" applyBorder="1" applyAlignment="1">
      <alignment vertical="center"/>
    </xf>
    <xf numFmtId="165" fontId="13" fillId="0" borderId="10" xfId="0" applyNumberFormat="1" applyFont="1" applyBorder="1" applyAlignment="1">
      <alignment vertical="center"/>
    </xf>
    <xf numFmtId="0" fontId="16" fillId="0" borderId="0" xfId="0" applyFont="1" applyAlignment="1">
      <alignment horizontal="right" vertical="center" wrapText="1"/>
    </xf>
    <xf numFmtId="1" fontId="14" fillId="4" borderId="24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quotePrefix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/>
    </xf>
    <xf numFmtId="164" fontId="16" fillId="5" borderId="10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right" vertical="top"/>
    </xf>
    <xf numFmtId="165" fontId="38" fillId="6" borderId="0" xfId="0" applyNumberFormat="1" applyFont="1" applyFill="1" applyAlignment="1">
      <alignment horizontal="center" vertical="center"/>
    </xf>
    <xf numFmtId="165" fontId="38" fillId="6" borderId="51" xfId="0" applyNumberFormat="1" applyFont="1" applyFill="1" applyBorder="1" applyAlignment="1">
      <alignment horizontal="center" vertical="center"/>
    </xf>
    <xf numFmtId="165" fontId="38" fillId="6" borderId="4" xfId="0" applyNumberFormat="1" applyFont="1" applyFill="1" applyBorder="1" applyAlignment="1">
      <alignment horizontal="center" vertical="center"/>
    </xf>
    <xf numFmtId="165" fontId="38" fillId="0" borderId="12" xfId="0" applyNumberFormat="1" applyFont="1" applyBorder="1" applyAlignment="1">
      <alignment horizontal="center" vertical="center"/>
    </xf>
    <xf numFmtId="165" fontId="38" fillId="0" borderId="8" xfId="0" applyNumberFormat="1" applyFont="1" applyBorder="1" applyAlignment="1">
      <alignment horizontal="center" vertical="center"/>
    </xf>
    <xf numFmtId="165" fontId="38" fillId="0" borderId="24" xfId="0" applyNumberFormat="1" applyFont="1" applyBorder="1" applyAlignment="1">
      <alignment horizontal="center" vertical="center"/>
    </xf>
    <xf numFmtId="0" fontId="12" fillId="0" borderId="0" xfId="0" quotePrefix="1" applyFont="1" applyAlignment="1">
      <alignment horizontal="left"/>
    </xf>
    <xf numFmtId="0" fontId="10" fillId="0" borderId="5" xfId="0" applyFont="1" applyBorder="1" applyAlignment="1">
      <alignment horizontal="center" vertical="center"/>
    </xf>
    <xf numFmtId="165" fontId="38" fillId="0" borderId="0" xfId="0" applyNumberFormat="1" applyFont="1" applyAlignment="1">
      <alignment horizontal="center" vertical="center"/>
    </xf>
    <xf numFmtId="165" fontId="38" fillId="0" borderId="51" xfId="0" applyNumberFormat="1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14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6" fillId="0" borderId="0" xfId="0" quotePrefix="1" applyFont="1" applyAlignment="1">
      <alignment horizontal="left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20" fillId="4" borderId="8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4" borderId="50" xfId="0" applyFont="1" applyFill="1" applyBorder="1" applyAlignment="1">
      <alignment horizontal="center" vertical="center" wrapText="1"/>
    </xf>
    <xf numFmtId="0" fontId="25" fillId="4" borderId="3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49" fontId="15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center" wrapText="1"/>
    </xf>
    <xf numFmtId="0" fontId="14" fillId="0" borderId="0" xfId="0" applyFont="1"/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wrapText="1"/>
    </xf>
    <xf numFmtId="0" fontId="17" fillId="0" borderId="8" xfId="0" applyFont="1" applyBorder="1" applyAlignment="1">
      <alignment horizontal="left" wrapText="1"/>
    </xf>
    <xf numFmtId="0" fontId="20" fillId="0" borderId="0" xfId="0" applyFont="1" applyAlignment="1">
      <alignment horizontal="center" vertical="center"/>
    </xf>
    <xf numFmtId="0" fontId="21" fillId="6" borderId="7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75" xfId="0" applyFont="1" applyFill="1" applyBorder="1" applyAlignment="1">
      <alignment horizontal="center" vertical="center"/>
    </xf>
  </cellXfs>
  <cellStyles count="138">
    <cellStyle name="20% - Accent1 2" xfId="72" xr:uid="{E71BF43D-7B88-45D3-B314-49EF3F099BE4}"/>
    <cellStyle name="20% - Accent2 2" xfId="75" xr:uid="{1AF960C8-21BD-4A42-B252-FFFFA654B393}"/>
    <cellStyle name="20% - Accent3 2" xfId="78" xr:uid="{30DB90C6-584A-47BC-8B0B-374BA5C53BED}"/>
    <cellStyle name="20% - Accent4 2" xfId="81" xr:uid="{EF9BB533-89C6-4A3A-AC09-9D82A4F40083}"/>
    <cellStyle name="20% - Accent5 2" xfId="84" xr:uid="{F57B3FBC-953B-4547-9829-047F3B396F57}"/>
    <cellStyle name="20% - Accent6 2" xfId="87" xr:uid="{1F21CB52-4F6B-44C1-BB88-3317DE64BB59}"/>
    <cellStyle name="20% - Akzent1 2" xfId="90" xr:uid="{C69CF038-58BF-4EA8-A521-50D639B7B66B}"/>
    <cellStyle name="20% - Akzent2 2" xfId="91" xr:uid="{A25D5984-1B9F-4D7B-B556-B85F57FC9806}"/>
    <cellStyle name="20% - Akzent3 2" xfId="92" xr:uid="{3FE48C99-C2F9-4F38-B803-932FF20D12D9}"/>
    <cellStyle name="20% - Akzent4 2" xfId="93" xr:uid="{E3D68DFD-00DB-4FDF-8CC4-EDC25AA7AC8A}"/>
    <cellStyle name="20% - Akzent5 2" xfId="94" xr:uid="{034A07B9-5C8F-4800-864F-6EAF79AE7E01}"/>
    <cellStyle name="20% - Akzent6 2" xfId="95" xr:uid="{1B07DC38-C6C2-4C7B-BC71-8F8089C6F20F}"/>
    <cellStyle name="20% - Акцент1" xfId="44" builtinId="30" customBuiltin="1"/>
    <cellStyle name="20% - Акцент2" xfId="48" builtinId="34" customBuiltin="1"/>
    <cellStyle name="20% - Акцент3" xfId="52" builtinId="38" customBuiltin="1"/>
    <cellStyle name="20% - Акцент4" xfId="56" builtinId="42" customBuiltin="1"/>
    <cellStyle name="20% - Акцент5" xfId="60" builtinId="46" customBuiltin="1"/>
    <cellStyle name="20% - Акцент6" xfId="64" builtinId="50" customBuiltin="1"/>
    <cellStyle name="40% - Accent1 2" xfId="73" xr:uid="{91542C22-D3ED-4CDC-BDD9-918C6CC88BD4}"/>
    <cellStyle name="40% - Accent2 2" xfId="76" xr:uid="{9753F23F-148A-48EE-84D1-2B30941EDDF6}"/>
    <cellStyle name="40% - Accent3 2" xfId="79" xr:uid="{1C185F2A-5E87-4E5D-82E8-54A6EBE85884}"/>
    <cellStyle name="40% - Accent4 2" xfId="82" xr:uid="{9B6EDA35-AAE2-4B02-9052-00FD23553454}"/>
    <cellStyle name="40% - Accent5 2" xfId="85" xr:uid="{93ECB54A-E42E-4ACC-8831-DE01FF318108}"/>
    <cellStyle name="40% - Accent6 2" xfId="88" xr:uid="{9ED70CDF-CB62-4998-9265-8B5D1A885A8D}"/>
    <cellStyle name="40% - Akzent1 2" xfId="96" xr:uid="{F143FF51-DAAD-4F62-A902-606E712CEF86}"/>
    <cellStyle name="40% - Akzent2 2" xfId="97" xr:uid="{61B063E9-5960-4A65-ABE1-6C6E2E05A726}"/>
    <cellStyle name="40% - Akzent3 2" xfId="98" xr:uid="{8C8E6EDC-B858-41F8-9394-1CE7810B9859}"/>
    <cellStyle name="40% - Akzent4 2" xfId="99" xr:uid="{FA2E4C7B-5574-4441-B3D5-DD7D44BA37AE}"/>
    <cellStyle name="40% - Akzent5 2" xfId="100" xr:uid="{28D61967-B4F6-4E28-9E87-63570AA12C2D}"/>
    <cellStyle name="40% - Akzent6 2" xfId="101" xr:uid="{BAC875A1-F1C3-4F40-882D-58C5A300377F}"/>
    <cellStyle name="40% - Акцент1" xfId="45" builtinId="31" customBuiltin="1"/>
    <cellStyle name="40% - Акцент2" xfId="49" builtinId="35" customBuiltin="1"/>
    <cellStyle name="40% - Акцент3" xfId="53" builtinId="39" customBuiltin="1"/>
    <cellStyle name="40% - Акцент4" xfId="57" builtinId="43" customBuiltin="1"/>
    <cellStyle name="40% - Акцент5" xfId="61" builtinId="47" customBuiltin="1"/>
    <cellStyle name="40% - Акцент6" xfId="65" builtinId="51" customBuiltin="1"/>
    <cellStyle name="60% - Accent1 2" xfId="74" xr:uid="{51E87E38-30B5-4B7D-998F-FC7E0AF9A684}"/>
    <cellStyle name="60% - Accent2 2" xfId="77" xr:uid="{565A4D93-D178-4290-8B0E-50712EF2C383}"/>
    <cellStyle name="60% - Accent3 2" xfId="80" xr:uid="{5E81186B-137C-4B85-873F-4103100E876A}"/>
    <cellStyle name="60% - Accent4 2" xfId="83" xr:uid="{882C9CF2-F153-463B-B393-8E803E9B4C55}"/>
    <cellStyle name="60% - Accent5 2" xfId="86" xr:uid="{2B3B68CF-2F0F-4781-8F16-8A5B12B182CB}"/>
    <cellStyle name="60% - Accent6 2" xfId="89" xr:uid="{6ACD66D6-B1BC-4889-9026-5DE28F315BD8}"/>
    <cellStyle name="60% - Akzent1 2" xfId="102" xr:uid="{7F3A68B8-85F3-4300-A4EB-ADF00BA2F258}"/>
    <cellStyle name="60% - Akzent2 2" xfId="103" xr:uid="{4E5DC209-1D8B-48B2-8447-86635B9E9AD8}"/>
    <cellStyle name="60% - Akzent3 2" xfId="104" xr:uid="{068EA45D-4CC2-4B02-BB87-7C4F8FAA463F}"/>
    <cellStyle name="60% - Akzent4 2" xfId="105" xr:uid="{C5AB62EB-7CF4-408B-B925-F70072AFB32D}"/>
    <cellStyle name="60% - Akzent5 2" xfId="106" xr:uid="{4E087215-CC80-42A2-A1CA-C497875A46D5}"/>
    <cellStyle name="60% - Akzent6 2" xfId="107" xr:uid="{B8D12767-305F-4EF3-B2B3-8A8DE31AFB04}"/>
    <cellStyle name="60% - Акцент1" xfId="46" builtinId="32" customBuiltin="1"/>
    <cellStyle name="60% - Акцент2" xfId="50" builtinId="36" customBuiltin="1"/>
    <cellStyle name="60% - Акцент3" xfId="54" builtinId="40" customBuiltin="1"/>
    <cellStyle name="60% - Акцент4" xfId="58" builtinId="44" customBuiltin="1"/>
    <cellStyle name="60% - Акцент5" xfId="62" builtinId="48" customBuiltin="1"/>
    <cellStyle name="60% - Акцент6" xfId="66" builtinId="52" customBuiltin="1"/>
    <cellStyle name="Akzent1 2" xfId="108" xr:uid="{2719DFE6-BCAC-4A41-A02C-A69E5AD95DB1}"/>
    <cellStyle name="Akzent2 2" xfId="109" xr:uid="{D5541AEC-EF9F-4764-8A53-4CC6706F642D}"/>
    <cellStyle name="Akzent3 2" xfId="110" xr:uid="{2C223A6C-243D-4FB5-B48C-88008AA77396}"/>
    <cellStyle name="Akzent4 2" xfId="111" xr:uid="{E4D0909A-1254-45DA-87A6-F33CBB1F439A}"/>
    <cellStyle name="Akzent5 2" xfId="112" xr:uid="{DDC5FBC9-087F-4ED5-ADC9-276D9EBAF636}"/>
    <cellStyle name="Akzent6 2" xfId="113" xr:uid="{C70A1EB8-BE38-4FF0-84F6-AF9A226FD199}"/>
    <cellStyle name="Ausgabe 2" xfId="114" xr:uid="{876CDE5F-E1A0-46E0-979D-1CC78F0448CF}"/>
    <cellStyle name="Berechnung 2" xfId="115" xr:uid="{4A110296-D0E4-467C-B5A8-2E16EA62E739}"/>
    <cellStyle name="Comma 2" xfId="24" xr:uid="{00000000-0005-0000-0000-00001B000000}"/>
    <cellStyle name="Eingabe 2" xfId="116" xr:uid="{E367C811-1F9D-4F39-8E0D-BA8F67C069ED}"/>
    <cellStyle name="Ergebnis 2" xfId="117" xr:uid="{96DCA216-B98E-41B7-B61A-8932BBC393AE}"/>
    <cellStyle name="Erklärender Text 2" xfId="118" xr:uid="{129AC138-FC90-4E58-A55E-1C5F14008FC1}"/>
    <cellStyle name="Gut 2" xfId="119" xr:uid="{416FEB49-F62B-4726-928C-029886DA3D32}"/>
    <cellStyle name="Hyperlink 2" xfId="120" xr:uid="{BB2E1A1B-BEC2-4636-AFEC-EA4AC3A49999}"/>
    <cellStyle name="Hyperlink 3" xfId="121" xr:uid="{1DAF20A0-3184-4D58-B484-6CA90BCDD910}"/>
    <cellStyle name="Milliers 2" xfId="20" xr:uid="{00000000-0005-0000-0000-000025000000}"/>
    <cellStyle name="Neutral 2" xfId="70" xr:uid="{DD286C21-B83A-4F57-B43E-1966C4AD85D5}"/>
    <cellStyle name="Neutral 2 2" xfId="122" xr:uid="{FF12457A-A15C-4D88-B33F-690153B822DE}"/>
    <cellStyle name="Normal 10" xfId="12" xr:uid="{00000000-0005-0000-0000-000028000000}"/>
    <cellStyle name="Normal 10 2" xfId="19" xr:uid="{00000000-0005-0000-0000-000029000000}"/>
    <cellStyle name="Normal 11" xfId="21" xr:uid="{00000000-0005-0000-0000-00002A000000}"/>
    <cellStyle name="Normal 12" xfId="67" xr:uid="{00000000-0005-0000-0000-00002B000000}"/>
    <cellStyle name="Normal 2" xfId="4" xr:uid="{00000000-0005-0000-0000-00002C000000}"/>
    <cellStyle name="Normal 2 2" xfId="13" xr:uid="{00000000-0005-0000-0000-00002D000000}"/>
    <cellStyle name="Normal 2 3" xfId="23" xr:uid="{00000000-0005-0000-0000-00002E000000}"/>
    <cellStyle name="Normal 2 4" xfId="69" xr:uid="{00000000-0005-0000-0000-00002F000000}"/>
    <cellStyle name="Normal 3" xfId="5" xr:uid="{00000000-0005-0000-0000-000030000000}"/>
    <cellStyle name="Normal 3 2" xfId="14" xr:uid="{00000000-0005-0000-0000-000031000000}"/>
    <cellStyle name="Normal 3 3" xfId="26" xr:uid="{00000000-0005-0000-0000-000032000000}"/>
    <cellStyle name="Normal 4" xfId="6" xr:uid="{00000000-0005-0000-0000-000033000000}"/>
    <cellStyle name="Normal 5" xfId="7" xr:uid="{00000000-0005-0000-0000-000034000000}"/>
    <cellStyle name="Normal 6" xfId="8" xr:uid="{00000000-0005-0000-0000-000035000000}"/>
    <cellStyle name="Normal 6 2" xfId="15" xr:uid="{00000000-0005-0000-0000-000036000000}"/>
    <cellStyle name="Normal 7" xfId="9" xr:uid="{00000000-0005-0000-0000-000037000000}"/>
    <cellStyle name="Normal 7 2" xfId="16" xr:uid="{00000000-0005-0000-0000-000038000000}"/>
    <cellStyle name="Normal 8" xfId="10" xr:uid="{00000000-0005-0000-0000-000039000000}"/>
    <cellStyle name="Normal 8 2" xfId="17" xr:uid="{00000000-0005-0000-0000-00003A000000}"/>
    <cellStyle name="Normal 9" xfId="11" xr:uid="{00000000-0005-0000-0000-00003B000000}"/>
    <cellStyle name="Normal 9 2" xfId="18" xr:uid="{00000000-0005-0000-0000-00003C000000}"/>
    <cellStyle name="Note 2" xfId="68" xr:uid="{00000000-0005-0000-0000-00003D000000}"/>
    <cellStyle name="Note 3" xfId="71" xr:uid="{A165BD0E-02B9-4241-B910-2583F3B56A77}"/>
    <cellStyle name="Notiz 2" xfId="123" xr:uid="{CD99DB7D-B0FB-4FE0-8E7A-522B1AC7A785}"/>
    <cellStyle name="Percent 2" xfId="22" xr:uid="{00000000-0005-0000-0000-00003F000000}"/>
    <cellStyle name="Schlecht 2" xfId="124" xr:uid="{44922531-F8CE-4BE3-9B9D-EBB3874A32E9}"/>
    <cellStyle name="Standard 2" xfId="125" xr:uid="{CCFA096F-341B-4B42-9E6D-076F18C532BA}"/>
    <cellStyle name="Standard 2 2" xfId="126" xr:uid="{AE3D983E-88E6-4795-8D11-0A2757E3BD35}"/>
    <cellStyle name="Standard 2 2 2" xfId="137" xr:uid="{A3892D99-06B2-462D-8BF3-946EEC2701B9}"/>
    <cellStyle name="Standard 3" xfId="25" xr:uid="{00000000-0005-0000-0000-000040000000}"/>
    <cellStyle name="Standard 3 2" xfId="128" xr:uid="{7EB0BDF0-CDCB-440A-9E08-DDD23E7C59EF}"/>
    <cellStyle name="Standard 3 3" xfId="127" xr:uid="{006342C0-C654-428F-8876-51A76FD544E6}"/>
    <cellStyle name="Standard_E00seit45" xfId="1" xr:uid="{00000000-0005-0000-0000-000041000000}"/>
    <cellStyle name="Titre ligne" xfId="2" xr:uid="{00000000-0005-0000-0000-000043000000}"/>
    <cellStyle name="Total intermediaire" xfId="3" xr:uid="{00000000-0005-0000-0000-000045000000}"/>
    <cellStyle name="Überschrift 1 2" xfId="129" xr:uid="{BF9864C7-431E-4D63-9512-605F0D6DF8A0}"/>
    <cellStyle name="Überschrift 2 2" xfId="130" xr:uid="{CDBD91F9-B8BD-4CCE-B980-DFF71EB45FA8}"/>
    <cellStyle name="Überschrift 3 2" xfId="131" xr:uid="{DDB4F618-FF79-45C3-86C0-BFC54466C1AC}"/>
    <cellStyle name="Überschrift 4 2" xfId="132" xr:uid="{444C901E-571F-4F2B-940B-5F1343DB9854}"/>
    <cellStyle name="Überschrift 5" xfId="133" xr:uid="{ED143671-7038-4AA3-AEF0-BB5B3FDA9640}"/>
    <cellStyle name="Verknüpfte Zelle 2" xfId="134" xr:uid="{67DA0ED8-FC15-40E5-A732-7AC83E6E27A6}"/>
    <cellStyle name="Warnender Text 2" xfId="135" xr:uid="{0B19752F-57A6-4023-B8CB-2C768EB7EFDF}"/>
    <cellStyle name="Zelle überprüfen 2" xfId="136" xr:uid="{A1199E49-E15C-4CB5-B001-057296C6F7F1}"/>
    <cellStyle name="Акцент1" xfId="43" builtinId="29" customBuiltin="1"/>
    <cellStyle name="Акцент2" xfId="47" builtinId="33" customBuiltin="1"/>
    <cellStyle name="Акцент3" xfId="51" builtinId="37" customBuiltin="1"/>
    <cellStyle name="Акцент4" xfId="55" builtinId="41" customBuiltin="1"/>
    <cellStyle name="Акцент5" xfId="59" builtinId="45" customBuiltin="1"/>
    <cellStyle name="Акцент6" xfId="63" builtinId="49" customBuiltin="1"/>
    <cellStyle name="Вход" xfId="35" builtinId="20" customBuiltin="1"/>
    <cellStyle name="Добър" xfId="32" builtinId="26" customBuiltin="1"/>
    <cellStyle name="Заглавие" xfId="27" builtinId="15" customBuiltin="1"/>
    <cellStyle name="Заглавие 1" xfId="28" builtinId="16" customBuiltin="1"/>
    <cellStyle name="Заглавие 2" xfId="29" builtinId="17" customBuiltin="1"/>
    <cellStyle name="Заглавие 3" xfId="30" builtinId="18" customBuiltin="1"/>
    <cellStyle name="Заглавие 4" xfId="31" builtinId="19" customBuiltin="1"/>
    <cellStyle name="Изход" xfId="36" builtinId="21" customBuiltin="1"/>
    <cellStyle name="Изчисление" xfId="37" builtinId="22" customBuiltin="1"/>
    <cellStyle name="Контролна клетка" xfId="39" builtinId="23" customBuiltin="1"/>
    <cellStyle name="Лош" xfId="33" builtinId="27" customBuiltin="1"/>
    <cellStyle name="Неутрален" xfId="34" builtinId="28" customBuiltin="1"/>
    <cellStyle name="Нормален" xfId="0" builtinId="0" customBuiltin="1"/>
    <cellStyle name="Обяснителен текст" xfId="41" builtinId="53" customBuiltin="1"/>
    <cellStyle name="Предупредителен текст" xfId="40" builtinId="11" customBuiltin="1"/>
    <cellStyle name="Свързана клетка" xfId="38" builtinId="24" customBuiltin="1"/>
    <cellStyle name="Сума" xfId="4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A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AF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00FFFF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41"/>
  <dimension ref="B1:E57"/>
  <sheetViews>
    <sheetView workbookViewId="0">
      <selection activeCell="B23" sqref="B23"/>
    </sheetView>
  </sheetViews>
  <sheetFormatPr defaultColWidth="9.1328125" defaultRowHeight="13.15" x14ac:dyDescent="0.4"/>
  <cols>
    <col min="1" max="1" width="0.86328125" style="2" customWidth="1"/>
    <col min="2" max="2" width="5.3984375" style="91" customWidth="1"/>
    <col min="3" max="3" width="2" style="92" customWidth="1"/>
    <col min="4" max="4" width="51.59765625" style="2" customWidth="1"/>
    <col min="5" max="5" width="8.59765625" style="2" customWidth="1"/>
    <col min="6" max="16384" width="9.1328125" style="2"/>
  </cols>
  <sheetData>
    <row r="1" spans="2:5" ht="20.100000000000001" customHeight="1" x14ac:dyDescent="0.4">
      <c r="B1" s="399" t="s">
        <v>63</v>
      </c>
      <c r="C1" s="399"/>
      <c r="D1" s="399"/>
      <c r="E1" s="399"/>
    </row>
    <row r="2" spans="2:5" ht="20.100000000000001" customHeight="1" x14ac:dyDescent="0.4">
      <c r="B2" s="400" t="s">
        <v>64</v>
      </c>
      <c r="C2" s="400"/>
      <c r="D2" s="400"/>
      <c r="E2" s="400"/>
    </row>
    <row r="3" spans="2:5" ht="20.100000000000001" customHeight="1" x14ac:dyDescent="0.4">
      <c r="B3" s="401" t="s">
        <v>73</v>
      </c>
      <c r="C3" s="401"/>
      <c r="D3" s="401"/>
      <c r="E3" s="401"/>
    </row>
    <row r="4" spans="2:5" ht="20.100000000000001" customHeight="1" x14ac:dyDescent="0.4">
      <c r="B4" s="402" t="s">
        <v>65</v>
      </c>
      <c r="C4" s="402"/>
      <c r="D4" s="402"/>
      <c r="E4" s="402"/>
    </row>
    <row r="5" spans="2:5" ht="20.100000000000001" customHeight="1" x14ac:dyDescent="0.4">
      <c r="B5" s="52"/>
      <c r="C5" s="52"/>
      <c r="D5" s="52"/>
      <c r="E5" s="52"/>
    </row>
    <row r="6" spans="2:5" ht="20.100000000000001" customHeight="1" x14ac:dyDescent="0.4"/>
    <row r="7" spans="2:5" ht="20.100000000000001" customHeight="1" x14ac:dyDescent="0.4">
      <c r="B7" s="399" t="s">
        <v>83</v>
      </c>
      <c r="C7" s="399"/>
      <c r="D7" s="399"/>
      <c r="E7" s="399"/>
    </row>
    <row r="8" spans="2:5" ht="20.100000000000001" customHeight="1" x14ac:dyDescent="0.4">
      <c r="B8" s="398">
        <v>2023</v>
      </c>
      <c r="C8" s="398"/>
      <c r="D8" s="398"/>
      <c r="E8" s="398"/>
    </row>
    <row r="9" spans="2:5" ht="20.100000000000001" customHeight="1" x14ac:dyDescent="0.4">
      <c r="B9" s="58"/>
      <c r="C9" s="58"/>
      <c r="D9" s="58"/>
      <c r="E9" s="58"/>
    </row>
    <row r="10" spans="2:5" ht="20.100000000000001" customHeight="1" x14ac:dyDescent="0.4">
      <c r="B10" s="403" t="s">
        <v>84</v>
      </c>
      <c r="C10" s="403"/>
      <c r="D10" s="403"/>
      <c r="E10" s="403"/>
    </row>
    <row r="11" spans="2:5" ht="20.100000000000001" customHeight="1" x14ac:dyDescent="0.4">
      <c r="B11" s="93"/>
      <c r="E11" s="93"/>
    </row>
    <row r="12" spans="2:5" ht="20.100000000000001" customHeight="1" x14ac:dyDescent="0.4">
      <c r="B12" s="397" t="s">
        <v>74</v>
      </c>
      <c r="C12" s="397"/>
      <c r="D12" s="397"/>
      <c r="E12" s="397"/>
    </row>
    <row r="13" spans="2:5" customFormat="1" ht="20.100000000000001" customHeight="1" x14ac:dyDescent="0.35">
      <c r="B13" s="397" t="s">
        <v>61</v>
      </c>
      <c r="C13" s="397"/>
      <c r="D13" s="397"/>
      <c r="E13" s="397"/>
    </row>
    <row r="14" spans="2:5" ht="20.100000000000001" customHeight="1" x14ac:dyDescent="0.4">
      <c r="B14" s="93"/>
      <c r="D14"/>
      <c r="E14" s="93"/>
    </row>
    <row r="15" spans="2:5" ht="20.100000000000001" customHeight="1" x14ac:dyDescent="0.4">
      <c r="B15" s="93"/>
      <c r="E15" s="93"/>
    </row>
    <row r="16" spans="2:5" customFormat="1" ht="15" customHeight="1" x14ac:dyDescent="0.35">
      <c r="B16" s="94" t="s">
        <v>75</v>
      </c>
      <c r="C16" s="95"/>
      <c r="D16" s="223" t="s">
        <v>106</v>
      </c>
      <c r="E16" s="93"/>
    </row>
    <row r="17" spans="2:5" customFormat="1" ht="15" customHeight="1" x14ac:dyDescent="0.35">
      <c r="B17" s="94" t="s">
        <v>76</v>
      </c>
      <c r="C17" s="95"/>
      <c r="D17" s="224" t="s">
        <v>107</v>
      </c>
      <c r="E17" s="93"/>
    </row>
    <row r="18" spans="2:5" ht="15" customHeight="1" x14ac:dyDescent="0.4">
      <c r="B18" s="94" t="s">
        <v>77</v>
      </c>
      <c r="C18" s="95"/>
      <c r="D18" s="223" t="s">
        <v>108</v>
      </c>
      <c r="E18" s="93"/>
    </row>
    <row r="19" spans="2:5" ht="15" customHeight="1" x14ac:dyDescent="0.4">
      <c r="B19" s="94" t="s">
        <v>78</v>
      </c>
      <c r="C19" s="95"/>
      <c r="D19" s="223" t="s">
        <v>109</v>
      </c>
      <c r="E19" s="93"/>
    </row>
    <row r="20" spans="2:5" customFormat="1" ht="15" customHeight="1" x14ac:dyDescent="0.35">
      <c r="B20" s="94" t="s">
        <v>79</v>
      </c>
      <c r="C20" s="95"/>
      <c r="D20" s="224" t="s">
        <v>110</v>
      </c>
    </row>
    <row r="21" spans="2:5" ht="15" customHeight="1" x14ac:dyDescent="0.4">
      <c r="B21" s="94" t="s">
        <v>80</v>
      </c>
      <c r="C21" s="95"/>
      <c r="D21" s="224" t="s">
        <v>111</v>
      </c>
      <c r="E21"/>
    </row>
    <row r="22" spans="2:5" ht="15" customHeight="1" x14ac:dyDescent="0.4">
      <c r="B22" s="374" t="s">
        <v>81</v>
      </c>
      <c r="C22" s="95"/>
      <c r="D22" s="224" t="s">
        <v>157</v>
      </c>
      <c r="E22"/>
    </row>
    <row r="23" spans="2:5" ht="15" customHeight="1" x14ac:dyDescent="0.4">
      <c r="B23" s="374" t="s">
        <v>82</v>
      </c>
      <c r="C23" s="95"/>
      <c r="D23" s="223" t="s">
        <v>113</v>
      </c>
      <c r="E23" s="93"/>
    </row>
    <row r="24" spans="2:5" ht="15" customHeight="1" x14ac:dyDescent="0.4">
      <c r="B24" s="374" t="s">
        <v>156</v>
      </c>
      <c r="C24" s="95"/>
      <c r="D24" s="223" t="s">
        <v>112</v>
      </c>
      <c r="E24" s="93"/>
    </row>
    <row r="25" spans="2:5" x14ac:dyDescent="0.4">
      <c r="B25" s="93"/>
      <c r="E25" s="93"/>
    </row>
    <row r="26" spans="2:5" x14ac:dyDescent="0.4">
      <c r="C26"/>
    </row>
    <row r="27" spans="2:5" x14ac:dyDescent="0.4">
      <c r="B27"/>
      <c r="C27"/>
      <c r="D27"/>
      <c r="E27"/>
    </row>
    <row r="28" spans="2:5" x14ac:dyDescent="0.4">
      <c r="B28" s="96"/>
      <c r="E28"/>
    </row>
    <row r="29" spans="2:5" x14ac:dyDescent="0.4">
      <c r="B29" s="93"/>
      <c r="E29" s="93"/>
    </row>
    <row r="30" spans="2:5" x14ac:dyDescent="0.4">
      <c r="B30" s="93"/>
      <c r="E30" s="93"/>
    </row>
    <row r="31" spans="2:5" x14ac:dyDescent="0.4">
      <c r="B31" s="93"/>
      <c r="E31" s="93"/>
    </row>
    <row r="32" spans="2:5" x14ac:dyDescent="0.4">
      <c r="B32" s="93"/>
      <c r="E32" s="93"/>
    </row>
    <row r="33" spans="2:5" x14ac:dyDescent="0.4">
      <c r="B33" s="93"/>
      <c r="E33" s="93"/>
    </row>
    <row r="34" spans="2:5" x14ac:dyDescent="0.4">
      <c r="B34" s="93"/>
      <c r="E34" s="93"/>
    </row>
    <row r="35" spans="2:5" x14ac:dyDescent="0.4">
      <c r="B35" s="93"/>
      <c r="E35" s="93"/>
    </row>
    <row r="37" spans="2:5" x14ac:dyDescent="0.4">
      <c r="B37" s="96"/>
      <c r="E37"/>
    </row>
    <row r="38" spans="2:5" x14ac:dyDescent="0.4">
      <c r="B38" s="93"/>
      <c r="E38" s="93"/>
    </row>
    <row r="39" spans="2:5" x14ac:dyDescent="0.4">
      <c r="B39" s="93"/>
      <c r="E39" s="93"/>
    </row>
    <row r="40" spans="2:5" x14ac:dyDescent="0.4">
      <c r="B40" s="93"/>
      <c r="E40" s="93"/>
    </row>
    <row r="47" spans="2:5" x14ac:dyDescent="0.4">
      <c r="C47" s="97"/>
      <c r="D47" s="98"/>
    </row>
    <row r="54" spans="3:5" customFormat="1" ht="12.75" x14ac:dyDescent="0.35"/>
    <row r="57" spans="3:5" x14ac:dyDescent="0.4">
      <c r="C57"/>
      <c r="D57"/>
      <c r="E57"/>
    </row>
  </sheetData>
  <mergeCells count="9">
    <mergeCell ref="B12:E12"/>
    <mergeCell ref="B13:E13"/>
    <mergeCell ref="B8:E8"/>
    <mergeCell ref="B7:E7"/>
    <mergeCell ref="B1:E1"/>
    <mergeCell ref="B2:E2"/>
    <mergeCell ref="B3:E3"/>
    <mergeCell ref="B4:E4"/>
    <mergeCell ref="B10:E10"/>
  </mergeCells>
  <phoneticPr fontId="13" type="noConversion"/>
  <printOptions horizontalCentered="1"/>
  <pageMargins left="0.6692913385826772" right="0.27559055118110237" top="0.51181102362204722" bottom="0.27559055118110237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0">
    <pageSetUpPr fitToPage="1"/>
  </sheetPr>
  <dimension ref="A1:AJ51"/>
  <sheetViews>
    <sheetView zoomScaleNormal="100" workbookViewId="0">
      <selection activeCell="J56" sqref="J56"/>
    </sheetView>
  </sheetViews>
  <sheetFormatPr defaultRowHeight="12.75" x14ac:dyDescent="0.35"/>
  <cols>
    <col min="1" max="1" width="2.73046875" customWidth="1"/>
    <col min="2" max="2" width="4" customWidth="1"/>
    <col min="3" max="5" width="6.73046875" customWidth="1"/>
    <col min="6" max="9" width="5.73046875" customWidth="1"/>
    <col min="10" max="10" width="6.73046875" customWidth="1"/>
    <col min="11" max="14" width="5.73046875" customWidth="1"/>
    <col min="15" max="19" width="6.73046875" customWidth="1"/>
    <col min="20" max="32" width="7.265625" customWidth="1"/>
    <col min="33" max="36" width="6.73046875" customWidth="1"/>
  </cols>
  <sheetData>
    <row r="1" spans="1:36" ht="14.25" customHeight="1" x14ac:dyDescent="0.4">
      <c r="B1" s="404"/>
      <c r="C1" s="404"/>
      <c r="D1" s="1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AC1" s="241"/>
    </row>
    <row r="2" spans="1:36" ht="30" customHeight="1" x14ac:dyDescent="0.35">
      <c r="B2" s="419" t="s">
        <v>17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</row>
    <row r="3" spans="1:36" ht="15" customHeight="1" x14ac:dyDescent="0.35">
      <c r="B3" s="443" t="s">
        <v>18</v>
      </c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443"/>
      <c r="AF3" s="443"/>
      <c r="AG3" s="443"/>
      <c r="AH3" s="443"/>
      <c r="AI3" s="443"/>
      <c r="AJ3" s="443"/>
    </row>
    <row r="4" spans="1:36" x14ac:dyDescent="0.35">
      <c r="C4" s="23"/>
      <c r="D4" s="24"/>
      <c r="E4" s="112"/>
      <c r="F4" s="112"/>
      <c r="G4" s="112"/>
      <c r="H4" s="112"/>
      <c r="I4" s="112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H4" s="407" t="s">
        <v>4</v>
      </c>
      <c r="AI4" s="407"/>
      <c r="AJ4" s="407"/>
    </row>
    <row r="5" spans="1:36" ht="15" customHeight="1" x14ac:dyDescent="0.35">
      <c r="B5" s="108"/>
      <c r="C5" s="107">
        <v>1970</v>
      </c>
      <c r="D5" s="107">
        <v>1980</v>
      </c>
      <c r="E5" s="107">
        <v>1990</v>
      </c>
      <c r="F5" s="28">
        <v>1991</v>
      </c>
      <c r="G5" s="28">
        <v>1992</v>
      </c>
      <c r="H5" s="28">
        <v>1993</v>
      </c>
      <c r="I5" s="28">
        <v>1994</v>
      </c>
      <c r="J5" s="28">
        <v>1995</v>
      </c>
      <c r="K5" s="28">
        <v>1996</v>
      </c>
      <c r="L5" s="28">
        <v>1997</v>
      </c>
      <c r="M5" s="28">
        <v>1998</v>
      </c>
      <c r="N5" s="28">
        <v>1999</v>
      </c>
      <c r="O5" s="28">
        <v>2000</v>
      </c>
      <c r="P5" s="28">
        <v>2001</v>
      </c>
      <c r="Q5" s="28">
        <v>2002</v>
      </c>
      <c r="R5" s="28">
        <v>2003</v>
      </c>
      <c r="S5" s="28">
        <v>2004</v>
      </c>
      <c r="T5" s="28">
        <v>2005</v>
      </c>
      <c r="U5" s="28">
        <v>2006</v>
      </c>
      <c r="V5" s="28">
        <v>2007</v>
      </c>
      <c r="W5" s="28">
        <v>2008</v>
      </c>
      <c r="X5" s="28">
        <v>2009</v>
      </c>
      <c r="Y5" s="28">
        <v>2010</v>
      </c>
      <c r="Z5" s="28">
        <v>2011</v>
      </c>
      <c r="AA5" s="28">
        <v>2012</v>
      </c>
      <c r="AB5" s="28">
        <v>2013</v>
      </c>
      <c r="AC5" s="28">
        <v>2014</v>
      </c>
      <c r="AD5" s="28">
        <v>2015</v>
      </c>
      <c r="AE5" s="28">
        <v>2016</v>
      </c>
      <c r="AF5" s="188">
        <v>2017</v>
      </c>
      <c r="AG5" s="28">
        <v>2018</v>
      </c>
      <c r="AH5" s="28">
        <v>2019</v>
      </c>
      <c r="AI5" s="225">
        <v>2020</v>
      </c>
      <c r="AJ5" s="313">
        <v>2021</v>
      </c>
    </row>
    <row r="6" spans="1:36" ht="12.75" customHeight="1" x14ac:dyDescent="0.35">
      <c r="B6" s="191" t="s">
        <v>162</v>
      </c>
      <c r="C6" s="194"/>
      <c r="D6" s="194"/>
      <c r="E6" s="194"/>
      <c r="F6" s="190"/>
      <c r="G6" s="190"/>
      <c r="H6" s="190"/>
      <c r="I6" s="192"/>
      <c r="J6" s="192">
        <v>28497</v>
      </c>
      <c r="K6" s="192">
        <v>28649</v>
      </c>
      <c r="L6" s="192">
        <v>29331</v>
      </c>
      <c r="M6" s="192">
        <v>29427</v>
      </c>
      <c r="N6" s="192">
        <v>30555</v>
      </c>
      <c r="O6" s="192">
        <v>30578</v>
      </c>
      <c r="P6" s="192">
        <v>30582</v>
      </c>
      <c r="Q6" s="192">
        <v>30395</v>
      </c>
      <c r="R6" s="192">
        <v>30496</v>
      </c>
      <c r="S6" s="192">
        <v>30964</v>
      </c>
      <c r="T6" s="192">
        <v>31338</v>
      </c>
      <c r="U6" s="192">
        <v>31767</v>
      </c>
      <c r="V6" s="192">
        <v>30922</v>
      </c>
      <c r="W6" s="192">
        <v>31100</v>
      </c>
      <c r="X6" s="192">
        <v>31126</v>
      </c>
      <c r="Y6" s="192">
        <v>31168</v>
      </c>
      <c r="Z6" s="192">
        <v>32919</v>
      </c>
      <c r="AA6" s="192">
        <v>32872.699999999997</v>
      </c>
      <c r="AB6" s="192">
        <v>32064.7</v>
      </c>
      <c r="AC6" s="192">
        <v>32483</v>
      </c>
      <c r="AD6" s="192">
        <v>31612</v>
      </c>
      <c r="AE6" s="192">
        <v>31792</v>
      </c>
      <c r="AF6" s="192">
        <v>31960</v>
      </c>
      <c r="AG6" s="192">
        <v>31871</v>
      </c>
      <c r="AH6" s="192">
        <v>31870</v>
      </c>
      <c r="AI6" s="192">
        <v>31783</v>
      </c>
      <c r="AJ6" s="342">
        <v>31796</v>
      </c>
    </row>
    <row r="7" spans="1:36" ht="12.75" customHeight="1" x14ac:dyDescent="0.35">
      <c r="A7" s="3"/>
      <c r="B7" s="5" t="s">
        <v>38</v>
      </c>
      <c r="C7" s="176">
        <v>52</v>
      </c>
      <c r="D7" s="176">
        <v>458</v>
      </c>
      <c r="E7" s="176">
        <v>301</v>
      </c>
      <c r="F7" s="159">
        <v>294</v>
      </c>
      <c r="G7" s="159">
        <v>294</v>
      </c>
      <c r="H7" s="159">
        <v>294</v>
      </c>
      <c r="I7" s="122">
        <v>294</v>
      </c>
      <c r="J7" s="122">
        <v>294</v>
      </c>
      <c r="K7" s="167">
        <v>294</v>
      </c>
      <c r="L7" s="167">
        <v>294</v>
      </c>
      <c r="M7" s="167">
        <v>294</v>
      </c>
      <c r="N7" s="167">
        <v>294</v>
      </c>
      <c r="O7" s="167">
        <v>294</v>
      </c>
      <c r="P7" s="167">
        <v>294</v>
      </c>
      <c r="Q7" s="167">
        <v>294</v>
      </c>
      <c r="R7" s="167">
        <v>294</v>
      </c>
      <c r="S7" s="167">
        <v>294</v>
      </c>
      <c r="T7" s="167">
        <v>294</v>
      </c>
      <c r="U7" s="167">
        <v>294</v>
      </c>
      <c r="V7" s="167">
        <v>294</v>
      </c>
      <c r="W7" s="167">
        <v>294</v>
      </c>
      <c r="X7" s="167">
        <v>294</v>
      </c>
      <c r="Y7" s="167">
        <v>294</v>
      </c>
      <c r="Z7" s="122">
        <v>294</v>
      </c>
      <c r="AA7" s="122">
        <v>294</v>
      </c>
      <c r="AB7" s="122">
        <v>294</v>
      </c>
      <c r="AC7" s="122">
        <v>294</v>
      </c>
      <c r="AD7" s="122">
        <v>294</v>
      </c>
      <c r="AE7" s="122">
        <v>294</v>
      </c>
      <c r="AF7" s="122">
        <v>294</v>
      </c>
      <c r="AG7" s="122">
        <v>294</v>
      </c>
      <c r="AH7" s="122">
        <v>294</v>
      </c>
      <c r="AI7" s="122">
        <v>294</v>
      </c>
      <c r="AJ7" s="284">
        <v>294</v>
      </c>
    </row>
    <row r="8" spans="1:36" ht="12.75" customHeight="1" x14ac:dyDescent="0.35">
      <c r="A8" s="3"/>
      <c r="B8" s="30" t="s">
        <v>21</v>
      </c>
      <c r="C8" s="177" t="s">
        <v>50</v>
      </c>
      <c r="D8" s="177" t="s">
        <v>50</v>
      </c>
      <c r="E8" s="177">
        <v>578</v>
      </c>
      <c r="F8" s="121">
        <v>578</v>
      </c>
      <c r="G8" s="121">
        <v>578</v>
      </c>
      <c r="H8" s="121">
        <v>578</v>
      </c>
      <c r="I8" s="121">
        <v>578</v>
      </c>
      <c r="J8" s="121">
        <v>578</v>
      </c>
      <c r="K8" s="121">
        <v>578</v>
      </c>
      <c r="L8" s="121">
        <v>578</v>
      </c>
      <c r="M8" s="121">
        <v>578</v>
      </c>
      <c r="N8" s="121">
        <v>578</v>
      </c>
      <c r="O8" s="121">
        <v>578</v>
      </c>
      <c r="P8" s="121">
        <v>578</v>
      </c>
      <c r="Q8" s="121">
        <v>578</v>
      </c>
      <c r="R8" s="121">
        <v>578</v>
      </c>
      <c r="S8" s="121">
        <v>578</v>
      </c>
      <c r="T8" s="121">
        <v>578</v>
      </c>
      <c r="U8" s="121">
        <v>578</v>
      </c>
      <c r="V8" s="121">
        <v>578</v>
      </c>
      <c r="W8" s="121">
        <v>603</v>
      </c>
      <c r="X8" s="121">
        <v>608</v>
      </c>
      <c r="Y8" s="121">
        <v>578</v>
      </c>
      <c r="Z8" s="123">
        <v>578</v>
      </c>
      <c r="AA8" s="123">
        <v>570</v>
      </c>
      <c r="AB8" s="123">
        <v>570</v>
      </c>
      <c r="AC8" s="123">
        <v>570</v>
      </c>
      <c r="AD8" s="123">
        <v>570</v>
      </c>
      <c r="AE8" s="123">
        <v>570</v>
      </c>
      <c r="AF8" s="123">
        <v>570</v>
      </c>
      <c r="AG8" s="123">
        <v>570</v>
      </c>
      <c r="AH8" s="123">
        <v>570</v>
      </c>
      <c r="AI8" s="123">
        <v>570</v>
      </c>
      <c r="AJ8" s="272">
        <v>570</v>
      </c>
    </row>
    <row r="9" spans="1:36" ht="12.75" customHeight="1" x14ac:dyDescent="0.35">
      <c r="A9" s="3"/>
      <c r="B9" s="5" t="s">
        <v>23</v>
      </c>
      <c r="C9" s="176"/>
      <c r="D9" s="176"/>
      <c r="E9" s="176"/>
      <c r="F9" s="159"/>
      <c r="G9" s="159"/>
      <c r="H9" s="159">
        <v>568</v>
      </c>
      <c r="I9" s="159">
        <v>568</v>
      </c>
      <c r="J9" s="159">
        <v>581</v>
      </c>
      <c r="K9" s="159">
        <v>736</v>
      </c>
      <c r="L9" s="159">
        <v>736</v>
      </c>
      <c r="M9" s="159">
        <v>736</v>
      </c>
      <c r="N9" s="159">
        <v>736</v>
      </c>
      <c r="O9" s="159">
        <v>675</v>
      </c>
      <c r="P9" s="159">
        <v>675</v>
      </c>
      <c r="Q9" s="159">
        <v>675</v>
      </c>
      <c r="R9" s="159">
        <v>675</v>
      </c>
      <c r="S9" s="159">
        <v>675</v>
      </c>
      <c r="T9" s="159">
        <v>675</v>
      </c>
      <c r="U9" s="159">
        <v>675</v>
      </c>
      <c r="V9" s="159">
        <v>675</v>
      </c>
      <c r="W9" s="159">
        <v>675</v>
      </c>
      <c r="X9" s="159">
        <v>675</v>
      </c>
      <c r="Y9" s="159">
        <v>674</v>
      </c>
      <c r="Z9" s="159">
        <v>674</v>
      </c>
      <c r="AA9" s="159">
        <v>674</v>
      </c>
      <c r="AB9" s="159">
        <v>674</v>
      </c>
      <c r="AC9" s="159">
        <v>674</v>
      </c>
      <c r="AD9" s="159">
        <v>642</v>
      </c>
      <c r="AE9" s="159">
        <v>642</v>
      </c>
      <c r="AF9" s="159">
        <v>642</v>
      </c>
      <c r="AG9" s="159">
        <v>642</v>
      </c>
      <c r="AH9" s="159">
        <v>642</v>
      </c>
      <c r="AI9" s="159">
        <v>642</v>
      </c>
      <c r="AJ9" s="181">
        <v>631</v>
      </c>
    </row>
    <row r="10" spans="1:36" ht="12.75" customHeight="1" x14ac:dyDescent="0.35">
      <c r="A10" s="3"/>
      <c r="B10" s="30" t="s">
        <v>34</v>
      </c>
      <c r="C10" s="178"/>
      <c r="D10" s="177">
        <v>77</v>
      </c>
      <c r="E10" s="177">
        <v>444</v>
      </c>
      <c r="F10" s="121">
        <v>444</v>
      </c>
      <c r="G10" s="121">
        <v>409</v>
      </c>
      <c r="H10" s="121">
        <v>336</v>
      </c>
      <c r="I10" s="121">
        <v>336</v>
      </c>
      <c r="J10" s="121">
        <v>330</v>
      </c>
      <c r="K10" s="121">
        <v>330</v>
      </c>
      <c r="L10" s="121">
        <v>330</v>
      </c>
      <c r="M10" s="121">
        <v>330</v>
      </c>
      <c r="N10" s="121">
        <v>330</v>
      </c>
      <c r="O10" s="121">
        <v>330</v>
      </c>
      <c r="P10" s="121">
        <v>330</v>
      </c>
      <c r="Q10" s="121">
        <v>330</v>
      </c>
      <c r="R10" s="121">
        <v>330</v>
      </c>
      <c r="S10" s="121">
        <v>330</v>
      </c>
      <c r="T10" s="121">
        <v>330</v>
      </c>
      <c r="U10" s="121">
        <v>330</v>
      </c>
      <c r="V10" s="121">
        <v>330</v>
      </c>
      <c r="W10" s="121">
        <v>330</v>
      </c>
      <c r="X10" s="121">
        <v>330</v>
      </c>
      <c r="Y10" s="123">
        <v>330</v>
      </c>
      <c r="Z10" s="123">
        <v>330</v>
      </c>
      <c r="AA10" s="123">
        <v>330</v>
      </c>
      <c r="AB10" s="123">
        <v>330</v>
      </c>
      <c r="AC10" s="123">
        <v>330</v>
      </c>
      <c r="AD10" s="123">
        <v>330</v>
      </c>
      <c r="AE10" s="123">
        <v>330</v>
      </c>
      <c r="AF10" s="123">
        <v>330</v>
      </c>
      <c r="AG10" s="123">
        <v>330</v>
      </c>
      <c r="AH10" s="123">
        <v>330</v>
      </c>
      <c r="AI10" s="123">
        <v>330</v>
      </c>
      <c r="AJ10" s="272">
        <v>330</v>
      </c>
    </row>
    <row r="11" spans="1:36" ht="12.75" customHeight="1" x14ac:dyDescent="0.35">
      <c r="A11" s="3"/>
      <c r="B11" s="5" t="s">
        <v>39</v>
      </c>
      <c r="C11" s="176">
        <v>2058</v>
      </c>
      <c r="D11" s="176">
        <v>2222</v>
      </c>
      <c r="E11" s="176">
        <v>2222</v>
      </c>
      <c r="F11" s="159">
        <v>3318</v>
      </c>
      <c r="G11" s="159">
        <v>3318</v>
      </c>
      <c r="H11" s="159">
        <v>3318</v>
      </c>
      <c r="I11" s="179">
        <v>2460</v>
      </c>
      <c r="J11" s="159">
        <v>2460</v>
      </c>
      <c r="K11" s="159">
        <v>2460</v>
      </c>
      <c r="L11" s="159">
        <v>2460</v>
      </c>
      <c r="M11" s="159">
        <v>2370</v>
      </c>
      <c r="N11" s="159">
        <v>2370</v>
      </c>
      <c r="O11" s="159">
        <v>2370</v>
      </c>
      <c r="P11" s="159">
        <v>2370</v>
      </c>
      <c r="Q11" s="159">
        <v>2370</v>
      </c>
      <c r="R11" s="159">
        <v>2370</v>
      </c>
      <c r="S11" s="159">
        <v>2370</v>
      </c>
      <c r="T11" s="159">
        <v>2370</v>
      </c>
      <c r="U11" s="159">
        <v>2370</v>
      </c>
      <c r="V11" s="159">
        <v>2370</v>
      </c>
      <c r="W11" s="159">
        <v>2370</v>
      </c>
      <c r="X11" s="159">
        <v>2370</v>
      </c>
      <c r="Y11" s="159">
        <v>2370</v>
      </c>
      <c r="Z11" s="159">
        <v>2370</v>
      </c>
      <c r="AA11" s="159">
        <v>2370</v>
      </c>
      <c r="AB11" s="159">
        <v>2370</v>
      </c>
      <c r="AC11" s="159">
        <v>2370</v>
      </c>
      <c r="AD11" s="159">
        <v>2370</v>
      </c>
      <c r="AE11" s="159">
        <v>2370</v>
      </c>
      <c r="AF11" s="159">
        <v>2370</v>
      </c>
      <c r="AG11" s="159">
        <v>2370</v>
      </c>
      <c r="AH11" s="159">
        <v>2370</v>
      </c>
      <c r="AI11" s="159">
        <v>2370</v>
      </c>
      <c r="AJ11" s="181">
        <v>2370</v>
      </c>
    </row>
    <row r="12" spans="1:36" ht="12.75" customHeight="1" x14ac:dyDescent="0.35">
      <c r="A12" s="3"/>
      <c r="B12" s="30" t="s">
        <v>24</v>
      </c>
      <c r="C12" s="177"/>
      <c r="D12" s="177"/>
      <c r="E12" s="177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3"/>
      <c r="AA12" s="121"/>
      <c r="AB12" s="121"/>
      <c r="AC12" s="121"/>
      <c r="AD12" s="121"/>
      <c r="AE12" s="121"/>
      <c r="AF12" s="121"/>
      <c r="AG12" s="121"/>
      <c r="AH12" s="121"/>
      <c r="AI12" s="123"/>
      <c r="AJ12" s="272"/>
    </row>
    <row r="13" spans="1:36" ht="12.75" customHeight="1" x14ac:dyDescent="0.35">
      <c r="A13" s="3"/>
      <c r="B13" s="5" t="s">
        <v>42</v>
      </c>
      <c r="C13" s="176"/>
      <c r="D13" s="176"/>
      <c r="E13" s="176"/>
      <c r="F13" s="159" t="s">
        <v>50</v>
      </c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81"/>
    </row>
    <row r="14" spans="1:36" ht="12.75" customHeight="1" x14ac:dyDescent="0.35">
      <c r="A14" s="3"/>
      <c r="B14" s="30" t="s">
        <v>35</v>
      </c>
      <c r="C14" s="177"/>
      <c r="D14" s="177"/>
      <c r="E14" s="177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>
        <v>267</v>
      </c>
      <c r="T14" s="121">
        <v>267</v>
      </c>
      <c r="U14" s="121">
        <v>267</v>
      </c>
      <c r="V14" s="121">
        <v>267</v>
      </c>
      <c r="W14" s="121">
        <v>267</v>
      </c>
      <c r="X14" s="59">
        <v>267</v>
      </c>
      <c r="Y14" s="59">
        <v>267</v>
      </c>
      <c r="Z14" s="154">
        <v>267</v>
      </c>
      <c r="AA14" s="154">
        <v>267</v>
      </c>
      <c r="AB14" s="123">
        <v>53</v>
      </c>
      <c r="AC14" s="123">
        <v>53</v>
      </c>
      <c r="AD14" s="123">
        <v>53</v>
      </c>
      <c r="AE14" s="123">
        <v>53</v>
      </c>
      <c r="AF14" s="123">
        <v>53</v>
      </c>
      <c r="AG14" s="123">
        <v>53</v>
      </c>
      <c r="AH14" s="123">
        <v>53</v>
      </c>
      <c r="AI14" s="154">
        <v>53</v>
      </c>
      <c r="AJ14" s="308">
        <v>53</v>
      </c>
    </row>
    <row r="15" spans="1:36" ht="12.75" customHeight="1" x14ac:dyDescent="0.35">
      <c r="A15" s="3"/>
      <c r="B15" s="5" t="s">
        <v>40</v>
      </c>
      <c r="C15" s="176">
        <v>930</v>
      </c>
      <c r="D15" s="176">
        <v>1753</v>
      </c>
      <c r="E15" s="176">
        <v>2678</v>
      </c>
      <c r="F15" s="159">
        <v>3097</v>
      </c>
      <c r="G15" s="159">
        <v>3536</v>
      </c>
      <c r="H15" s="159">
        <v>3536</v>
      </c>
      <c r="I15" s="159">
        <v>3536</v>
      </c>
      <c r="J15" s="159">
        <v>3691</v>
      </c>
      <c r="K15" s="159">
        <v>3691</v>
      </c>
      <c r="L15" s="159">
        <v>3691</v>
      </c>
      <c r="M15" s="159">
        <v>3691</v>
      </c>
      <c r="N15" s="159">
        <v>3698</v>
      </c>
      <c r="O15" s="159">
        <v>3780</v>
      </c>
      <c r="P15" s="159">
        <v>3779</v>
      </c>
      <c r="Q15" s="159">
        <v>3784</v>
      </c>
      <c r="R15" s="159">
        <v>3784</v>
      </c>
      <c r="S15" s="159">
        <v>3831</v>
      </c>
      <c r="T15" s="159">
        <v>3833</v>
      </c>
      <c r="U15" s="159">
        <v>3841</v>
      </c>
      <c r="V15" s="159">
        <v>3904</v>
      </c>
      <c r="W15" s="159">
        <v>4195</v>
      </c>
      <c r="X15" s="159">
        <v>4213</v>
      </c>
      <c r="Y15" s="159">
        <v>4365</v>
      </c>
      <c r="Z15" s="159">
        <v>4722</v>
      </c>
      <c r="AA15" s="159">
        <v>4743</v>
      </c>
      <c r="AB15" s="159">
        <v>4735</v>
      </c>
      <c r="AC15" s="159">
        <v>4735</v>
      </c>
      <c r="AD15" s="159">
        <v>4736</v>
      </c>
      <c r="AE15" s="159">
        <v>4736</v>
      </c>
      <c r="AF15" s="159">
        <v>4736</v>
      </c>
      <c r="AG15" s="159">
        <v>4723</v>
      </c>
      <c r="AH15" s="159">
        <v>4722</v>
      </c>
      <c r="AI15" s="159">
        <v>4722</v>
      </c>
      <c r="AJ15" s="181">
        <v>4722</v>
      </c>
    </row>
    <row r="16" spans="1:36" ht="12.75" customHeight="1" x14ac:dyDescent="0.35">
      <c r="A16" s="3"/>
      <c r="B16" s="30" t="s">
        <v>41</v>
      </c>
      <c r="C16" s="177">
        <v>3609</v>
      </c>
      <c r="D16" s="177">
        <v>5254</v>
      </c>
      <c r="E16" s="177">
        <v>4948</v>
      </c>
      <c r="F16" s="121">
        <v>4871</v>
      </c>
      <c r="G16" s="121">
        <v>4871</v>
      </c>
      <c r="H16" s="121">
        <v>4830</v>
      </c>
      <c r="I16" s="121">
        <v>4830</v>
      </c>
      <c r="J16" s="121">
        <v>4983</v>
      </c>
      <c r="K16" s="121">
        <v>4983</v>
      </c>
      <c r="L16" s="121">
        <v>5746</v>
      </c>
      <c r="M16" s="121">
        <v>5746</v>
      </c>
      <c r="N16" s="121">
        <v>5746</v>
      </c>
      <c r="O16" s="121">
        <v>5746</v>
      </c>
      <c r="P16" s="121">
        <v>5746</v>
      </c>
      <c r="Q16" s="121">
        <v>5746</v>
      </c>
      <c r="R16" s="121">
        <v>5746</v>
      </c>
      <c r="S16" s="121">
        <v>5746</v>
      </c>
      <c r="T16" s="121">
        <v>5746</v>
      </c>
      <c r="U16" s="121">
        <v>5746</v>
      </c>
      <c r="V16" s="121">
        <v>6332</v>
      </c>
      <c r="W16" s="121">
        <v>6196</v>
      </c>
      <c r="X16" s="121">
        <v>6199</v>
      </c>
      <c r="Y16" s="121">
        <v>6293</v>
      </c>
      <c r="Z16" s="123">
        <v>7600</v>
      </c>
      <c r="AA16" s="123">
        <v>7493</v>
      </c>
      <c r="AB16" s="123">
        <v>7416</v>
      </c>
      <c r="AC16" s="123">
        <v>7696</v>
      </c>
      <c r="AD16" s="123">
        <v>7142</v>
      </c>
      <c r="AE16" s="123">
        <v>7142</v>
      </c>
      <c r="AF16" s="123">
        <v>7142</v>
      </c>
      <c r="AG16" s="123">
        <v>7142</v>
      </c>
      <c r="AH16" s="123">
        <v>7142</v>
      </c>
      <c r="AI16" s="123">
        <v>7142</v>
      </c>
      <c r="AJ16" s="308">
        <v>7142</v>
      </c>
    </row>
    <row r="17" spans="1:36" ht="12.75" customHeight="1" x14ac:dyDescent="0.35">
      <c r="A17" s="3"/>
      <c r="B17" s="5" t="s">
        <v>52</v>
      </c>
      <c r="C17" s="176"/>
      <c r="D17" s="176"/>
      <c r="E17" s="176">
        <v>865</v>
      </c>
      <c r="F17" s="159"/>
      <c r="G17" s="159"/>
      <c r="H17" s="159"/>
      <c r="I17" s="159"/>
      <c r="J17" s="159">
        <v>601</v>
      </c>
      <c r="K17" s="159">
        <v>601</v>
      </c>
      <c r="L17" s="159">
        <v>601</v>
      </c>
      <c r="M17" s="159">
        <v>601</v>
      </c>
      <c r="N17" s="159">
        <v>601</v>
      </c>
      <c r="O17" s="159">
        <v>601</v>
      </c>
      <c r="P17" s="159">
        <v>601</v>
      </c>
      <c r="Q17" s="159">
        <v>601</v>
      </c>
      <c r="R17" s="159">
        <v>601</v>
      </c>
      <c r="S17" s="159">
        <v>601</v>
      </c>
      <c r="T17" s="159">
        <v>610</v>
      </c>
      <c r="U17" s="159">
        <v>610</v>
      </c>
      <c r="V17" s="159">
        <v>610</v>
      </c>
      <c r="W17" s="159">
        <v>610</v>
      </c>
      <c r="X17" s="159">
        <v>610</v>
      </c>
      <c r="Y17" s="159">
        <v>610</v>
      </c>
      <c r="Z17" s="159">
        <v>610</v>
      </c>
      <c r="AA17" s="159">
        <v>610</v>
      </c>
      <c r="AB17" s="159">
        <v>610</v>
      </c>
      <c r="AC17" s="159">
        <v>610</v>
      </c>
      <c r="AD17" s="159">
        <v>610</v>
      </c>
      <c r="AE17" s="159">
        <v>610</v>
      </c>
      <c r="AF17" s="159">
        <v>610</v>
      </c>
      <c r="AG17" s="159">
        <v>610</v>
      </c>
      <c r="AH17" s="159">
        <v>610</v>
      </c>
      <c r="AI17" s="159">
        <v>610</v>
      </c>
      <c r="AJ17" s="181">
        <v>610</v>
      </c>
    </row>
    <row r="18" spans="1:36" ht="12.75" customHeight="1" x14ac:dyDescent="0.35">
      <c r="A18" s="3"/>
      <c r="B18" s="119" t="s">
        <v>43</v>
      </c>
      <c r="C18" s="180">
        <v>1939</v>
      </c>
      <c r="D18" s="180">
        <v>3069</v>
      </c>
      <c r="E18" s="180">
        <v>4086</v>
      </c>
      <c r="F18" s="123">
        <v>4098</v>
      </c>
      <c r="G18" s="123">
        <v>4235</v>
      </c>
      <c r="H18" s="123">
        <v>4235</v>
      </c>
      <c r="I18" s="123">
        <v>4235</v>
      </c>
      <c r="J18" s="123">
        <v>4235</v>
      </c>
      <c r="K18" s="123">
        <v>4233</v>
      </c>
      <c r="L18" s="123">
        <v>4145</v>
      </c>
      <c r="M18" s="123">
        <v>4331</v>
      </c>
      <c r="N18" s="123">
        <v>4364</v>
      </c>
      <c r="O18" s="123">
        <v>4346</v>
      </c>
      <c r="P18" s="123">
        <v>4358</v>
      </c>
      <c r="Q18" s="123">
        <v>4283</v>
      </c>
      <c r="R18" s="123">
        <v>4377</v>
      </c>
      <c r="S18" s="123">
        <v>4370</v>
      </c>
      <c r="T18" s="123">
        <v>4328</v>
      </c>
      <c r="U18" s="123">
        <v>4336</v>
      </c>
      <c r="V18" s="123">
        <v>4359</v>
      </c>
      <c r="W18" s="123">
        <v>4360</v>
      </c>
      <c r="X18" s="123">
        <v>4291</v>
      </c>
      <c r="Y18" s="123">
        <v>4291</v>
      </c>
      <c r="Z18" s="123">
        <v>4290</v>
      </c>
      <c r="AA18" s="123">
        <v>4290</v>
      </c>
      <c r="AB18" s="123">
        <v>4303</v>
      </c>
      <c r="AC18" s="123">
        <v>4308</v>
      </c>
      <c r="AD18" s="123">
        <v>4022</v>
      </c>
      <c r="AE18" s="123">
        <v>4012</v>
      </c>
      <c r="AF18" s="123">
        <v>4016</v>
      </c>
      <c r="AG18" s="123">
        <v>4018</v>
      </c>
      <c r="AH18" s="123">
        <v>4018</v>
      </c>
      <c r="AI18" s="123">
        <v>3931</v>
      </c>
      <c r="AJ18" s="272">
        <v>3955</v>
      </c>
    </row>
    <row r="19" spans="1:36" ht="12.75" customHeight="1" x14ac:dyDescent="0.35">
      <c r="A19" s="3"/>
      <c r="B19" s="5" t="s">
        <v>22</v>
      </c>
      <c r="C19" s="181"/>
      <c r="D19" s="176"/>
      <c r="E19" s="176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81"/>
    </row>
    <row r="20" spans="1:36" ht="12.75" customHeight="1" x14ac:dyDescent="0.35">
      <c r="A20" s="3"/>
      <c r="B20" s="119" t="s">
        <v>26</v>
      </c>
      <c r="C20" s="272" t="s">
        <v>50</v>
      </c>
      <c r="D20" s="180" t="s">
        <v>50</v>
      </c>
      <c r="E20" s="180">
        <v>766</v>
      </c>
      <c r="F20" s="123">
        <v>766</v>
      </c>
      <c r="G20" s="123">
        <v>766</v>
      </c>
      <c r="H20" s="123">
        <v>755</v>
      </c>
      <c r="I20" s="123">
        <v>766</v>
      </c>
      <c r="J20" s="123">
        <v>766</v>
      </c>
      <c r="K20" s="123">
        <v>766</v>
      </c>
      <c r="L20" s="123">
        <v>766</v>
      </c>
      <c r="M20" s="123">
        <v>766</v>
      </c>
      <c r="N20" s="123">
        <v>766</v>
      </c>
      <c r="O20" s="123">
        <v>766</v>
      </c>
      <c r="P20" s="123">
        <v>766</v>
      </c>
      <c r="Q20" s="123">
        <v>766</v>
      </c>
      <c r="R20" s="123">
        <v>766</v>
      </c>
      <c r="S20" s="123">
        <v>766</v>
      </c>
      <c r="T20" s="123">
        <v>860</v>
      </c>
      <c r="U20" s="123">
        <v>860</v>
      </c>
      <c r="V20" s="123">
        <v>417</v>
      </c>
      <c r="W20" s="123">
        <v>417</v>
      </c>
      <c r="X20" s="123">
        <v>417</v>
      </c>
      <c r="Y20" s="123">
        <v>417</v>
      </c>
      <c r="Z20" s="123">
        <v>417</v>
      </c>
      <c r="AA20" s="123">
        <v>860</v>
      </c>
      <c r="AB20" s="123">
        <v>339</v>
      </c>
      <c r="AC20" s="123">
        <v>339</v>
      </c>
      <c r="AD20" s="123">
        <v>339</v>
      </c>
      <c r="AE20" s="123">
        <v>339</v>
      </c>
      <c r="AF20" s="123">
        <v>417</v>
      </c>
      <c r="AG20" s="123">
        <v>339</v>
      </c>
      <c r="AH20" s="123">
        <v>339</v>
      </c>
      <c r="AI20" s="123">
        <v>339</v>
      </c>
      <c r="AJ20" s="272">
        <v>339</v>
      </c>
    </row>
    <row r="21" spans="1:36" ht="12.75" customHeight="1" x14ac:dyDescent="0.35">
      <c r="A21" s="3"/>
      <c r="B21" s="5" t="s">
        <v>27</v>
      </c>
      <c r="C21" s="181" t="s">
        <v>50</v>
      </c>
      <c r="D21" s="176" t="s">
        <v>50</v>
      </c>
      <c r="E21" s="176"/>
      <c r="F21" s="159"/>
      <c r="G21" s="159"/>
      <c r="H21" s="159"/>
      <c r="I21" s="159"/>
      <c r="J21" s="159">
        <v>400</v>
      </c>
      <c r="K21" s="159">
        <v>399</v>
      </c>
      <c r="L21" s="159">
        <v>399</v>
      </c>
      <c r="M21" s="159">
        <v>399</v>
      </c>
      <c r="N21" s="159">
        <v>500</v>
      </c>
      <c r="O21" s="159">
        <v>500</v>
      </c>
      <c r="P21" s="159">
        <v>500</v>
      </c>
      <c r="Q21" s="159">
        <v>500</v>
      </c>
      <c r="R21" s="159">
        <v>500</v>
      </c>
      <c r="S21" s="159">
        <v>500</v>
      </c>
      <c r="T21" s="159">
        <v>500</v>
      </c>
      <c r="U21" s="159">
        <v>500</v>
      </c>
      <c r="V21" s="159">
        <v>500</v>
      </c>
      <c r="W21" s="159">
        <v>500</v>
      </c>
      <c r="X21" s="159">
        <v>500</v>
      </c>
      <c r="Y21" s="159">
        <v>500</v>
      </c>
      <c r="Z21" s="159">
        <v>500</v>
      </c>
      <c r="AA21" s="159">
        <v>500</v>
      </c>
      <c r="AB21" s="159">
        <v>500</v>
      </c>
      <c r="AC21" s="159">
        <v>500</v>
      </c>
      <c r="AD21" s="159">
        <v>500</v>
      </c>
      <c r="AE21" s="159">
        <v>500</v>
      </c>
      <c r="AF21" s="159">
        <v>500</v>
      </c>
      <c r="AG21" s="159">
        <v>500</v>
      </c>
      <c r="AH21" s="159">
        <v>500</v>
      </c>
      <c r="AI21" s="159">
        <v>500</v>
      </c>
      <c r="AJ21" s="181">
        <v>500</v>
      </c>
    </row>
    <row r="22" spans="1:36" ht="12.75" customHeight="1" x14ac:dyDescent="0.35">
      <c r="A22" s="3"/>
      <c r="B22" s="119" t="s">
        <v>44</v>
      </c>
      <c r="C22" s="272"/>
      <c r="D22" s="180"/>
      <c r="E22" s="180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272"/>
    </row>
    <row r="23" spans="1:36" ht="12.75" customHeight="1" x14ac:dyDescent="0.35">
      <c r="A23" s="3"/>
      <c r="B23" s="5" t="s">
        <v>25</v>
      </c>
      <c r="C23" s="181" t="s">
        <v>50</v>
      </c>
      <c r="D23" s="176">
        <v>1067</v>
      </c>
      <c r="E23" s="181">
        <v>2574</v>
      </c>
      <c r="F23" s="159">
        <v>2574</v>
      </c>
      <c r="G23" s="159">
        <v>2483</v>
      </c>
      <c r="H23" s="159">
        <v>2071</v>
      </c>
      <c r="I23" s="159">
        <v>2071</v>
      </c>
      <c r="J23" s="159">
        <v>2071</v>
      </c>
      <c r="K23" s="159">
        <v>2071</v>
      </c>
      <c r="L23" s="159">
        <v>848</v>
      </c>
      <c r="M23" s="159">
        <v>848</v>
      </c>
      <c r="N23" s="159">
        <v>2041</v>
      </c>
      <c r="O23" s="159">
        <v>2061</v>
      </c>
      <c r="P23" s="159">
        <v>2047</v>
      </c>
      <c r="Q23" s="159">
        <v>2047</v>
      </c>
      <c r="R23" s="159">
        <v>2047</v>
      </c>
      <c r="S23" s="159">
        <v>2031</v>
      </c>
      <c r="T23" s="159">
        <v>2032</v>
      </c>
      <c r="U23" s="159">
        <v>2032</v>
      </c>
      <c r="V23" s="159">
        <v>2209</v>
      </c>
      <c r="W23" s="159">
        <v>2206</v>
      </c>
      <c r="X23" s="159">
        <v>2207</v>
      </c>
      <c r="Y23" s="159">
        <v>2209</v>
      </c>
      <c r="Z23" s="159">
        <v>2215</v>
      </c>
      <c r="AA23" s="159">
        <v>2214.6999999999998</v>
      </c>
      <c r="AB23" s="159">
        <v>2217.3000000000002</v>
      </c>
      <c r="AC23" s="159">
        <v>2214.6</v>
      </c>
      <c r="AD23" s="159">
        <v>2214.6</v>
      </c>
      <c r="AE23" s="159">
        <v>2214.6</v>
      </c>
      <c r="AF23" s="159">
        <v>2235.6</v>
      </c>
      <c r="AG23" s="159">
        <v>2235.6</v>
      </c>
      <c r="AH23" s="159">
        <v>2235.6</v>
      </c>
      <c r="AI23" s="159">
        <v>2235.6</v>
      </c>
      <c r="AJ23" s="181">
        <v>2235.6</v>
      </c>
    </row>
    <row r="24" spans="1:36" ht="12.75" customHeight="1" x14ac:dyDescent="0.35">
      <c r="A24" s="3"/>
      <c r="B24" s="119" t="s">
        <v>28</v>
      </c>
      <c r="C24" s="272"/>
      <c r="D24" s="180"/>
      <c r="E24" s="272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272"/>
    </row>
    <row r="25" spans="1:36" ht="12.75" customHeight="1" x14ac:dyDescent="0.35">
      <c r="A25" s="3"/>
      <c r="B25" s="5" t="s">
        <v>36</v>
      </c>
      <c r="C25" s="159">
        <v>323</v>
      </c>
      <c r="D25" s="176">
        <v>391</v>
      </c>
      <c r="E25" s="159">
        <v>391</v>
      </c>
      <c r="F25" s="158">
        <v>391</v>
      </c>
      <c r="G25" s="159">
        <v>391</v>
      </c>
      <c r="H25" s="159">
        <v>391</v>
      </c>
      <c r="I25" s="159">
        <v>391</v>
      </c>
      <c r="J25" s="159">
        <v>391</v>
      </c>
      <c r="K25" s="159">
        <v>391</v>
      </c>
      <c r="L25" s="159">
        <v>391</v>
      </c>
      <c r="M25" s="159">
        <v>391</v>
      </c>
      <c r="N25" s="159">
        <v>391</v>
      </c>
      <c r="O25" s="159">
        <v>391</v>
      </c>
      <c r="P25" s="159">
        <v>391</v>
      </c>
      <c r="Q25" s="159">
        <v>391</v>
      </c>
      <c r="R25" s="159">
        <v>391</v>
      </c>
      <c r="S25" s="159">
        <v>391</v>
      </c>
      <c r="T25" s="159">
        <v>391</v>
      </c>
      <c r="U25" s="159">
        <v>391</v>
      </c>
      <c r="V25" s="159">
        <v>391</v>
      </c>
      <c r="W25" s="159">
        <v>391</v>
      </c>
      <c r="X25" s="159">
        <v>391</v>
      </c>
      <c r="Y25" s="159">
        <v>391</v>
      </c>
      <c r="Z25" s="159">
        <v>391</v>
      </c>
      <c r="AA25" s="159">
        <v>391</v>
      </c>
      <c r="AB25" s="159">
        <v>391</v>
      </c>
      <c r="AC25" s="159">
        <v>391</v>
      </c>
      <c r="AD25" s="159">
        <v>391</v>
      </c>
      <c r="AE25" s="318">
        <v>582</v>
      </c>
      <c r="AF25" s="159">
        <v>582</v>
      </c>
      <c r="AG25" s="159">
        <v>582</v>
      </c>
      <c r="AH25" s="159">
        <v>582</v>
      </c>
      <c r="AI25" s="159">
        <v>582</v>
      </c>
      <c r="AJ25" s="181">
        <v>582</v>
      </c>
    </row>
    <row r="26" spans="1:36" ht="12.75" customHeight="1" x14ac:dyDescent="0.35">
      <c r="A26" s="3"/>
      <c r="B26" s="119" t="s">
        <v>45</v>
      </c>
      <c r="C26" s="123">
        <v>604</v>
      </c>
      <c r="D26" s="180">
        <v>777</v>
      </c>
      <c r="E26" s="123">
        <v>777</v>
      </c>
      <c r="F26" s="160">
        <v>777</v>
      </c>
      <c r="G26" s="123">
        <v>777</v>
      </c>
      <c r="H26" s="123">
        <v>777</v>
      </c>
      <c r="I26" s="123">
        <v>777</v>
      </c>
      <c r="J26" s="123">
        <v>777</v>
      </c>
      <c r="K26" s="123">
        <v>777</v>
      </c>
      <c r="L26" s="123">
        <v>777</v>
      </c>
      <c r="M26" s="123">
        <v>777</v>
      </c>
      <c r="N26" s="123">
        <v>777</v>
      </c>
      <c r="O26" s="123">
        <v>777</v>
      </c>
      <c r="P26" s="123">
        <v>777</v>
      </c>
      <c r="Q26" s="123">
        <v>777</v>
      </c>
      <c r="R26" s="123">
        <v>777</v>
      </c>
      <c r="S26" s="123">
        <v>777</v>
      </c>
      <c r="T26" s="123">
        <v>777</v>
      </c>
      <c r="U26" s="123">
        <v>1214</v>
      </c>
      <c r="V26" s="123">
        <v>1214</v>
      </c>
      <c r="W26" s="123">
        <v>1214</v>
      </c>
      <c r="X26" s="123">
        <v>1214</v>
      </c>
      <c r="Y26" s="123">
        <v>1214</v>
      </c>
      <c r="Z26" s="123">
        <v>1214</v>
      </c>
      <c r="AA26" s="123">
        <v>1214</v>
      </c>
      <c r="AB26" s="123">
        <v>1214</v>
      </c>
      <c r="AC26" s="123">
        <v>1214</v>
      </c>
      <c r="AD26" s="123">
        <v>1214</v>
      </c>
      <c r="AE26" s="123">
        <v>1214</v>
      </c>
      <c r="AF26" s="123">
        <v>1214</v>
      </c>
      <c r="AG26" s="123">
        <v>1214</v>
      </c>
      <c r="AH26" s="123">
        <v>1214</v>
      </c>
      <c r="AI26" s="123">
        <v>1214</v>
      </c>
      <c r="AJ26" s="272">
        <v>1214</v>
      </c>
    </row>
    <row r="27" spans="1:36" ht="12.75" customHeight="1" x14ac:dyDescent="0.35">
      <c r="A27" s="3"/>
      <c r="B27" s="5" t="s">
        <v>29</v>
      </c>
      <c r="C27" s="159" t="s">
        <v>50</v>
      </c>
      <c r="D27" s="176">
        <v>1975</v>
      </c>
      <c r="E27" s="159">
        <v>2039</v>
      </c>
      <c r="F27" s="158">
        <v>2040</v>
      </c>
      <c r="G27" s="159">
        <v>2192</v>
      </c>
      <c r="H27" s="159">
        <v>2192</v>
      </c>
      <c r="I27" s="159">
        <v>2278</v>
      </c>
      <c r="J27" s="159">
        <v>2278</v>
      </c>
      <c r="K27" s="159">
        <v>2278</v>
      </c>
      <c r="L27" s="159">
        <v>2278</v>
      </c>
      <c r="M27" s="159">
        <v>2278</v>
      </c>
      <c r="N27" s="159">
        <v>2278</v>
      </c>
      <c r="O27" s="159">
        <v>2278</v>
      </c>
      <c r="P27" s="159">
        <v>2285</v>
      </c>
      <c r="Q27" s="159">
        <v>2286</v>
      </c>
      <c r="R27" s="159">
        <v>2293</v>
      </c>
      <c r="S27" s="159">
        <v>2278</v>
      </c>
      <c r="T27" s="159">
        <v>2278</v>
      </c>
      <c r="U27" s="159">
        <v>2278</v>
      </c>
      <c r="V27" s="159">
        <v>2278</v>
      </c>
      <c r="W27" s="159">
        <v>2278</v>
      </c>
      <c r="X27" s="159">
        <v>2360</v>
      </c>
      <c r="Y27" s="159">
        <v>2362</v>
      </c>
      <c r="Z27" s="159">
        <v>2444</v>
      </c>
      <c r="AA27" s="159">
        <v>2444</v>
      </c>
      <c r="AB27" s="159">
        <v>2444</v>
      </c>
      <c r="AC27" s="159">
        <v>2483</v>
      </c>
      <c r="AD27" s="159">
        <v>2483</v>
      </c>
      <c r="AE27" s="159">
        <v>2483</v>
      </c>
      <c r="AF27" s="159">
        <v>2483</v>
      </c>
      <c r="AG27" s="159">
        <v>2483</v>
      </c>
      <c r="AH27" s="159">
        <v>2483</v>
      </c>
      <c r="AI27" s="159">
        <v>2483</v>
      </c>
      <c r="AJ27" s="181">
        <v>2483</v>
      </c>
    </row>
    <row r="28" spans="1:36" ht="12.75" customHeight="1" x14ac:dyDescent="0.35">
      <c r="A28" s="3"/>
      <c r="B28" s="119" t="s">
        <v>46</v>
      </c>
      <c r="C28" s="123"/>
      <c r="D28" s="180"/>
      <c r="E28" s="123"/>
      <c r="F28" s="160"/>
      <c r="G28" s="123"/>
      <c r="H28" s="123"/>
      <c r="I28" s="123"/>
      <c r="J28" s="123"/>
      <c r="K28" s="123"/>
      <c r="L28" s="123">
        <v>147</v>
      </c>
      <c r="M28" s="123">
        <v>147</v>
      </c>
      <c r="N28" s="123">
        <v>147</v>
      </c>
      <c r="O28" s="123">
        <v>147</v>
      </c>
      <c r="P28" s="123">
        <v>147</v>
      </c>
      <c r="Q28" s="123">
        <v>147</v>
      </c>
      <c r="R28" s="123">
        <v>147</v>
      </c>
      <c r="S28" s="123">
        <v>147</v>
      </c>
      <c r="T28" s="123">
        <v>147</v>
      </c>
      <c r="U28" s="123">
        <v>147</v>
      </c>
      <c r="V28" s="123">
        <v>147</v>
      </c>
      <c r="W28" s="123">
        <v>147</v>
      </c>
      <c r="X28" s="123">
        <v>147</v>
      </c>
      <c r="Y28" s="123">
        <v>147</v>
      </c>
      <c r="Z28" s="123">
        <v>147</v>
      </c>
      <c r="AA28" s="123">
        <v>147</v>
      </c>
      <c r="AB28" s="123">
        <v>147.4</v>
      </c>
      <c r="AC28" s="123">
        <v>147.4</v>
      </c>
      <c r="AD28" s="123">
        <v>147.4</v>
      </c>
      <c r="AE28" s="123">
        <v>147.4</v>
      </c>
      <c r="AF28" s="123">
        <v>147.4</v>
      </c>
      <c r="AG28" s="123">
        <v>147.4</v>
      </c>
      <c r="AH28" s="123">
        <v>147.4</v>
      </c>
      <c r="AI28" s="123">
        <v>147.4</v>
      </c>
      <c r="AJ28" s="272">
        <v>147.4</v>
      </c>
    </row>
    <row r="29" spans="1:36" ht="12.75" customHeight="1" x14ac:dyDescent="0.35">
      <c r="A29" s="3"/>
      <c r="B29" s="5" t="s">
        <v>30</v>
      </c>
      <c r="C29" s="159" t="s">
        <v>50</v>
      </c>
      <c r="D29" s="176" t="s">
        <v>50</v>
      </c>
      <c r="E29" s="159">
        <v>3694</v>
      </c>
      <c r="F29" s="158">
        <v>3899</v>
      </c>
      <c r="G29" s="159">
        <v>3899</v>
      </c>
      <c r="H29" s="159">
        <v>3535</v>
      </c>
      <c r="I29" s="159">
        <v>3535</v>
      </c>
      <c r="J29" s="159">
        <v>3546</v>
      </c>
      <c r="K29" s="159">
        <v>3546</v>
      </c>
      <c r="L29" s="159">
        <v>4629</v>
      </c>
      <c r="M29" s="159">
        <v>4629</v>
      </c>
      <c r="N29" s="159">
        <v>4423</v>
      </c>
      <c r="O29" s="159">
        <v>4423</v>
      </c>
      <c r="P29" s="159">
        <v>4423</v>
      </c>
      <c r="Q29" s="159">
        <v>4305</v>
      </c>
      <c r="R29" s="159">
        <v>4305</v>
      </c>
      <c r="S29" s="159">
        <v>4497</v>
      </c>
      <c r="T29" s="159">
        <v>4807</v>
      </c>
      <c r="U29" s="159">
        <v>4783</v>
      </c>
      <c r="V29" s="159">
        <v>3532</v>
      </c>
      <c r="W29" s="159">
        <v>3532</v>
      </c>
      <c r="X29" s="159">
        <v>3524</v>
      </c>
      <c r="Y29" s="159">
        <v>3346</v>
      </c>
      <c r="Z29" s="159">
        <v>3346</v>
      </c>
      <c r="AA29" s="159">
        <v>2951</v>
      </c>
      <c r="AB29" s="159">
        <v>2951</v>
      </c>
      <c r="AC29" s="159">
        <v>3048</v>
      </c>
      <c r="AD29" s="159">
        <v>3048</v>
      </c>
      <c r="AE29" s="159">
        <v>3047</v>
      </c>
      <c r="AF29" s="159">
        <v>3112</v>
      </c>
      <c r="AG29" s="159">
        <v>3112</v>
      </c>
      <c r="AH29" s="159">
        <v>3112</v>
      </c>
      <c r="AI29" s="159">
        <v>3112</v>
      </c>
      <c r="AJ29" s="181">
        <v>3112</v>
      </c>
    </row>
    <row r="30" spans="1:36" ht="12.75" customHeight="1" x14ac:dyDescent="0.35">
      <c r="A30" s="3"/>
      <c r="B30" s="119" t="s">
        <v>32</v>
      </c>
      <c r="C30" s="123"/>
      <c r="D30" s="180"/>
      <c r="E30" s="123"/>
      <c r="F30" s="160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272"/>
    </row>
    <row r="31" spans="1:36" ht="12.75" customHeight="1" x14ac:dyDescent="0.35">
      <c r="A31" s="3"/>
      <c r="B31" s="5" t="s">
        <v>31</v>
      </c>
      <c r="C31" s="159"/>
      <c r="D31" s="176"/>
      <c r="E31" s="159"/>
      <c r="F31" s="158"/>
      <c r="G31" s="159"/>
      <c r="H31" s="159">
        <v>515</v>
      </c>
      <c r="I31" s="159">
        <v>515</v>
      </c>
      <c r="J31" s="159">
        <v>515</v>
      </c>
      <c r="K31" s="159">
        <v>515</v>
      </c>
      <c r="L31" s="159">
        <v>515</v>
      </c>
      <c r="M31" s="159">
        <v>515</v>
      </c>
      <c r="N31" s="159">
        <v>515</v>
      </c>
      <c r="O31" s="159">
        <v>515</v>
      </c>
      <c r="P31" s="159">
        <v>515</v>
      </c>
      <c r="Q31" s="159">
        <v>515</v>
      </c>
      <c r="R31" s="159">
        <v>515</v>
      </c>
      <c r="S31" s="159">
        <v>515</v>
      </c>
      <c r="T31" s="159">
        <v>515</v>
      </c>
      <c r="U31" s="159">
        <v>515</v>
      </c>
      <c r="V31" s="159">
        <v>515</v>
      </c>
      <c r="W31" s="174">
        <v>515</v>
      </c>
      <c r="X31" s="159">
        <v>509</v>
      </c>
      <c r="Y31" s="159">
        <v>510</v>
      </c>
      <c r="Z31" s="159">
        <v>510</v>
      </c>
      <c r="AA31" s="159">
        <v>510</v>
      </c>
      <c r="AB31" s="159">
        <v>506</v>
      </c>
      <c r="AC31" s="159">
        <v>506</v>
      </c>
      <c r="AD31" s="159">
        <v>506</v>
      </c>
      <c r="AE31" s="159">
        <v>506</v>
      </c>
      <c r="AF31" s="159">
        <v>506</v>
      </c>
      <c r="AG31" s="159">
        <v>506</v>
      </c>
      <c r="AH31" s="159">
        <v>506</v>
      </c>
      <c r="AI31" s="159">
        <v>506</v>
      </c>
      <c r="AJ31" s="181">
        <v>506</v>
      </c>
    </row>
    <row r="32" spans="1:36" ht="12.75" customHeight="1" x14ac:dyDescent="0.35">
      <c r="A32" s="3"/>
      <c r="B32" s="119" t="s">
        <v>47</v>
      </c>
      <c r="C32" s="123"/>
      <c r="D32" s="180"/>
      <c r="E32" s="123"/>
      <c r="F32" s="160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272"/>
    </row>
    <row r="33" spans="1:36" ht="12.75" customHeight="1" x14ac:dyDescent="0.35">
      <c r="A33" s="3"/>
      <c r="B33" s="7" t="s">
        <v>48</v>
      </c>
      <c r="C33" s="164"/>
      <c r="D33" s="183"/>
      <c r="E33" s="164"/>
      <c r="F33" s="163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273"/>
    </row>
    <row r="34" spans="1:36" ht="12.75" customHeight="1" x14ac:dyDescent="0.35">
      <c r="A34" s="3"/>
      <c r="B34" s="119" t="s">
        <v>19</v>
      </c>
      <c r="C34" s="180"/>
      <c r="D34" s="180"/>
      <c r="E34" s="27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272"/>
    </row>
    <row r="35" spans="1:36" ht="12.75" customHeight="1" x14ac:dyDescent="0.35">
      <c r="A35" s="3"/>
      <c r="B35" s="5" t="s">
        <v>49</v>
      </c>
      <c r="C35" s="176"/>
      <c r="D35" s="176"/>
      <c r="E35" s="181"/>
      <c r="F35" s="159"/>
      <c r="G35" s="159"/>
      <c r="H35" s="159"/>
      <c r="I35" s="159"/>
      <c r="J35" s="159">
        <v>3701</v>
      </c>
      <c r="K35" s="159">
        <v>4249</v>
      </c>
      <c r="L35" s="159">
        <v>4553</v>
      </c>
      <c r="M35" s="159">
        <v>5747</v>
      </c>
      <c r="N35" s="159">
        <v>6827</v>
      </c>
      <c r="O35" s="159">
        <v>7908</v>
      </c>
      <c r="P35" s="159">
        <v>879</v>
      </c>
      <c r="Q35" s="159">
        <v>879</v>
      </c>
      <c r="R35" s="159">
        <v>1099</v>
      </c>
      <c r="S35" s="159">
        <v>1189</v>
      </c>
      <c r="T35" s="159">
        <v>1189</v>
      </c>
      <c r="U35" s="159">
        <v>1189</v>
      </c>
      <c r="V35" s="159">
        <v>1189</v>
      </c>
      <c r="W35" s="159">
        <v>1180</v>
      </c>
      <c r="X35" s="159">
        <v>1189</v>
      </c>
      <c r="Y35" s="159">
        <v>1260</v>
      </c>
      <c r="Z35" s="159">
        <v>1244</v>
      </c>
      <c r="AA35" s="159">
        <v>1245</v>
      </c>
      <c r="AB35" s="159">
        <v>1245</v>
      </c>
      <c r="AC35" s="159">
        <v>1245</v>
      </c>
      <c r="AD35" s="159">
        <v>1245</v>
      </c>
      <c r="AE35" s="159">
        <v>1288</v>
      </c>
      <c r="AF35" s="159">
        <v>1288</v>
      </c>
      <c r="AG35" s="159">
        <v>1288</v>
      </c>
      <c r="AH35" s="159">
        <v>1571</v>
      </c>
      <c r="AI35" s="159">
        <v>1571</v>
      </c>
      <c r="AJ35" s="181">
        <v>1571</v>
      </c>
    </row>
    <row r="36" spans="1:36" ht="12.75" customHeight="1" x14ac:dyDescent="0.35">
      <c r="A36" s="3"/>
      <c r="B36" s="124" t="s">
        <v>20</v>
      </c>
      <c r="C36" s="182" t="s">
        <v>50</v>
      </c>
      <c r="D36" s="182" t="s">
        <v>50</v>
      </c>
      <c r="E36" s="213">
        <v>239</v>
      </c>
      <c r="F36" s="196">
        <v>239</v>
      </c>
      <c r="G36" s="196">
        <v>239</v>
      </c>
      <c r="H36" s="196">
        <v>239</v>
      </c>
      <c r="I36" s="196">
        <v>239</v>
      </c>
      <c r="J36" s="196">
        <v>239</v>
      </c>
      <c r="K36" s="196">
        <v>239</v>
      </c>
      <c r="L36" s="196">
        <v>109</v>
      </c>
      <c r="M36" s="196">
        <v>109</v>
      </c>
      <c r="N36" s="196">
        <v>109</v>
      </c>
      <c r="O36" s="196">
        <v>109</v>
      </c>
      <c r="P36" s="196">
        <v>109</v>
      </c>
      <c r="Q36" s="196">
        <v>109</v>
      </c>
      <c r="R36" s="196">
        <v>109</v>
      </c>
      <c r="S36" s="196">
        <v>109</v>
      </c>
      <c r="T36" s="196">
        <v>109</v>
      </c>
      <c r="U36" s="196">
        <v>109</v>
      </c>
      <c r="V36" s="196">
        <v>109</v>
      </c>
      <c r="W36" s="196">
        <v>109</v>
      </c>
      <c r="X36" s="196">
        <v>109</v>
      </c>
      <c r="Y36" s="196">
        <v>109</v>
      </c>
      <c r="Z36" s="196">
        <v>109</v>
      </c>
      <c r="AA36" s="196">
        <v>109</v>
      </c>
      <c r="AB36" s="196">
        <v>109</v>
      </c>
      <c r="AC36" s="196">
        <v>109</v>
      </c>
      <c r="AD36" s="196">
        <v>48</v>
      </c>
      <c r="AE36" s="196">
        <v>48</v>
      </c>
      <c r="AF36" s="196">
        <v>48</v>
      </c>
      <c r="AG36" s="196">
        <v>48</v>
      </c>
      <c r="AH36" s="196">
        <v>48</v>
      </c>
      <c r="AI36" s="196">
        <v>48</v>
      </c>
      <c r="AJ36" s="213">
        <v>48</v>
      </c>
    </row>
    <row r="37" spans="1:36" ht="12.75" customHeight="1" x14ac:dyDescent="0.35">
      <c r="A37" s="3"/>
      <c r="B37" s="270" t="s">
        <v>139</v>
      </c>
      <c r="C37" s="176"/>
      <c r="D37" s="176"/>
      <c r="E37" s="181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81"/>
    </row>
    <row r="38" spans="1:36" ht="12.75" customHeight="1" x14ac:dyDescent="0.35">
      <c r="A38" s="3"/>
      <c r="B38" s="255" t="s">
        <v>87</v>
      </c>
      <c r="C38" s="180"/>
      <c r="D38" s="180"/>
      <c r="E38" s="272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272"/>
    </row>
    <row r="39" spans="1:36" ht="12.75" customHeight="1" x14ac:dyDescent="0.35">
      <c r="A39" s="3"/>
      <c r="B39" s="254" t="s">
        <v>85</v>
      </c>
      <c r="C39" s="176"/>
      <c r="D39" s="176"/>
      <c r="E39" s="181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81"/>
    </row>
    <row r="40" spans="1:36" ht="12.75" customHeight="1" x14ac:dyDescent="0.35">
      <c r="A40" s="3"/>
      <c r="B40" s="255" t="s">
        <v>140</v>
      </c>
      <c r="C40" s="180"/>
      <c r="D40" s="180"/>
      <c r="E40" s="272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272"/>
    </row>
    <row r="41" spans="1:36" ht="12.75" customHeight="1" x14ac:dyDescent="0.35">
      <c r="B41" s="254" t="s">
        <v>0</v>
      </c>
      <c r="C41" s="176"/>
      <c r="D41" s="176"/>
      <c r="E41" s="181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>
        <v>144</v>
      </c>
      <c r="R41" s="159">
        <v>144</v>
      </c>
      <c r="S41" s="159">
        <v>144</v>
      </c>
      <c r="T41" s="159">
        <v>155</v>
      </c>
      <c r="U41" s="159">
        <v>155</v>
      </c>
      <c r="V41" s="159">
        <v>155</v>
      </c>
      <c r="W41" s="159">
        <v>155</v>
      </c>
      <c r="X41" s="159">
        <v>143.6</v>
      </c>
      <c r="Y41" s="159">
        <v>143.69999999999999</v>
      </c>
      <c r="Z41" s="159">
        <v>143.6</v>
      </c>
      <c r="AA41" s="159">
        <v>143.6</v>
      </c>
      <c r="AB41" s="159">
        <v>144</v>
      </c>
      <c r="AC41" s="159">
        <v>144</v>
      </c>
      <c r="AD41" s="159">
        <v>144</v>
      </c>
      <c r="AE41" s="159">
        <v>144</v>
      </c>
      <c r="AF41" s="159">
        <v>144</v>
      </c>
      <c r="AG41" s="159">
        <v>144</v>
      </c>
      <c r="AH41" s="159">
        <v>144</v>
      </c>
      <c r="AI41" s="159">
        <v>144</v>
      </c>
      <c r="AJ41" s="181">
        <v>144</v>
      </c>
    </row>
    <row r="42" spans="1:36" ht="12.75" customHeight="1" x14ac:dyDescent="0.35">
      <c r="A42" s="3"/>
      <c r="B42" s="292" t="s">
        <v>86</v>
      </c>
      <c r="C42" s="180"/>
      <c r="D42" s="180"/>
      <c r="E42" s="272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>
        <v>374</v>
      </c>
      <c r="V42" s="123">
        <v>374</v>
      </c>
      <c r="W42" s="123">
        <v>374</v>
      </c>
      <c r="X42" s="123">
        <v>374</v>
      </c>
      <c r="Y42" s="123">
        <v>374</v>
      </c>
      <c r="Z42" s="123">
        <v>434</v>
      </c>
      <c r="AA42" s="154"/>
      <c r="AB42" s="123">
        <v>279</v>
      </c>
      <c r="AC42" s="123">
        <v>279</v>
      </c>
      <c r="AD42" s="123">
        <v>370</v>
      </c>
      <c r="AE42" s="123">
        <v>370</v>
      </c>
      <c r="AF42" s="123">
        <v>279</v>
      </c>
      <c r="AG42" s="154">
        <v>280</v>
      </c>
      <c r="AH42" s="154">
        <v>280</v>
      </c>
      <c r="AI42" s="123">
        <v>280</v>
      </c>
      <c r="AJ42" s="272">
        <v>280</v>
      </c>
    </row>
    <row r="43" spans="1:36" ht="12.75" customHeight="1" x14ac:dyDescent="0.35">
      <c r="B43" s="291" t="s">
        <v>33</v>
      </c>
      <c r="C43" s="176"/>
      <c r="D43" s="176"/>
      <c r="E43" s="181"/>
      <c r="F43" s="159"/>
      <c r="G43" s="159">
        <v>1947</v>
      </c>
      <c r="H43" s="159">
        <v>1126</v>
      </c>
      <c r="I43" s="159">
        <v>1126</v>
      </c>
      <c r="J43" s="159">
        <v>1126</v>
      </c>
      <c r="K43" s="159">
        <v>2112</v>
      </c>
      <c r="L43" s="159">
        <v>2112</v>
      </c>
      <c r="M43" s="159">
        <v>2112</v>
      </c>
      <c r="N43" s="159">
        <v>2112</v>
      </c>
      <c r="O43" s="159">
        <v>2112</v>
      </c>
      <c r="P43" s="159">
        <v>2112</v>
      </c>
      <c r="Q43" s="159">
        <v>2112</v>
      </c>
      <c r="R43" s="159">
        <v>2112</v>
      </c>
      <c r="S43" s="159">
        <v>2112</v>
      </c>
      <c r="T43" s="159">
        <v>3065</v>
      </c>
      <c r="U43" s="159">
        <v>3065</v>
      </c>
      <c r="V43" s="159">
        <v>3065</v>
      </c>
      <c r="W43" s="159">
        <v>3065</v>
      </c>
      <c r="X43" s="159">
        <v>3065</v>
      </c>
      <c r="Y43" s="159">
        <v>3038</v>
      </c>
      <c r="Z43" s="159">
        <v>3038</v>
      </c>
      <c r="AA43" s="159">
        <v>3038</v>
      </c>
      <c r="AB43" s="159">
        <v>3053</v>
      </c>
      <c r="AC43" s="159">
        <v>3053</v>
      </c>
      <c r="AD43" s="159">
        <v>3053</v>
      </c>
      <c r="AE43" s="159">
        <v>3053</v>
      </c>
      <c r="AF43" s="159">
        <v>3053</v>
      </c>
      <c r="AG43" s="159">
        <v>3060</v>
      </c>
      <c r="AH43" s="159">
        <v>3060</v>
      </c>
      <c r="AI43" s="159">
        <v>3060</v>
      </c>
      <c r="AJ43" s="181">
        <v>3060</v>
      </c>
    </row>
    <row r="44" spans="1:36" ht="15" customHeight="1" x14ac:dyDescent="0.35">
      <c r="B44" s="294" t="s">
        <v>138</v>
      </c>
      <c r="C44" s="182"/>
      <c r="D44" s="182"/>
      <c r="E44" s="213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>
        <v>4767</v>
      </c>
      <c r="AB44" s="196">
        <v>4767</v>
      </c>
      <c r="AC44" s="196">
        <v>4767</v>
      </c>
      <c r="AD44" s="196">
        <v>4767</v>
      </c>
      <c r="AE44" s="196">
        <v>4767</v>
      </c>
      <c r="AF44" s="196">
        <v>4767</v>
      </c>
      <c r="AG44" s="196">
        <v>4767</v>
      </c>
      <c r="AH44" s="271">
        <v>4767</v>
      </c>
      <c r="AI44" s="271">
        <v>4767</v>
      </c>
      <c r="AJ44" s="312">
        <v>4767</v>
      </c>
    </row>
    <row r="45" spans="1:36" ht="12.75" customHeight="1" x14ac:dyDescent="0.35">
      <c r="B45" s="256" t="s">
        <v>37</v>
      </c>
      <c r="C45" s="183">
        <v>1634</v>
      </c>
      <c r="D45" s="183">
        <v>3166</v>
      </c>
      <c r="E45" s="273">
        <v>2462</v>
      </c>
      <c r="F45" s="164">
        <v>2650</v>
      </c>
      <c r="G45" s="164">
        <v>2762</v>
      </c>
      <c r="H45" s="164">
        <v>3086</v>
      </c>
      <c r="I45" s="164">
        <v>2996</v>
      </c>
      <c r="J45" s="164">
        <v>3470</v>
      </c>
      <c r="K45" s="164">
        <v>3459</v>
      </c>
      <c r="L45" s="164">
        <v>3936</v>
      </c>
      <c r="M45" s="164">
        <v>3953</v>
      </c>
      <c r="N45" s="164">
        <v>3923</v>
      </c>
      <c r="O45" s="164">
        <v>3954</v>
      </c>
      <c r="P45" s="164">
        <v>4368</v>
      </c>
      <c r="Q45" s="164">
        <v>4367</v>
      </c>
      <c r="R45" s="164">
        <v>4325</v>
      </c>
      <c r="S45" s="164">
        <v>4405</v>
      </c>
      <c r="T45" s="164">
        <v>4501</v>
      </c>
      <c r="U45" s="164">
        <v>4519</v>
      </c>
      <c r="V45" s="164">
        <v>4447</v>
      </c>
      <c r="W45" s="164">
        <v>4447</v>
      </c>
      <c r="X45" s="164">
        <v>4447</v>
      </c>
      <c r="Y45" s="164">
        <v>4446</v>
      </c>
      <c r="Z45" s="164">
        <v>4446</v>
      </c>
      <c r="AA45" s="262">
        <v>4446</v>
      </c>
      <c r="AB45" s="262">
        <v>4446</v>
      </c>
      <c r="AC45" s="262">
        <v>4446</v>
      </c>
      <c r="AD45" s="262">
        <v>4446</v>
      </c>
      <c r="AE45" s="262">
        <v>4446</v>
      </c>
      <c r="AF45" s="262">
        <v>4446</v>
      </c>
      <c r="AG45" s="262">
        <v>4446</v>
      </c>
      <c r="AH45" s="262">
        <v>4446</v>
      </c>
      <c r="AI45" s="262">
        <v>4446</v>
      </c>
      <c r="AJ45" s="283">
        <v>4446</v>
      </c>
    </row>
    <row r="48" spans="1:36" x14ac:dyDescent="0.35"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40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2:36" x14ac:dyDescent="0.35">
      <c r="B49" s="1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2:36" x14ac:dyDescent="0.35">
      <c r="B50" s="112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</row>
    <row r="51" spans="2:36" x14ac:dyDescent="0.35">
      <c r="B51" s="112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</row>
  </sheetData>
  <mergeCells count="4">
    <mergeCell ref="B1:C1"/>
    <mergeCell ref="B2:AJ2"/>
    <mergeCell ref="B3:AJ3"/>
    <mergeCell ref="AH4:AJ4"/>
  </mergeCells>
  <phoneticPr fontId="13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0"/>
  <dimension ref="A1:AJ56"/>
  <sheetViews>
    <sheetView topLeftCell="A4" zoomScaleNormal="100" workbookViewId="0">
      <selection activeCell="D10" sqref="D10"/>
    </sheetView>
  </sheetViews>
  <sheetFormatPr defaultColWidth="9.1328125" defaultRowHeight="10.15" x14ac:dyDescent="0.3"/>
  <cols>
    <col min="1" max="1" width="2.73046875" style="1" customWidth="1"/>
    <col min="2" max="2" width="6.86328125" style="1" customWidth="1"/>
    <col min="3" max="3" width="6.3984375" style="1" customWidth="1"/>
    <col min="4" max="4" width="6.59765625" style="1" customWidth="1"/>
    <col min="5" max="5" width="6.1328125" style="1" customWidth="1"/>
    <col min="6" max="9" width="6.265625" style="1" customWidth="1"/>
    <col min="10" max="13" width="6.1328125" style="1" customWidth="1"/>
    <col min="14" max="14" width="6.59765625" style="1" customWidth="1"/>
    <col min="15" max="22" width="6.1328125" style="1" customWidth="1"/>
    <col min="23" max="33" width="6.3984375" style="1" customWidth="1"/>
    <col min="34" max="34" width="7.265625" style="1" customWidth="1"/>
    <col min="35" max="36" width="6.73046875" style="1" customWidth="1"/>
    <col min="37" max="16384" width="9.1328125" style="1"/>
  </cols>
  <sheetData>
    <row r="1" spans="1:36" ht="14.25" customHeight="1" x14ac:dyDescent="0.4">
      <c r="B1" s="404"/>
      <c r="C1" s="404"/>
      <c r="D1" s="1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36" ht="30" customHeight="1" x14ac:dyDescent="0.3">
      <c r="B2" s="406" t="s">
        <v>114</v>
      </c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  <c r="X2" s="406"/>
      <c r="Y2" s="406"/>
      <c r="Z2" s="406"/>
      <c r="AA2" s="406"/>
      <c r="AB2" s="406"/>
      <c r="AC2" s="406"/>
      <c r="AD2" s="406"/>
      <c r="AE2" s="406"/>
      <c r="AF2" s="406"/>
      <c r="AG2" s="406"/>
      <c r="AH2" s="406"/>
      <c r="AI2" s="406"/>
      <c r="AJ2" s="406"/>
    </row>
    <row r="3" spans="1:36" ht="15" customHeight="1" x14ac:dyDescent="0.3">
      <c r="B3" s="405" t="s">
        <v>16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  <c r="AI3" s="405"/>
      <c r="AJ3" s="405"/>
    </row>
    <row r="4" spans="1:36" ht="12.75" x14ac:dyDescent="0.35">
      <c r="B4"/>
      <c r="C4"/>
      <c r="E4" s="112"/>
      <c r="F4" s="112"/>
      <c r="G4" s="112"/>
      <c r="H4" s="112"/>
      <c r="I4" s="112"/>
      <c r="V4" s="19"/>
      <c r="W4" s="51"/>
      <c r="X4" s="51"/>
      <c r="Y4" s="51"/>
      <c r="Z4" s="51"/>
      <c r="AA4" s="51"/>
      <c r="AB4" s="51"/>
      <c r="AC4" s="51"/>
      <c r="AD4" s="51"/>
      <c r="AF4" s="51"/>
      <c r="AI4" s="407" t="s">
        <v>4</v>
      </c>
      <c r="AJ4" s="407"/>
    </row>
    <row r="5" spans="1:36" ht="24.95" customHeight="1" x14ac:dyDescent="0.35">
      <c r="B5" s="108"/>
      <c r="C5" s="27">
        <v>1970</v>
      </c>
      <c r="D5" s="28">
        <v>1980</v>
      </c>
      <c r="E5" s="28">
        <v>1990</v>
      </c>
      <c r="F5" s="28">
        <v>1991</v>
      </c>
      <c r="G5" s="28">
        <v>1992</v>
      </c>
      <c r="H5" s="28">
        <v>1993</v>
      </c>
      <c r="I5" s="28">
        <v>1994</v>
      </c>
      <c r="J5" s="28">
        <v>1995</v>
      </c>
      <c r="K5" s="28">
        <v>1996</v>
      </c>
      <c r="L5" s="28">
        <v>1997</v>
      </c>
      <c r="M5" s="28">
        <v>1998</v>
      </c>
      <c r="N5" s="28">
        <v>1999</v>
      </c>
      <c r="O5" s="28">
        <v>2000</v>
      </c>
      <c r="P5" s="28">
        <v>2001</v>
      </c>
      <c r="Q5" s="28">
        <v>2002</v>
      </c>
      <c r="R5" s="28">
        <v>2003</v>
      </c>
      <c r="S5" s="28">
        <v>2004</v>
      </c>
      <c r="T5" s="28">
        <v>2005</v>
      </c>
      <c r="U5" s="28">
        <v>2006</v>
      </c>
      <c r="V5" s="28">
        <v>2007</v>
      </c>
      <c r="W5" s="28">
        <v>2008</v>
      </c>
      <c r="X5" s="28">
        <v>2009</v>
      </c>
      <c r="Y5" s="28">
        <v>2010</v>
      </c>
      <c r="Z5" s="28">
        <v>2011</v>
      </c>
      <c r="AA5" s="28">
        <v>2012</v>
      </c>
      <c r="AB5" s="28">
        <v>2013</v>
      </c>
      <c r="AC5" s="188">
        <v>2014</v>
      </c>
      <c r="AD5" s="188">
        <v>2015</v>
      </c>
      <c r="AE5" s="188">
        <v>2016</v>
      </c>
      <c r="AF5" s="28">
        <v>2017</v>
      </c>
      <c r="AG5" s="28">
        <v>2018</v>
      </c>
      <c r="AH5" s="28">
        <v>2019</v>
      </c>
      <c r="AI5" s="28">
        <v>2020</v>
      </c>
      <c r="AJ5" s="242">
        <v>2021</v>
      </c>
    </row>
    <row r="6" spans="1:36" ht="14.25" customHeight="1" x14ac:dyDescent="0.3">
      <c r="B6" s="191" t="s">
        <v>162</v>
      </c>
      <c r="C6" s="193"/>
      <c r="D6" s="190"/>
      <c r="E6" s="192">
        <f>SUM(E7:E33)</f>
        <v>38995</v>
      </c>
      <c r="F6" s="192">
        <f t="shared" ref="F6:AF6" si="0">SUM(F7:F33)</f>
        <v>40000</v>
      </c>
      <c r="G6" s="192">
        <f t="shared" si="0"/>
        <v>42039</v>
      </c>
      <c r="H6" s="192">
        <f t="shared" si="0"/>
        <v>42884</v>
      </c>
      <c r="I6" s="192">
        <f t="shared" si="0"/>
        <v>43537</v>
      </c>
      <c r="J6" s="192">
        <f t="shared" si="0"/>
        <v>44889</v>
      </c>
      <c r="K6" s="192">
        <f t="shared" si="0"/>
        <v>45956</v>
      </c>
      <c r="L6" s="192">
        <f t="shared" si="0"/>
        <v>47237.9</v>
      </c>
      <c r="M6" s="192">
        <f t="shared" si="0"/>
        <v>49096.1</v>
      </c>
      <c r="N6" s="192">
        <f t="shared" si="0"/>
        <v>50719.1</v>
      </c>
      <c r="O6" s="192">
        <f t="shared" si="0"/>
        <v>51530.1</v>
      </c>
      <c r="P6" s="192">
        <f t="shared" si="0"/>
        <v>53238.7</v>
      </c>
      <c r="Q6" s="192">
        <f t="shared" si="0"/>
        <v>54530</v>
      </c>
      <c r="R6" s="192">
        <f t="shared" si="0"/>
        <v>55944.5</v>
      </c>
      <c r="S6" s="192">
        <f t="shared" si="0"/>
        <v>57597.695</v>
      </c>
      <c r="T6" s="192">
        <f t="shared" si="0"/>
        <v>59474.004999999997</v>
      </c>
      <c r="U6" s="192">
        <f t="shared" si="0"/>
        <v>61048.504999999997</v>
      </c>
      <c r="V6" s="192">
        <f t="shared" si="0"/>
        <v>62601.542000000001</v>
      </c>
      <c r="W6" s="192">
        <f t="shared" si="0"/>
        <v>64141.489000000001</v>
      </c>
      <c r="X6" s="192">
        <f t="shared" si="0"/>
        <v>66292.179999999993</v>
      </c>
      <c r="Y6" s="192">
        <f t="shared" si="0"/>
        <v>67449.89499999999</v>
      </c>
      <c r="Z6" s="192">
        <f t="shared" si="0"/>
        <v>68118.407000000007</v>
      </c>
      <c r="AA6" s="192">
        <f t="shared" si="0"/>
        <v>69290.499999999985</v>
      </c>
      <c r="AB6" s="192">
        <f t="shared" si="0"/>
        <v>70152.326000000001</v>
      </c>
      <c r="AC6" s="192">
        <f t="shared" si="0"/>
        <v>70661.271999999983</v>
      </c>
      <c r="AD6" s="192">
        <f t="shared" si="0"/>
        <v>71585.093000000008</v>
      </c>
      <c r="AE6" s="192">
        <f t="shared" si="0"/>
        <v>72549.486999999994</v>
      </c>
      <c r="AF6" s="192">
        <f t="shared" si="0"/>
        <v>73100.420999999988</v>
      </c>
      <c r="AG6" s="192">
        <f>SUM(AG7:AG33)</f>
        <v>73544.536000000007</v>
      </c>
      <c r="AH6" s="192">
        <f>SUM(AH7:AH33)</f>
        <v>74163.75</v>
      </c>
      <c r="AI6" s="192">
        <f t="shared" ref="AI6" si="1">SUM(AI7:AI33)</f>
        <v>74554.838000000003</v>
      </c>
      <c r="AJ6" s="192">
        <f>SUM(AJ7:AJ33)</f>
        <v>74861.828000000009</v>
      </c>
    </row>
    <row r="7" spans="1:36" ht="12.75" customHeight="1" x14ac:dyDescent="0.3">
      <c r="B7" s="5" t="s">
        <v>38</v>
      </c>
      <c r="C7" s="158">
        <v>488</v>
      </c>
      <c r="D7" s="159">
        <v>1203</v>
      </c>
      <c r="E7" s="159">
        <v>1666</v>
      </c>
      <c r="F7" s="159">
        <v>1650</v>
      </c>
      <c r="G7" s="159">
        <v>1658</v>
      </c>
      <c r="H7" s="159">
        <v>1665</v>
      </c>
      <c r="I7" s="159">
        <v>1666</v>
      </c>
      <c r="J7" s="159">
        <v>1666</v>
      </c>
      <c r="K7" s="159">
        <v>1674</v>
      </c>
      <c r="L7" s="159">
        <v>1678.9</v>
      </c>
      <c r="M7" s="159">
        <v>1682.1</v>
      </c>
      <c r="N7" s="159">
        <v>1691.1</v>
      </c>
      <c r="O7" s="159">
        <v>1702.1</v>
      </c>
      <c r="P7" s="159">
        <v>1726.7</v>
      </c>
      <c r="Q7" s="159">
        <v>1729</v>
      </c>
      <c r="R7" s="159">
        <v>1729</v>
      </c>
      <c r="S7" s="159">
        <v>1747</v>
      </c>
      <c r="T7" s="209">
        <f>S7</f>
        <v>1747</v>
      </c>
      <c r="U7" s="159">
        <v>1763</v>
      </c>
      <c r="V7" s="159">
        <v>1763</v>
      </c>
      <c r="W7" s="159">
        <v>1763</v>
      </c>
      <c r="X7" s="159">
        <v>1763</v>
      </c>
      <c r="Y7" s="159">
        <v>1763</v>
      </c>
      <c r="Z7" s="122">
        <v>1763</v>
      </c>
      <c r="AA7" s="122">
        <v>1763</v>
      </c>
      <c r="AB7" s="122">
        <v>1763</v>
      </c>
      <c r="AC7" s="122">
        <v>1763</v>
      </c>
      <c r="AD7" s="122">
        <v>1763</v>
      </c>
      <c r="AE7" s="122">
        <v>1763</v>
      </c>
      <c r="AF7" s="167">
        <v>1763</v>
      </c>
      <c r="AG7" s="167">
        <v>1763</v>
      </c>
      <c r="AH7" s="167">
        <v>1763</v>
      </c>
      <c r="AI7" s="122">
        <v>1763</v>
      </c>
      <c r="AJ7" s="314">
        <v>1763</v>
      </c>
    </row>
    <row r="8" spans="1:36" ht="12.75" customHeight="1" x14ac:dyDescent="0.3">
      <c r="B8" s="119" t="s">
        <v>21</v>
      </c>
      <c r="C8" s="160"/>
      <c r="D8" s="123"/>
      <c r="E8" s="123">
        <v>273</v>
      </c>
      <c r="F8" s="154">
        <v>273</v>
      </c>
      <c r="G8" s="154">
        <v>273</v>
      </c>
      <c r="H8" s="123">
        <v>276</v>
      </c>
      <c r="I8" s="123">
        <v>276</v>
      </c>
      <c r="J8" s="123">
        <v>277</v>
      </c>
      <c r="K8" s="123">
        <v>277</v>
      </c>
      <c r="L8" s="123">
        <v>314</v>
      </c>
      <c r="M8" s="123">
        <v>314</v>
      </c>
      <c r="N8" s="123">
        <v>314</v>
      </c>
      <c r="O8" s="123">
        <v>319</v>
      </c>
      <c r="P8" s="123">
        <v>324</v>
      </c>
      <c r="Q8" s="123">
        <v>324</v>
      </c>
      <c r="R8" s="123">
        <v>328</v>
      </c>
      <c r="S8" s="123">
        <v>331</v>
      </c>
      <c r="T8" s="210">
        <v>331</v>
      </c>
      <c r="U8" s="123">
        <v>394</v>
      </c>
      <c r="V8" s="123">
        <v>418</v>
      </c>
      <c r="W8" s="123">
        <v>418</v>
      </c>
      <c r="X8" s="123">
        <v>418</v>
      </c>
      <c r="Y8" s="123">
        <v>437</v>
      </c>
      <c r="Z8" s="123">
        <v>458</v>
      </c>
      <c r="AA8" s="123">
        <v>541</v>
      </c>
      <c r="AB8" s="123">
        <v>605</v>
      </c>
      <c r="AC8" s="123">
        <v>610</v>
      </c>
      <c r="AD8" s="123">
        <v>734</v>
      </c>
      <c r="AE8" s="123">
        <v>734</v>
      </c>
      <c r="AF8" s="123">
        <v>734</v>
      </c>
      <c r="AG8" s="123">
        <v>757</v>
      </c>
      <c r="AH8" s="123">
        <v>790</v>
      </c>
      <c r="AI8" s="123">
        <v>806</v>
      </c>
      <c r="AJ8" s="123">
        <v>806</v>
      </c>
    </row>
    <row r="9" spans="1:36" ht="12.75" customHeight="1" x14ac:dyDescent="0.3">
      <c r="A9" s="3"/>
      <c r="B9" s="5" t="s">
        <v>23</v>
      </c>
      <c r="C9" s="161"/>
      <c r="D9" s="166"/>
      <c r="E9" s="159">
        <v>357</v>
      </c>
      <c r="F9" s="159">
        <v>362</v>
      </c>
      <c r="G9" s="159">
        <v>366</v>
      </c>
      <c r="H9" s="159">
        <v>390</v>
      </c>
      <c r="I9" s="159">
        <v>392</v>
      </c>
      <c r="J9" s="159">
        <v>414</v>
      </c>
      <c r="K9" s="159">
        <v>423</v>
      </c>
      <c r="L9" s="159">
        <v>486</v>
      </c>
      <c r="M9" s="159">
        <v>499</v>
      </c>
      <c r="N9" s="159">
        <v>499</v>
      </c>
      <c r="O9" s="159">
        <v>501</v>
      </c>
      <c r="P9" s="159">
        <v>517</v>
      </c>
      <c r="Q9" s="159">
        <v>518</v>
      </c>
      <c r="R9" s="159">
        <v>518</v>
      </c>
      <c r="S9" s="159">
        <v>546</v>
      </c>
      <c r="T9" s="209">
        <v>564</v>
      </c>
      <c r="U9" s="159">
        <v>633</v>
      </c>
      <c r="V9" s="159">
        <v>657</v>
      </c>
      <c r="W9" s="159">
        <v>691</v>
      </c>
      <c r="X9" s="159">
        <v>729</v>
      </c>
      <c r="Y9" s="159">
        <v>734</v>
      </c>
      <c r="Z9" s="159">
        <v>745</v>
      </c>
      <c r="AA9" s="159">
        <v>751</v>
      </c>
      <c r="AB9" s="159">
        <v>776</v>
      </c>
      <c r="AC9" s="159">
        <v>776</v>
      </c>
      <c r="AD9" s="159">
        <v>776</v>
      </c>
      <c r="AE9" s="318">
        <v>1222.6610000000001</v>
      </c>
      <c r="AF9" s="159">
        <v>1240</v>
      </c>
      <c r="AG9" s="159">
        <v>1252</v>
      </c>
      <c r="AH9" s="159">
        <v>1276</v>
      </c>
      <c r="AI9" s="159">
        <v>1298</v>
      </c>
      <c r="AJ9" s="159">
        <v>1346</v>
      </c>
    </row>
    <row r="10" spans="1:36" ht="12.75" customHeight="1" x14ac:dyDescent="0.3">
      <c r="A10" s="3"/>
      <c r="B10" s="119" t="s">
        <v>34</v>
      </c>
      <c r="C10" s="160">
        <v>184</v>
      </c>
      <c r="D10" s="123">
        <v>516</v>
      </c>
      <c r="E10" s="123">
        <v>611</v>
      </c>
      <c r="F10" s="123">
        <v>663</v>
      </c>
      <c r="G10" s="123">
        <v>663</v>
      </c>
      <c r="H10" s="123">
        <v>706</v>
      </c>
      <c r="I10" s="123">
        <v>747</v>
      </c>
      <c r="J10" s="123">
        <v>796</v>
      </c>
      <c r="K10" s="123">
        <v>797</v>
      </c>
      <c r="L10" s="123">
        <v>834</v>
      </c>
      <c r="M10" s="123">
        <v>863</v>
      </c>
      <c r="N10" s="123">
        <v>902</v>
      </c>
      <c r="O10" s="123">
        <v>923</v>
      </c>
      <c r="P10" s="123">
        <v>978</v>
      </c>
      <c r="Q10" s="123">
        <v>972</v>
      </c>
      <c r="R10" s="123">
        <v>1010</v>
      </c>
      <c r="S10" s="123">
        <v>1027</v>
      </c>
      <c r="T10" s="210">
        <v>1032</v>
      </c>
      <c r="U10" s="123">
        <v>1032</v>
      </c>
      <c r="V10" s="123">
        <v>1111</v>
      </c>
      <c r="W10" s="123">
        <v>1128</v>
      </c>
      <c r="X10" s="123">
        <v>1130</v>
      </c>
      <c r="Y10" s="123">
        <v>1130</v>
      </c>
      <c r="Z10" s="123">
        <v>1143</v>
      </c>
      <c r="AA10" s="123">
        <v>1195</v>
      </c>
      <c r="AB10" s="123">
        <v>1216</v>
      </c>
      <c r="AC10" s="123">
        <v>1232</v>
      </c>
      <c r="AD10" s="123">
        <v>1237</v>
      </c>
      <c r="AE10" s="123">
        <v>1255</v>
      </c>
      <c r="AF10" s="123">
        <v>1308</v>
      </c>
      <c r="AG10" s="123">
        <v>1329</v>
      </c>
      <c r="AH10" s="123">
        <v>1346</v>
      </c>
      <c r="AI10" s="123">
        <v>1354</v>
      </c>
      <c r="AJ10" s="123">
        <v>1355</v>
      </c>
    </row>
    <row r="11" spans="1:36" ht="12.75" customHeight="1" x14ac:dyDescent="0.3">
      <c r="A11" s="3"/>
      <c r="B11" s="5" t="s">
        <v>39</v>
      </c>
      <c r="C11" s="158">
        <v>6061</v>
      </c>
      <c r="D11" s="159">
        <v>9225</v>
      </c>
      <c r="E11" s="159">
        <v>10854</v>
      </c>
      <c r="F11" s="159">
        <v>10955</v>
      </c>
      <c r="G11" s="159">
        <v>11013</v>
      </c>
      <c r="H11" s="159">
        <v>11080</v>
      </c>
      <c r="I11" s="159">
        <v>11143</v>
      </c>
      <c r="J11" s="159">
        <v>11190</v>
      </c>
      <c r="K11" s="159">
        <v>11246</v>
      </c>
      <c r="L11" s="159">
        <v>11309</v>
      </c>
      <c r="M11" s="159">
        <v>11427</v>
      </c>
      <c r="N11" s="159">
        <v>11515</v>
      </c>
      <c r="O11" s="159">
        <v>11712</v>
      </c>
      <c r="P11" s="159">
        <v>11786</v>
      </c>
      <c r="Q11" s="159">
        <v>12037</v>
      </c>
      <c r="R11" s="159">
        <v>12044</v>
      </c>
      <c r="S11" s="159">
        <v>12174</v>
      </c>
      <c r="T11" s="209">
        <v>12363</v>
      </c>
      <c r="U11" s="159">
        <v>12531</v>
      </c>
      <c r="V11" s="159">
        <v>12594</v>
      </c>
      <c r="W11" s="159">
        <v>12645</v>
      </c>
      <c r="X11" s="159">
        <v>12813</v>
      </c>
      <c r="Y11" s="159">
        <v>12819</v>
      </c>
      <c r="Z11" s="159">
        <v>12845</v>
      </c>
      <c r="AA11" s="159">
        <v>12879</v>
      </c>
      <c r="AB11" s="159">
        <v>12917</v>
      </c>
      <c r="AC11" s="159">
        <v>12949</v>
      </c>
      <c r="AD11" s="159">
        <v>12993</v>
      </c>
      <c r="AE11" s="159">
        <v>12996</v>
      </c>
      <c r="AF11" s="159">
        <v>13009</v>
      </c>
      <c r="AG11" s="159">
        <v>13141</v>
      </c>
      <c r="AH11" s="159">
        <v>13183</v>
      </c>
      <c r="AI11" s="159">
        <v>13192</v>
      </c>
      <c r="AJ11" s="159">
        <v>13155</v>
      </c>
    </row>
    <row r="12" spans="1:36" ht="12.75" customHeight="1" x14ac:dyDescent="0.3">
      <c r="A12" s="3"/>
      <c r="B12" s="119" t="s">
        <v>24</v>
      </c>
      <c r="C12" s="160"/>
      <c r="D12" s="123"/>
      <c r="E12" s="123">
        <v>41</v>
      </c>
      <c r="F12" s="123">
        <v>50</v>
      </c>
      <c r="G12" s="123">
        <v>60</v>
      </c>
      <c r="H12" s="123">
        <v>62</v>
      </c>
      <c r="I12" s="123">
        <v>64</v>
      </c>
      <c r="J12" s="123">
        <v>65</v>
      </c>
      <c r="K12" s="123">
        <v>65</v>
      </c>
      <c r="L12" s="123">
        <v>68</v>
      </c>
      <c r="M12" s="123">
        <v>74</v>
      </c>
      <c r="N12" s="123">
        <v>87</v>
      </c>
      <c r="O12" s="123">
        <v>93</v>
      </c>
      <c r="P12" s="123">
        <v>93</v>
      </c>
      <c r="Q12" s="123">
        <v>98</v>
      </c>
      <c r="R12" s="123">
        <v>98</v>
      </c>
      <c r="S12" s="123">
        <v>96</v>
      </c>
      <c r="T12" s="210">
        <v>99</v>
      </c>
      <c r="U12" s="123">
        <v>99</v>
      </c>
      <c r="V12" s="123">
        <v>96</v>
      </c>
      <c r="W12" s="123">
        <v>104</v>
      </c>
      <c r="X12" s="123">
        <v>100</v>
      </c>
      <c r="Y12" s="123">
        <v>115</v>
      </c>
      <c r="Z12" s="123">
        <v>115</v>
      </c>
      <c r="AA12" s="123">
        <v>124</v>
      </c>
      <c r="AB12" s="123">
        <v>140</v>
      </c>
      <c r="AC12" s="123">
        <v>141</v>
      </c>
      <c r="AD12" s="123">
        <v>147</v>
      </c>
      <c r="AE12" s="123">
        <v>145</v>
      </c>
      <c r="AF12" s="123">
        <v>154</v>
      </c>
      <c r="AG12" s="123">
        <v>154</v>
      </c>
      <c r="AH12" s="123">
        <v>161</v>
      </c>
      <c r="AI12" s="123">
        <v>199</v>
      </c>
      <c r="AJ12" s="123">
        <v>199</v>
      </c>
    </row>
    <row r="13" spans="1:36" ht="12.75" customHeight="1" x14ac:dyDescent="0.3">
      <c r="A13" s="3"/>
      <c r="B13" s="5" t="s">
        <v>42</v>
      </c>
      <c r="C13" s="158">
        <v>0</v>
      </c>
      <c r="D13" s="159">
        <v>0</v>
      </c>
      <c r="E13" s="159">
        <v>26</v>
      </c>
      <c r="F13" s="159">
        <v>32</v>
      </c>
      <c r="G13" s="159">
        <v>32</v>
      </c>
      <c r="H13" s="159">
        <v>53</v>
      </c>
      <c r="I13" s="159">
        <v>72</v>
      </c>
      <c r="J13" s="159">
        <v>70</v>
      </c>
      <c r="K13" s="159">
        <v>80</v>
      </c>
      <c r="L13" s="159">
        <v>94</v>
      </c>
      <c r="M13" s="159">
        <v>103</v>
      </c>
      <c r="N13" s="159">
        <v>103</v>
      </c>
      <c r="O13" s="159">
        <v>103</v>
      </c>
      <c r="P13" s="159">
        <v>125</v>
      </c>
      <c r="Q13" s="159">
        <v>125</v>
      </c>
      <c r="R13" s="159">
        <v>176</v>
      </c>
      <c r="S13" s="159">
        <v>192</v>
      </c>
      <c r="T13" s="209">
        <v>247</v>
      </c>
      <c r="U13" s="159">
        <v>270</v>
      </c>
      <c r="V13" s="159">
        <v>269</v>
      </c>
      <c r="W13" s="159">
        <v>423</v>
      </c>
      <c r="X13" s="159">
        <v>663</v>
      </c>
      <c r="Y13" s="159">
        <v>900</v>
      </c>
      <c r="Z13" s="159">
        <v>900</v>
      </c>
      <c r="AA13" s="159">
        <v>900</v>
      </c>
      <c r="AB13" s="159">
        <v>897</v>
      </c>
      <c r="AC13" s="159">
        <v>897</v>
      </c>
      <c r="AD13" s="159">
        <v>916</v>
      </c>
      <c r="AE13" s="159">
        <v>916</v>
      </c>
      <c r="AF13" s="159">
        <v>916</v>
      </c>
      <c r="AG13" s="159">
        <v>916</v>
      </c>
      <c r="AH13" s="159">
        <v>995</v>
      </c>
      <c r="AI13" s="159">
        <v>995</v>
      </c>
      <c r="AJ13" s="159">
        <v>995</v>
      </c>
    </row>
    <row r="14" spans="1:36" ht="12.75" customHeight="1" x14ac:dyDescent="0.3">
      <c r="A14" s="3"/>
      <c r="B14" s="119" t="s">
        <v>35</v>
      </c>
      <c r="C14" s="160">
        <v>11</v>
      </c>
      <c r="D14" s="123">
        <v>91</v>
      </c>
      <c r="E14" s="123">
        <v>190</v>
      </c>
      <c r="F14" s="123">
        <v>225</v>
      </c>
      <c r="G14" s="123">
        <v>280</v>
      </c>
      <c r="H14" s="123">
        <v>330</v>
      </c>
      <c r="I14" s="123">
        <v>380</v>
      </c>
      <c r="J14" s="154">
        <v>421</v>
      </c>
      <c r="K14" s="154">
        <v>467</v>
      </c>
      <c r="L14" s="154">
        <v>509</v>
      </c>
      <c r="M14" s="154">
        <v>526</v>
      </c>
      <c r="N14" s="154">
        <v>547</v>
      </c>
      <c r="O14" s="154">
        <v>615</v>
      </c>
      <c r="P14" s="154">
        <v>743</v>
      </c>
      <c r="Q14" s="154">
        <v>870</v>
      </c>
      <c r="R14" s="123">
        <v>916.5</v>
      </c>
      <c r="S14" s="123">
        <v>916.5</v>
      </c>
      <c r="T14" s="210">
        <v>916.5</v>
      </c>
      <c r="U14" s="123">
        <v>916.5</v>
      </c>
      <c r="V14" s="123">
        <v>916.5</v>
      </c>
      <c r="W14" s="123">
        <v>916.5</v>
      </c>
      <c r="X14" s="123">
        <v>1558.2</v>
      </c>
      <c r="Y14" s="123">
        <v>1558.2</v>
      </c>
      <c r="Z14" s="121">
        <v>1558.2</v>
      </c>
      <c r="AA14" s="121">
        <v>1558.2</v>
      </c>
      <c r="AB14" s="121">
        <v>1558.2</v>
      </c>
      <c r="AC14" s="121">
        <v>1558.2</v>
      </c>
      <c r="AD14" s="121">
        <v>1589.4</v>
      </c>
      <c r="AE14" s="121">
        <v>1842.8</v>
      </c>
      <c r="AF14" s="121">
        <v>2133.1999999999998</v>
      </c>
      <c r="AG14" s="121">
        <v>2098</v>
      </c>
      <c r="AH14" s="59">
        <v>2098</v>
      </c>
      <c r="AI14" s="121">
        <v>2145</v>
      </c>
      <c r="AJ14" s="272">
        <v>2159.3000000000002</v>
      </c>
    </row>
    <row r="15" spans="1:36" ht="12.75" customHeight="1" x14ac:dyDescent="0.3">
      <c r="A15" s="3"/>
      <c r="B15" s="5" t="s">
        <v>40</v>
      </c>
      <c r="C15" s="158">
        <v>387</v>
      </c>
      <c r="D15" s="159">
        <v>2008</v>
      </c>
      <c r="E15" s="159">
        <v>4976</v>
      </c>
      <c r="F15" s="159">
        <v>5235</v>
      </c>
      <c r="G15" s="159">
        <v>6486</v>
      </c>
      <c r="H15" s="159">
        <v>6577</v>
      </c>
      <c r="I15" s="159">
        <v>6497</v>
      </c>
      <c r="J15" s="159">
        <v>6962</v>
      </c>
      <c r="K15" s="159">
        <v>7295</v>
      </c>
      <c r="L15" s="159">
        <v>7750</v>
      </c>
      <c r="M15" s="159">
        <v>8269</v>
      </c>
      <c r="N15" s="159">
        <v>8893</v>
      </c>
      <c r="O15" s="159">
        <v>9049</v>
      </c>
      <c r="P15" s="159">
        <v>9571</v>
      </c>
      <c r="Q15" s="159">
        <v>9739</v>
      </c>
      <c r="R15" s="159">
        <v>10296</v>
      </c>
      <c r="S15" s="159">
        <v>10747</v>
      </c>
      <c r="T15" s="209">
        <v>11432</v>
      </c>
      <c r="U15" s="159">
        <v>12073</v>
      </c>
      <c r="V15" s="159">
        <v>13013</v>
      </c>
      <c r="W15" s="159">
        <v>13518</v>
      </c>
      <c r="X15" s="159">
        <v>14021</v>
      </c>
      <c r="Y15" s="159">
        <v>14262</v>
      </c>
      <c r="Z15" s="159">
        <v>14554</v>
      </c>
      <c r="AA15" s="159">
        <v>14701</v>
      </c>
      <c r="AB15" s="159">
        <v>14981</v>
      </c>
      <c r="AC15" s="159">
        <v>15049</v>
      </c>
      <c r="AD15" s="159">
        <v>15336</v>
      </c>
      <c r="AE15" s="159">
        <v>15444</v>
      </c>
      <c r="AF15" s="159">
        <v>15523</v>
      </c>
      <c r="AG15" s="159">
        <v>15585</v>
      </c>
      <c r="AH15" s="159">
        <v>15722.258</v>
      </c>
      <c r="AI15" s="159">
        <v>15774</v>
      </c>
      <c r="AJ15" s="159">
        <v>15860</v>
      </c>
    </row>
    <row r="16" spans="1:36" ht="12.75" customHeight="1" x14ac:dyDescent="0.3">
      <c r="A16" s="3"/>
      <c r="B16" s="119" t="s">
        <v>41</v>
      </c>
      <c r="C16" s="160">
        <v>1553</v>
      </c>
      <c r="D16" s="123">
        <v>4862</v>
      </c>
      <c r="E16" s="123">
        <v>6824</v>
      </c>
      <c r="F16" s="123">
        <v>7080</v>
      </c>
      <c r="G16" s="123">
        <v>7408</v>
      </c>
      <c r="H16" s="123">
        <v>7614</v>
      </c>
      <c r="I16" s="123">
        <v>7956</v>
      </c>
      <c r="J16" s="123">
        <v>8275</v>
      </c>
      <c r="K16" s="123">
        <v>8596</v>
      </c>
      <c r="L16" s="123">
        <v>8864</v>
      </c>
      <c r="M16" s="123">
        <v>9303</v>
      </c>
      <c r="N16" s="123">
        <v>9626</v>
      </c>
      <c r="O16" s="123">
        <v>9766</v>
      </c>
      <c r="P16" s="123">
        <v>10068</v>
      </c>
      <c r="Q16" s="123">
        <v>10223</v>
      </c>
      <c r="R16" s="123">
        <v>10379</v>
      </c>
      <c r="S16" s="123">
        <v>10486</v>
      </c>
      <c r="T16" s="210">
        <v>10798</v>
      </c>
      <c r="U16" s="123">
        <v>10848</v>
      </c>
      <c r="V16" s="123">
        <v>10958</v>
      </c>
      <c r="W16" s="123">
        <v>11042</v>
      </c>
      <c r="X16" s="123">
        <v>11163</v>
      </c>
      <c r="Y16" s="123">
        <v>11392</v>
      </c>
      <c r="Z16" s="123">
        <v>11413</v>
      </c>
      <c r="AA16" s="123">
        <v>11413</v>
      </c>
      <c r="AB16" s="123">
        <v>11552</v>
      </c>
      <c r="AC16" s="123">
        <v>11560.142</v>
      </c>
      <c r="AD16" s="123">
        <v>11598.82</v>
      </c>
      <c r="AE16" s="123">
        <v>11612.453</v>
      </c>
      <c r="AF16" s="123">
        <v>11618.101000000001</v>
      </c>
      <c r="AG16" s="123">
        <v>11670.526</v>
      </c>
      <c r="AH16" s="123">
        <v>11676.682000000001</v>
      </c>
      <c r="AI16" s="123">
        <v>11660.227999999999</v>
      </c>
      <c r="AJ16" s="123">
        <v>11664.359</v>
      </c>
    </row>
    <row r="17" spans="1:36" ht="12.75" customHeight="1" x14ac:dyDescent="0.3">
      <c r="A17" s="3"/>
      <c r="B17" s="5" t="s">
        <v>52</v>
      </c>
      <c r="C17" s="158"/>
      <c r="D17" s="159"/>
      <c r="E17" s="159">
        <v>291</v>
      </c>
      <c r="F17" s="159">
        <v>302</v>
      </c>
      <c r="G17" s="159">
        <v>292</v>
      </c>
      <c r="H17" s="159">
        <v>302</v>
      </c>
      <c r="I17" s="159">
        <v>302</v>
      </c>
      <c r="J17" s="159">
        <v>302</v>
      </c>
      <c r="K17" s="159">
        <v>318</v>
      </c>
      <c r="L17" s="159">
        <v>330</v>
      </c>
      <c r="M17" s="159">
        <v>330</v>
      </c>
      <c r="N17" s="159">
        <v>382</v>
      </c>
      <c r="O17" s="159">
        <v>411</v>
      </c>
      <c r="P17" s="159">
        <v>429</v>
      </c>
      <c r="Q17" s="159">
        <v>613</v>
      </c>
      <c r="R17" s="159">
        <v>754</v>
      </c>
      <c r="S17" s="159">
        <v>925</v>
      </c>
      <c r="T17" s="209">
        <v>1016</v>
      </c>
      <c r="U17" s="159">
        <v>1081</v>
      </c>
      <c r="V17" s="159">
        <v>1156</v>
      </c>
      <c r="W17" s="159">
        <v>1199</v>
      </c>
      <c r="X17" s="159">
        <v>1244</v>
      </c>
      <c r="Y17" s="159">
        <v>1244</v>
      </c>
      <c r="Z17" s="159">
        <v>1254</v>
      </c>
      <c r="AA17" s="159">
        <v>1254</v>
      </c>
      <c r="AB17" s="159">
        <v>1289</v>
      </c>
      <c r="AC17" s="159">
        <v>1290</v>
      </c>
      <c r="AD17" s="159">
        <v>1310</v>
      </c>
      <c r="AE17" s="159">
        <v>1310</v>
      </c>
      <c r="AF17" s="159">
        <v>1310</v>
      </c>
      <c r="AG17" s="159">
        <v>1310</v>
      </c>
      <c r="AH17" s="159">
        <v>1310</v>
      </c>
      <c r="AI17" s="159">
        <v>1310</v>
      </c>
      <c r="AJ17" s="159">
        <v>1316</v>
      </c>
    </row>
    <row r="18" spans="1:36" ht="12.75" customHeight="1" x14ac:dyDescent="0.3">
      <c r="A18" s="3"/>
      <c r="B18" s="119" t="s">
        <v>43</v>
      </c>
      <c r="C18" s="160">
        <v>3913</v>
      </c>
      <c r="D18" s="123">
        <v>5900</v>
      </c>
      <c r="E18" s="123">
        <v>6193</v>
      </c>
      <c r="F18" s="123">
        <v>6301</v>
      </c>
      <c r="G18" s="123">
        <v>6289</v>
      </c>
      <c r="H18" s="123">
        <v>6401</v>
      </c>
      <c r="I18" s="123">
        <v>6375</v>
      </c>
      <c r="J18" s="123">
        <v>6435</v>
      </c>
      <c r="K18" s="123">
        <v>6465</v>
      </c>
      <c r="L18" s="123">
        <v>6469</v>
      </c>
      <c r="M18" s="123">
        <v>6478</v>
      </c>
      <c r="N18" s="123">
        <v>6478</v>
      </c>
      <c r="O18" s="123">
        <v>6478</v>
      </c>
      <c r="P18" s="123">
        <v>6487</v>
      </c>
      <c r="Q18" s="123">
        <v>6487</v>
      </c>
      <c r="R18" s="123">
        <v>6487</v>
      </c>
      <c r="S18" s="123">
        <v>6532</v>
      </c>
      <c r="T18" s="210">
        <v>6542</v>
      </c>
      <c r="U18" s="123">
        <v>6554</v>
      </c>
      <c r="V18" s="123">
        <v>6588</v>
      </c>
      <c r="W18" s="123">
        <v>6629</v>
      </c>
      <c r="X18" s="123">
        <v>6661</v>
      </c>
      <c r="Y18" s="123">
        <v>6668</v>
      </c>
      <c r="Z18" s="123">
        <v>6668</v>
      </c>
      <c r="AA18" s="123">
        <v>6726</v>
      </c>
      <c r="AB18" s="123">
        <v>6751</v>
      </c>
      <c r="AC18" s="123">
        <v>6844</v>
      </c>
      <c r="AD18" s="123">
        <v>6943</v>
      </c>
      <c r="AE18" s="123">
        <v>6943</v>
      </c>
      <c r="AF18" s="123">
        <v>6943</v>
      </c>
      <c r="AG18" s="123">
        <v>6966</v>
      </c>
      <c r="AH18" s="123">
        <v>6977</v>
      </c>
      <c r="AI18" s="123">
        <v>6978</v>
      </c>
      <c r="AJ18" s="154">
        <v>6978</v>
      </c>
    </row>
    <row r="19" spans="1:36" ht="12.75" customHeight="1" x14ac:dyDescent="0.3">
      <c r="A19" s="3"/>
      <c r="B19" s="5" t="s">
        <v>22</v>
      </c>
      <c r="C19" s="158"/>
      <c r="D19" s="159"/>
      <c r="E19" s="159">
        <v>120</v>
      </c>
      <c r="F19" s="122">
        <v>120</v>
      </c>
      <c r="G19" s="122">
        <v>120</v>
      </c>
      <c r="H19" s="159">
        <v>154</v>
      </c>
      <c r="I19" s="159">
        <v>159</v>
      </c>
      <c r="J19" s="159">
        <v>167</v>
      </c>
      <c r="K19" s="159">
        <v>167</v>
      </c>
      <c r="L19" s="159">
        <v>194</v>
      </c>
      <c r="M19" s="159">
        <v>204</v>
      </c>
      <c r="N19" s="159">
        <v>216</v>
      </c>
      <c r="O19" s="159">
        <v>257</v>
      </c>
      <c r="P19" s="159">
        <v>257</v>
      </c>
      <c r="Q19" s="159">
        <v>268</v>
      </c>
      <c r="R19" s="159">
        <v>268</v>
      </c>
      <c r="S19" s="159">
        <v>268</v>
      </c>
      <c r="T19" s="211">
        <v>276</v>
      </c>
      <c r="U19" s="159">
        <v>257</v>
      </c>
      <c r="V19" s="159">
        <v>257</v>
      </c>
      <c r="W19" s="159">
        <v>257</v>
      </c>
      <c r="X19" s="159">
        <v>257</v>
      </c>
      <c r="Y19" s="159">
        <v>257</v>
      </c>
      <c r="Z19" s="159">
        <v>257</v>
      </c>
      <c r="AA19" s="159">
        <v>257</v>
      </c>
      <c r="AB19" s="159">
        <v>257</v>
      </c>
      <c r="AC19" s="159">
        <v>257</v>
      </c>
      <c r="AD19" s="159">
        <v>257</v>
      </c>
      <c r="AE19" s="159">
        <v>257</v>
      </c>
      <c r="AF19" s="159">
        <v>257</v>
      </c>
      <c r="AG19" s="159">
        <v>257</v>
      </c>
      <c r="AH19" s="159">
        <v>257</v>
      </c>
      <c r="AI19" s="159">
        <v>257</v>
      </c>
      <c r="AJ19" s="159">
        <v>257</v>
      </c>
    </row>
    <row r="20" spans="1:36" ht="12.75" customHeight="1" x14ac:dyDescent="0.3">
      <c r="A20" s="3"/>
      <c r="B20" s="119" t="s">
        <v>26</v>
      </c>
      <c r="C20" s="160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 t="s">
        <v>50</v>
      </c>
      <c r="P20" s="123"/>
      <c r="Q20" s="123"/>
      <c r="R20" s="123"/>
      <c r="S20" s="123"/>
      <c r="T20" s="210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</row>
    <row r="21" spans="1:36" ht="12.75" customHeight="1" x14ac:dyDescent="0.3">
      <c r="A21" s="3"/>
      <c r="B21" s="5" t="s">
        <v>27</v>
      </c>
      <c r="C21" s="158"/>
      <c r="D21" s="159"/>
      <c r="E21" s="159">
        <v>421</v>
      </c>
      <c r="F21" s="159">
        <v>376</v>
      </c>
      <c r="G21" s="159">
        <v>382</v>
      </c>
      <c r="H21" s="159">
        <v>394</v>
      </c>
      <c r="I21" s="159">
        <v>394</v>
      </c>
      <c r="J21" s="159">
        <v>394</v>
      </c>
      <c r="K21" s="159">
        <v>404</v>
      </c>
      <c r="L21" s="159">
        <v>410</v>
      </c>
      <c r="M21" s="159">
        <v>417</v>
      </c>
      <c r="N21" s="159">
        <v>417</v>
      </c>
      <c r="O21" s="159">
        <v>417</v>
      </c>
      <c r="P21" s="159">
        <v>417</v>
      </c>
      <c r="Q21" s="159">
        <v>417</v>
      </c>
      <c r="R21" s="159">
        <v>417</v>
      </c>
      <c r="S21" s="159">
        <v>417</v>
      </c>
      <c r="T21" s="211">
        <v>417</v>
      </c>
      <c r="U21" s="159">
        <v>309</v>
      </c>
      <c r="V21" s="159">
        <v>309</v>
      </c>
      <c r="W21" s="159">
        <v>309</v>
      </c>
      <c r="X21" s="159">
        <v>309</v>
      </c>
      <c r="Y21" s="159">
        <v>309</v>
      </c>
      <c r="Z21" s="159">
        <v>309</v>
      </c>
      <c r="AA21" s="159">
        <v>309</v>
      </c>
      <c r="AB21" s="159">
        <v>309</v>
      </c>
      <c r="AC21" s="159">
        <v>309</v>
      </c>
      <c r="AD21" s="159">
        <v>309</v>
      </c>
      <c r="AE21" s="159">
        <v>314</v>
      </c>
      <c r="AF21" s="159">
        <v>324</v>
      </c>
      <c r="AG21" s="159">
        <v>324</v>
      </c>
      <c r="AH21" s="159">
        <v>403</v>
      </c>
      <c r="AI21" s="159">
        <v>400</v>
      </c>
      <c r="AJ21" s="159">
        <v>400</v>
      </c>
    </row>
    <row r="22" spans="1:36" ht="12.75" customHeight="1" x14ac:dyDescent="0.3">
      <c r="A22" s="3"/>
      <c r="B22" s="119" t="s">
        <v>44</v>
      </c>
      <c r="C22" s="160">
        <v>7</v>
      </c>
      <c r="D22" s="123">
        <v>44</v>
      </c>
      <c r="E22" s="123">
        <v>78</v>
      </c>
      <c r="F22" s="154">
        <v>78</v>
      </c>
      <c r="G22" s="154">
        <v>95</v>
      </c>
      <c r="H22" s="123">
        <v>100</v>
      </c>
      <c r="I22" s="123">
        <v>121</v>
      </c>
      <c r="J22" s="123">
        <v>123</v>
      </c>
      <c r="K22" s="123">
        <v>115</v>
      </c>
      <c r="L22" s="123">
        <v>118</v>
      </c>
      <c r="M22" s="123">
        <v>115</v>
      </c>
      <c r="N22" s="123">
        <v>115</v>
      </c>
      <c r="O22" s="123">
        <v>114</v>
      </c>
      <c r="P22" s="123">
        <v>126</v>
      </c>
      <c r="Q22" s="123">
        <v>147</v>
      </c>
      <c r="R22" s="123">
        <v>147</v>
      </c>
      <c r="S22" s="123">
        <v>147</v>
      </c>
      <c r="T22" s="210">
        <v>147</v>
      </c>
      <c r="U22" s="123">
        <v>147</v>
      </c>
      <c r="V22" s="123">
        <v>147</v>
      </c>
      <c r="W22" s="123">
        <v>147</v>
      </c>
      <c r="X22" s="123">
        <v>147</v>
      </c>
      <c r="Y22" s="123">
        <v>152</v>
      </c>
      <c r="Z22" s="123">
        <v>152</v>
      </c>
      <c r="AA22" s="123">
        <v>152</v>
      </c>
      <c r="AB22" s="123">
        <v>152</v>
      </c>
      <c r="AC22" s="123">
        <v>152</v>
      </c>
      <c r="AD22" s="123">
        <v>161</v>
      </c>
      <c r="AE22" s="123">
        <v>161</v>
      </c>
      <c r="AF22" s="123">
        <v>165</v>
      </c>
      <c r="AG22" s="123">
        <v>165</v>
      </c>
      <c r="AH22" s="123">
        <v>165</v>
      </c>
      <c r="AI22" s="123">
        <v>165</v>
      </c>
      <c r="AJ22" s="123">
        <v>163</v>
      </c>
    </row>
    <row r="23" spans="1:36" ht="12.75" customHeight="1" x14ac:dyDescent="0.3">
      <c r="A23" s="3"/>
      <c r="B23" s="5" t="s">
        <v>25</v>
      </c>
      <c r="C23" s="161"/>
      <c r="D23" s="166"/>
      <c r="E23" s="159">
        <v>267</v>
      </c>
      <c r="F23" s="159">
        <v>269</v>
      </c>
      <c r="G23" s="159">
        <v>269</v>
      </c>
      <c r="H23" s="159">
        <v>269</v>
      </c>
      <c r="I23" s="159">
        <v>293</v>
      </c>
      <c r="J23" s="159">
        <v>335</v>
      </c>
      <c r="K23" s="159">
        <v>365</v>
      </c>
      <c r="L23" s="159">
        <v>382</v>
      </c>
      <c r="M23" s="159">
        <v>448</v>
      </c>
      <c r="N23" s="159">
        <v>448</v>
      </c>
      <c r="O23" s="159">
        <v>448</v>
      </c>
      <c r="P23" s="159">
        <v>448</v>
      </c>
      <c r="Q23" s="159">
        <v>542</v>
      </c>
      <c r="R23" s="159">
        <v>533</v>
      </c>
      <c r="S23" s="159">
        <v>761</v>
      </c>
      <c r="T23" s="209">
        <v>859</v>
      </c>
      <c r="U23" s="159">
        <v>1157</v>
      </c>
      <c r="V23" s="159">
        <v>1065</v>
      </c>
      <c r="W23" s="159">
        <v>1274</v>
      </c>
      <c r="X23" s="159">
        <v>1273</v>
      </c>
      <c r="Y23" s="159">
        <v>1477</v>
      </c>
      <c r="Z23" s="159">
        <v>1516</v>
      </c>
      <c r="AA23" s="159">
        <v>1515.1</v>
      </c>
      <c r="AB23" s="159">
        <v>1562.3</v>
      </c>
      <c r="AC23" s="159">
        <v>1577.2</v>
      </c>
      <c r="AD23" s="159">
        <v>1621.4</v>
      </c>
      <c r="AE23" s="159">
        <v>1628</v>
      </c>
      <c r="AF23" s="159">
        <v>1636.2</v>
      </c>
      <c r="AG23" s="159">
        <v>1669.4</v>
      </c>
      <c r="AH23" s="159">
        <v>1723.2</v>
      </c>
      <c r="AI23" s="159">
        <v>1774.3</v>
      </c>
      <c r="AJ23" s="159">
        <v>1859.5</v>
      </c>
    </row>
    <row r="24" spans="1:36" ht="12.75" customHeight="1" x14ac:dyDescent="0.3">
      <c r="A24" s="3"/>
      <c r="B24" s="119" t="s">
        <v>28</v>
      </c>
      <c r="C24" s="160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 t="s">
        <v>50</v>
      </c>
      <c r="P24" s="123"/>
      <c r="Q24" s="123"/>
      <c r="R24" s="123"/>
      <c r="S24" s="123"/>
      <c r="T24" s="210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</row>
    <row r="25" spans="1:36" ht="12.75" customHeight="1" x14ac:dyDescent="0.3">
      <c r="A25" s="3"/>
      <c r="B25" s="5" t="s">
        <v>36</v>
      </c>
      <c r="C25" s="158">
        <v>1209</v>
      </c>
      <c r="D25" s="159">
        <v>1798</v>
      </c>
      <c r="E25" s="159">
        <v>2092</v>
      </c>
      <c r="F25" s="159">
        <v>2092</v>
      </c>
      <c r="G25" s="159">
        <v>2134</v>
      </c>
      <c r="H25" s="159">
        <v>2167</v>
      </c>
      <c r="I25" s="159">
        <v>2208</v>
      </c>
      <c r="J25" s="159">
        <v>2208</v>
      </c>
      <c r="K25" s="159">
        <v>2208</v>
      </c>
      <c r="L25" s="159">
        <v>2225</v>
      </c>
      <c r="M25" s="159">
        <v>2225</v>
      </c>
      <c r="N25" s="159">
        <v>2291</v>
      </c>
      <c r="O25" s="159">
        <v>2265</v>
      </c>
      <c r="P25" s="159">
        <v>2499</v>
      </c>
      <c r="Q25" s="159">
        <v>2516</v>
      </c>
      <c r="R25" s="159">
        <v>2541</v>
      </c>
      <c r="S25" s="159">
        <v>2585</v>
      </c>
      <c r="T25" s="209">
        <v>2600</v>
      </c>
      <c r="U25" s="159">
        <v>2604</v>
      </c>
      <c r="V25" s="159">
        <v>2582</v>
      </c>
      <c r="W25" s="159">
        <v>2637</v>
      </c>
      <c r="X25" s="159">
        <v>2646</v>
      </c>
      <c r="Y25" s="159">
        <v>2651</v>
      </c>
      <c r="Z25" s="159">
        <v>2658</v>
      </c>
      <c r="AA25" s="159">
        <v>2658</v>
      </c>
      <c r="AB25" s="159">
        <v>2666</v>
      </c>
      <c r="AC25" s="159">
        <v>2678</v>
      </c>
      <c r="AD25" s="159">
        <v>2730</v>
      </c>
      <c r="AE25" s="159">
        <v>2756</v>
      </c>
      <c r="AF25" s="159">
        <v>2758</v>
      </c>
      <c r="AG25" s="159">
        <v>2756</v>
      </c>
      <c r="AH25" s="159">
        <v>2790</v>
      </c>
      <c r="AI25" s="159">
        <v>2789</v>
      </c>
      <c r="AJ25" s="159">
        <v>2790</v>
      </c>
    </row>
    <row r="26" spans="1:36" ht="12.75" customHeight="1" x14ac:dyDescent="0.3">
      <c r="A26" s="3"/>
      <c r="B26" s="119" t="s">
        <v>45</v>
      </c>
      <c r="C26" s="160">
        <v>478</v>
      </c>
      <c r="D26" s="123">
        <v>938</v>
      </c>
      <c r="E26" s="123">
        <v>1445</v>
      </c>
      <c r="F26" s="123">
        <v>1450</v>
      </c>
      <c r="G26" s="123">
        <v>1554</v>
      </c>
      <c r="H26" s="123">
        <v>1557</v>
      </c>
      <c r="I26" s="123">
        <v>1559</v>
      </c>
      <c r="J26" s="123">
        <v>1596</v>
      </c>
      <c r="K26" s="123">
        <v>1607</v>
      </c>
      <c r="L26" s="123">
        <v>1613</v>
      </c>
      <c r="M26" s="123">
        <v>1613</v>
      </c>
      <c r="N26" s="123">
        <v>1634</v>
      </c>
      <c r="O26" s="123">
        <v>1633</v>
      </c>
      <c r="P26" s="123">
        <v>1645</v>
      </c>
      <c r="Q26" s="123">
        <v>1645</v>
      </c>
      <c r="R26" s="123">
        <v>1670</v>
      </c>
      <c r="S26" s="123">
        <v>1677</v>
      </c>
      <c r="T26" s="210">
        <v>1677</v>
      </c>
      <c r="U26" s="123">
        <v>1678</v>
      </c>
      <c r="V26" s="123">
        <v>1696</v>
      </c>
      <c r="W26" s="123">
        <v>1696</v>
      </c>
      <c r="X26" s="123">
        <v>1696</v>
      </c>
      <c r="Y26" s="123">
        <v>1719</v>
      </c>
      <c r="Z26" s="123">
        <v>1719</v>
      </c>
      <c r="AA26" s="123">
        <v>1719</v>
      </c>
      <c r="AB26" s="123">
        <v>1719</v>
      </c>
      <c r="AC26" s="123">
        <v>1719</v>
      </c>
      <c r="AD26" s="123">
        <v>1719</v>
      </c>
      <c r="AE26" s="123">
        <v>1719</v>
      </c>
      <c r="AF26" s="123">
        <v>1719</v>
      </c>
      <c r="AG26" s="123">
        <v>1743</v>
      </c>
      <c r="AH26" s="123">
        <v>1743</v>
      </c>
      <c r="AI26" s="123">
        <v>1749</v>
      </c>
      <c r="AJ26" s="123">
        <v>1749</v>
      </c>
    </row>
    <row r="27" spans="1:36" ht="12.75" customHeight="1" x14ac:dyDescent="0.3">
      <c r="A27" s="3"/>
      <c r="B27" s="5" t="s">
        <v>29</v>
      </c>
      <c r="C27" s="158"/>
      <c r="D27" s="159"/>
      <c r="E27" s="159">
        <v>257</v>
      </c>
      <c r="F27" s="159">
        <v>239</v>
      </c>
      <c r="G27" s="159">
        <v>257</v>
      </c>
      <c r="H27" s="159">
        <v>231</v>
      </c>
      <c r="I27" s="159">
        <v>245</v>
      </c>
      <c r="J27" s="159">
        <v>246</v>
      </c>
      <c r="K27" s="159">
        <v>258</v>
      </c>
      <c r="L27" s="159">
        <v>264</v>
      </c>
      <c r="M27" s="159">
        <v>268</v>
      </c>
      <c r="N27" s="159">
        <v>317</v>
      </c>
      <c r="O27" s="159">
        <v>358</v>
      </c>
      <c r="P27" s="159">
        <v>398</v>
      </c>
      <c r="Q27" s="159">
        <v>405</v>
      </c>
      <c r="R27" s="159">
        <v>484</v>
      </c>
      <c r="S27" s="159">
        <v>552</v>
      </c>
      <c r="T27" s="209">
        <v>552</v>
      </c>
      <c r="U27" s="159">
        <v>582.5</v>
      </c>
      <c r="V27" s="159">
        <v>662.5</v>
      </c>
      <c r="W27" s="159">
        <v>765</v>
      </c>
      <c r="X27" s="159">
        <v>849</v>
      </c>
      <c r="Y27" s="159">
        <v>857</v>
      </c>
      <c r="Z27" s="159">
        <v>1070</v>
      </c>
      <c r="AA27" s="159">
        <v>1365</v>
      </c>
      <c r="AB27" s="159">
        <v>1482</v>
      </c>
      <c r="AC27" s="159">
        <v>1556</v>
      </c>
      <c r="AD27" s="159">
        <v>1559</v>
      </c>
      <c r="AE27" s="159">
        <v>1637</v>
      </c>
      <c r="AF27" s="159">
        <v>1637</v>
      </c>
      <c r="AG27" s="159">
        <v>1637</v>
      </c>
      <c r="AH27" s="159">
        <v>1676</v>
      </c>
      <c r="AI27" s="159">
        <v>1712</v>
      </c>
      <c r="AJ27" s="159">
        <v>1761</v>
      </c>
    </row>
    <row r="28" spans="1:36" ht="12.75" customHeight="1" x14ac:dyDescent="0.3">
      <c r="A28" s="3"/>
      <c r="B28" s="119" t="s">
        <v>46</v>
      </c>
      <c r="C28" s="160">
        <v>66</v>
      </c>
      <c r="D28" s="123">
        <v>132</v>
      </c>
      <c r="E28" s="123">
        <v>316</v>
      </c>
      <c r="F28" s="123">
        <v>474</v>
      </c>
      <c r="G28" s="123">
        <v>520</v>
      </c>
      <c r="H28" s="123">
        <v>579</v>
      </c>
      <c r="I28" s="123">
        <v>587</v>
      </c>
      <c r="J28" s="154">
        <v>687</v>
      </c>
      <c r="K28" s="154">
        <v>710</v>
      </c>
      <c r="L28" s="154">
        <v>797</v>
      </c>
      <c r="M28" s="154">
        <v>1252</v>
      </c>
      <c r="N28" s="154">
        <v>1441</v>
      </c>
      <c r="O28" s="154">
        <v>1482</v>
      </c>
      <c r="P28" s="154">
        <v>1659</v>
      </c>
      <c r="Q28" s="154">
        <v>1836</v>
      </c>
      <c r="R28" s="154">
        <v>2002</v>
      </c>
      <c r="S28" s="154">
        <v>2091</v>
      </c>
      <c r="T28" s="253">
        <v>2341</v>
      </c>
      <c r="U28" s="154">
        <v>2545</v>
      </c>
      <c r="V28" s="154">
        <v>2613</v>
      </c>
      <c r="W28" s="154">
        <v>2623</v>
      </c>
      <c r="X28" s="123">
        <v>2705</v>
      </c>
      <c r="Y28" s="123">
        <v>2737</v>
      </c>
      <c r="Z28" s="123">
        <v>2737</v>
      </c>
      <c r="AA28" s="123">
        <v>2988</v>
      </c>
      <c r="AB28" s="123">
        <v>3035</v>
      </c>
      <c r="AC28" s="123">
        <v>3065</v>
      </c>
      <c r="AD28" s="123">
        <v>3065</v>
      </c>
      <c r="AE28" s="123">
        <v>3065</v>
      </c>
      <c r="AF28" s="123">
        <v>3065</v>
      </c>
      <c r="AG28" s="123">
        <v>3065</v>
      </c>
      <c r="AH28" s="123">
        <v>3065</v>
      </c>
      <c r="AI28" s="123">
        <v>3065</v>
      </c>
      <c r="AJ28" s="123">
        <v>3065</v>
      </c>
    </row>
    <row r="29" spans="1:36" ht="12.75" customHeight="1" x14ac:dyDescent="0.3">
      <c r="A29" s="3"/>
      <c r="B29" s="5" t="s">
        <v>30</v>
      </c>
      <c r="C29" s="158"/>
      <c r="D29" s="159"/>
      <c r="E29" s="159">
        <v>113</v>
      </c>
      <c r="F29" s="159">
        <v>113</v>
      </c>
      <c r="G29" s="159">
        <v>113</v>
      </c>
      <c r="H29" s="159">
        <v>113</v>
      </c>
      <c r="I29" s="159">
        <v>113</v>
      </c>
      <c r="J29" s="159">
        <v>113</v>
      </c>
      <c r="K29" s="159">
        <v>113</v>
      </c>
      <c r="L29" s="159">
        <v>113</v>
      </c>
      <c r="M29" s="159">
        <v>113</v>
      </c>
      <c r="N29" s="159">
        <v>113</v>
      </c>
      <c r="O29" s="159">
        <v>113</v>
      </c>
      <c r="P29" s="159">
        <v>113</v>
      </c>
      <c r="Q29" s="159">
        <v>113</v>
      </c>
      <c r="R29" s="159">
        <v>113</v>
      </c>
      <c r="S29" s="159">
        <v>228</v>
      </c>
      <c r="T29" s="209">
        <v>228</v>
      </c>
      <c r="U29" s="159">
        <v>228</v>
      </c>
      <c r="V29" s="159">
        <v>281</v>
      </c>
      <c r="W29" s="159">
        <v>281</v>
      </c>
      <c r="X29" s="159">
        <v>321</v>
      </c>
      <c r="Y29" s="159">
        <v>332</v>
      </c>
      <c r="Z29" s="159">
        <v>350</v>
      </c>
      <c r="AA29" s="159">
        <v>550</v>
      </c>
      <c r="AB29" s="159">
        <v>644</v>
      </c>
      <c r="AC29" s="159">
        <v>683</v>
      </c>
      <c r="AD29" s="159">
        <v>747</v>
      </c>
      <c r="AE29" s="159">
        <v>747</v>
      </c>
      <c r="AF29" s="159">
        <v>763</v>
      </c>
      <c r="AG29" s="159">
        <v>823</v>
      </c>
      <c r="AH29" s="159">
        <v>866</v>
      </c>
      <c r="AI29" s="159">
        <v>920</v>
      </c>
      <c r="AJ29" s="159">
        <v>931</v>
      </c>
    </row>
    <row r="30" spans="1:36" ht="12.75" customHeight="1" x14ac:dyDescent="0.3">
      <c r="A30" s="3"/>
      <c r="B30" s="119" t="s">
        <v>32</v>
      </c>
      <c r="C30" s="160"/>
      <c r="D30" s="123"/>
      <c r="E30" s="123">
        <v>228</v>
      </c>
      <c r="F30" s="154">
        <v>246</v>
      </c>
      <c r="G30" s="154">
        <v>254</v>
      </c>
      <c r="H30" s="123">
        <v>268</v>
      </c>
      <c r="I30" s="123">
        <v>277</v>
      </c>
      <c r="J30" s="123">
        <v>293</v>
      </c>
      <c r="K30" s="123">
        <v>310</v>
      </c>
      <c r="L30" s="123">
        <v>330</v>
      </c>
      <c r="M30" s="123">
        <v>369</v>
      </c>
      <c r="N30" s="123">
        <v>399</v>
      </c>
      <c r="O30" s="123">
        <v>427</v>
      </c>
      <c r="P30" s="123">
        <v>435</v>
      </c>
      <c r="Q30" s="123">
        <v>457</v>
      </c>
      <c r="R30" s="123">
        <v>477</v>
      </c>
      <c r="S30" s="123">
        <v>483</v>
      </c>
      <c r="T30" s="210">
        <v>569</v>
      </c>
      <c r="U30" s="123">
        <v>579</v>
      </c>
      <c r="V30" s="123">
        <v>579</v>
      </c>
      <c r="W30" s="123">
        <v>696</v>
      </c>
      <c r="X30" s="123">
        <v>747</v>
      </c>
      <c r="Y30" s="123">
        <v>771</v>
      </c>
      <c r="Z30" s="123">
        <v>768</v>
      </c>
      <c r="AA30" s="123">
        <v>769</v>
      </c>
      <c r="AB30" s="123">
        <v>607.02599999999995</v>
      </c>
      <c r="AC30" s="123">
        <v>607.03</v>
      </c>
      <c r="AD30" s="123">
        <v>610.37300000000005</v>
      </c>
      <c r="AE30" s="123">
        <v>610.37300000000005</v>
      </c>
      <c r="AF30" s="123">
        <v>617.62</v>
      </c>
      <c r="AG30" s="123">
        <v>623.30999999999995</v>
      </c>
      <c r="AH30" s="123">
        <v>623.30999999999995</v>
      </c>
      <c r="AI30" s="123">
        <v>616.11</v>
      </c>
      <c r="AJ30" s="123">
        <v>616.11099999999999</v>
      </c>
    </row>
    <row r="31" spans="1:36" ht="14.25" customHeight="1" x14ac:dyDescent="0.3">
      <c r="A31" s="3"/>
      <c r="B31" s="5" t="s">
        <v>31</v>
      </c>
      <c r="C31" s="161"/>
      <c r="D31" s="166"/>
      <c r="E31" s="159">
        <v>192</v>
      </c>
      <c r="F31" s="159">
        <v>198</v>
      </c>
      <c r="G31" s="159">
        <v>198</v>
      </c>
      <c r="H31" s="159">
        <v>198</v>
      </c>
      <c r="I31" s="159">
        <v>198</v>
      </c>
      <c r="J31" s="159">
        <v>198</v>
      </c>
      <c r="K31" s="159">
        <v>215</v>
      </c>
      <c r="L31" s="159">
        <v>219</v>
      </c>
      <c r="M31" s="159">
        <v>292</v>
      </c>
      <c r="N31" s="159">
        <v>295</v>
      </c>
      <c r="O31" s="159">
        <v>296</v>
      </c>
      <c r="P31" s="159">
        <v>296</v>
      </c>
      <c r="Q31" s="159">
        <v>302</v>
      </c>
      <c r="R31" s="159">
        <v>313</v>
      </c>
      <c r="S31" s="159">
        <v>316.19499999999999</v>
      </c>
      <c r="T31" s="209">
        <v>327.505</v>
      </c>
      <c r="U31" s="159">
        <v>327.505</v>
      </c>
      <c r="V31" s="159">
        <v>364.54199999999997</v>
      </c>
      <c r="W31" s="159">
        <v>383.98899999999998</v>
      </c>
      <c r="X31" s="159">
        <v>390.98</v>
      </c>
      <c r="Y31" s="159">
        <v>415.69499999999999</v>
      </c>
      <c r="Z31" s="159">
        <v>419.20699999999999</v>
      </c>
      <c r="AA31" s="159">
        <v>419.2</v>
      </c>
      <c r="AB31" s="159">
        <v>419.8</v>
      </c>
      <c r="AC31" s="159">
        <v>419.7</v>
      </c>
      <c r="AD31" s="159">
        <v>463.1</v>
      </c>
      <c r="AE31" s="159">
        <v>463.2</v>
      </c>
      <c r="AF31" s="159">
        <v>482.3</v>
      </c>
      <c r="AG31" s="159">
        <v>482.3</v>
      </c>
      <c r="AH31" s="159">
        <v>495.3</v>
      </c>
      <c r="AI31" s="159">
        <v>521.20000000000005</v>
      </c>
      <c r="AJ31" s="159">
        <v>544.55799999999999</v>
      </c>
    </row>
    <row r="32" spans="1:36" ht="12.75" customHeight="1" x14ac:dyDescent="0.3">
      <c r="A32" s="3"/>
      <c r="B32" s="119" t="s">
        <v>47</v>
      </c>
      <c r="C32" s="160">
        <v>108</v>
      </c>
      <c r="D32" s="123">
        <v>204</v>
      </c>
      <c r="E32" s="123">
        <v>225</v>
      </c>
      <c r="F32" s="123">
        <v>249</v>
      </c>
      <c r="G32" s="123">
        <v>318</v>
      </c>
      <c r="H32" s="123">
        <v>337</v>
      </c>
      <c r="I32" s="123">
        <v>388</v>
      </c>
      <c r="J32" s="123">
        <v>394</v>
      </c>
      <c r="K32" s="123">
        <v>431</v>
      </c>
      <c r="L32" s="123">
        <v>444</v>
      </c>
      <c r="M32" s="123">
        <v>473</v>
      </c>
      <c r="N32" s="123">
        <v>512</v>
      </c>
      <c r="O32" s="123">
        <v>549</v>
      </c>
      <c r="P32" s="123">
        <v>591</v>
      </c>
      <c r="Q32" s="123">
        <v>603</v>
      </c>
      <c r="R32" s="123">
        <v>653</v>
      </c>
      <c r="S32" s="123">
        <v>653</v>
      </c>
      <c r="T32" s="210">
        <v>693</v>
      </c>
      <c r="U32" s="123">
        <v>700</v>
      </c>
      <c r="V32" s="123">
        <v>700</v>
      </c>
      <c r="W32" s="123">
        <v>739</v>
      </c>
      <c r="X32" s="123">
        <v>765</v>
      </c>
      <c r="Y32" s="123">
        <v>779</v>
      </c>
      <c r="Z32" s="123">
        <v>790</v>
      </c>
      <c r="AA32" s="123">
        <v>780</v>
      </c>
      <c r="AB32" s="123">
        <v>810</v>
      </c>
      <c r="AC32" s="123">
        <v>881</v>
      </c>
      <c r="AD32" s="123">
        <v>881</v>
      </c>
      <c r="AE32" s="123">
        <v>890</v>
      </c>
      <c r="AF32" s="123">
        <v>893</v>
      </c>
      <c r="AG32" s="123">
        <v>926</v>
      </c>
      <c r="AH32" s="123">
        <v>926</v>
      </c>
      <c r="AI32" s="123">
        <v>933</v>
      </c>
      <c r="AJ32" s="123">
        <v>944</v>
      </c>
    </row>
    <row r="33" spans="1:36" ht="12.75" customHeight="1" x14ac:dyDescent="0.3">
      <c r="A33" s="3"/>
      <c r="B33" s="7" t="s">
        <v>48</v>
      </c>
      <c r="C33" s="163">
        <v>403</v>
      </c>
      <c r="D33" s="164">
        <v>850</v>
      </c>
      <c r="E33" s="164">
        <v>939</v>
      </c>
      <c r="F33" s="164">
        <v>968</v>
      </c>
      <c r="G33" s="164">
        <v>1005</v>
      </c>
      <c r="H33" s="164">
        <v>1061</v>
      </c>
      <c r="I33" s="164">
        <v>1125</v>
      </c>
      <c r="J33" s="164">
        <v>1262</v>
      </c>
      <c r="K33" s="164">
        <v>1350</v>
      </c>
      <c r="L33" s="164">
        <v>1423</v>
      </c>
      <c r="M33" s="164">
        <v>1439</v>
      </c>
      <c r="N33" s="164">
        <v>1484</v>
      </c>
      <c r="O33" s="164">
        <v>1499</v>
      </c>
      <c r="P33" s="164">
        <v>1507</v>
      </c>
      <c r="Q33" s="164">
        <v>1544</v>
      </c>
      <c r="R33" s="164">
        <v>1591</v>
      </c>
      <c r="S33" s="164">
        <v>1700</v>
      </c>
      <c r="T33" s="164">
        <v>1700</v>
      </c>
      <c r="U33" s="164">
        <v>1740</v>
      </c>
      <c r="V33" s="164">
        <v>1806</v>
      </c>
      <c r="W33" s="164">
        <v>1857</v>
      </c>
      <c r="X33" s="164">
        <v>1923</v>
      </c>
      <c r="Y33" s="164">
        <v>1971</v>
      </c>
      <c r="Z33" s="164">
        <v>1957</v>
      </c>
      <c r="AA33" s="164">
        <v>2004</v>
      </c>
      <c r="AB33" s="164">
        <v>2044</v>
      </c>
      <c r="AC33" s="164">
        <v>2088</v>
      </c>
      <c r="AD33" s="164">
        <v>2119</v>
      </c>
      <c r="AE33" s="164">
        <v>2118</v>
      </c>
      <c r="AF33" s="164">
        <v>2132</v>
      </c>
      <c r="AG33" s="164">
        <v>2132</v>
      </c>
      <c r="AH33" s="164">
        <v>2133</v>
      </c>
      <c r="AI33" s="159">
        <v>2179</v>
      </c>
      <c r="AJ33" s="181">
        <v>2185</v>
      </c>
    </row>
    <row r="34" spans="1:36" ht="12.75" customHeight="1" x14ac:dyDescent="0.3">
      <c r="A34" s="3"/>
      <c r="B34" s="119" t="s">
        <v>19</v>
      </c>
      <c r="C34" s="162" t="s">
        <v>163</v>
      </c>
      <c r="D34" s="168" t="s">
        <v>163</v>
      </c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 t="s">
        <v>50</v>
      </c>
      <c r="P34" s="123"/>
      <c r="Q34" s="123"/>
      <c r="R34" s="123"/>
      <c r="S34" s="123"/>
      <c r="T34" s="210">
        <v>11</v>
      </c>
      <c r="U34" s="123">
        <v>11</v>
      </c>
      <c r="V34" s="123">
        <v>11</v>
      </c>
      <c r="W34" s="123">
        <v>11</v>
      </c>
      <c r="X34" s="123">
        <v>11</v>
      </c>
      <c r="Y34" s="123">
        <v>11</v>
      </c>
      <c r="Z34" s="154">
        <v>11</v>
      </c>
      <c r="AA34" s="154">
        <v>11</v>
      </c>
      <c r="AB34" s="154">
        <v>11</v>
      </c>
      <c r="AC34" s="154">
        <v>11</v>
      </c>
      <c r="AD34" s="309">
        <v>11</v>
      </c>
      <c r="AE34" s="309">
        <v>11</v>
      </c>
      <c r="AF34" s="309">
        <v>11</v>
      </c>
      <c r="AG34" s="264">
        <v>41</v>
      </c>
      <c r="AH34" s="309">
        <v>41</v>
      </c>
      <c r="AI34" s="309">
        <v>41</v>
      </c>
      <c r="AJ34" s="310">
        <v>41</v>
      </c>
    </row>
    <row r="35" spans="1:36" ht="12.75" customHeight="1" x14ac:dyDescent="0.3">
      <c r="A35" s="3"/>
      <c r="B35" s="5" t="s">
        <v>49</v>
      </c>
      <c r="C35" s="158">
        <v>41</v>
      </c>
      <c r="D35" s="159">
        <v>57</v>
      </c>
      <c r="E35" s="159">
        <v>73</v>
      </c>
      <c r="F35" s="159"/>
      <c r="G35" s="159"/>
      <c r="H35" s="159"/>
      <c r="I35" s="159">
        <v>94</v>
      </c>
      <c r="J35" s="159">
        <v>107</v>
      </c>
      <c r="K35" s="159">
        <v>103</v>
      </c>
      <c r="L35" s="159">
        <v>109</v>
      </c>
      <c r="M35" s="159">
        <v>128</v>
      </c>
      <c r="N35" s="159">
        <v>128</v>
      </c>
      <c r="O35" s="159">
        <v>144</v>
      </c>
      <c r="P35" s="159">
        <v>143</v>
      </c>
      <c r="Q35" s="159">
        <v>173</v>
      </c>
      <c r="R35" s="122">
        <v>194</v>
      </c>
      <c r="S35" s="159">
        <v>194</v>
      </c>
      <c r="T35" s="209">
        <v>264</v>
      </c>
      <c r="U35" s="159">
        <v>271</v>
      </c>
      <c r="V35" s="159">
        <v>239</v>
      </c>
      <c r="W35" s="159">
        <v>253</v>
      </c>
      <c r="X35" s="159">
        <v>344</v>
      </c>
      <c r="Y35" s="159">
        <v>381</v>
      </c>
      <c r="Z35" s="159">
        <v>393</v>
      </c>
      <c r="AA35" s="159">
        <v>392</v>
      </c>
      <c r="AB35" s="159">
        <v>392</v>
      </c>
      <c r="AC35" s="159">
        <v>392</v>
      </c>
      <c r="AD35" s="159">
        <v>392</v>
      </c>
      <c r="AE35" s="159">
        <v>392</v>
      </c>
      <c r="AF35" s="159">
        <v>523</v>
      </c>
      <c r="AG35" s="159">
        <v>599</v>
      </c>
      <c r="AH35" s="159">
        <v>580</v>
      </c>
      <c r="AI35" s="159">
        <v>580</v>
      </c>
      <c r="AJ35" s="181">
        <v>580</v>
      </c>
    </row>
    <row r="36" spans="1:36" ht="12.75" customHeight="1" x14ac:dyDescent="0.3">
      <c r="A36" s="3"/>
      <c r="B36" s="124" t="s">
        <v>20</v>
      </c>
      <c r="C36" s="175"/>
      <c r="D36" s="196"/>
      <c r="E36" s="196">
        <v>1148</v>
      </c>
      <c r="F36" s="196">
        <v>1152</v>
      </c>
      <c r="G36" s="196">
        <v>1164</v>
      </c>
      <c r="H36" s="196">
        <v>1184</v>
      </c>
      <c r="I36" s="196">
        <v>1184</v>
      </c>
      <c r="J36" s="196">
        <v>1197</v>
      </c>
      <c r="K36" s="196">
        <v>1244</v>
      </c>
      <c r="L36" s="196">
        <v>1244</v>
      </c>
      <c r="M36" s="196">
        <v>1262</v>
      </c>
      <c r="N36" s="196">
        <v>1267</v>
      </c>
      <c r="O36" s="196">
        <v>1270</v>
      </c>
      <c r="P36" s="196">
        <v>1305</v>
      </c>
      <c r="Q36" s="196">
        <v>1304</v>
      </c>
      <c r="R36" s="196">
        <v>1351</v>
      </c>
      <c r="S36" s="196">
        <v>1341</v>
      </c>
      <c r="T36" s="212">
        <v>1358</v>
      </c>
      <c r="U36" s="196">
        <v>1361</v>
      </c>
      <c r="V36" s="196">
        <v>1383</v>
      </c>
      <c r="W36" s="196">
        <v>1383</v>
      </c>
      <c r="X36" s="196">
        <v>1406</v>
      </c>
      <c r="Y36" s="196">
        <v>1406</v>
      </c>
      <c r="Z36" s="196">
        <v>1415</v>
      </c>
      <c r="AA36" s="196">
        <v>1419</v>
      </c>
      <c r="AB36" s="196">
        <v>1419</v>
      </c>
      <c r="AC36" s="196">
        <v>1429</v>
      </c>
      <c r="AD36" s="196">
        <v>1440</v>
      </c>
      <c r="AE36" s="196">
        <v>1447</v>
      </c>
      <c r="AF36" s="196">
        <v>1458</v>
      </c>
      <c r="AG36" s="196">
        <v>1462</v>
      </c>
      <c r="AH36" s="271">
        <v>1462</v>
      </c>
      <c r="AI36" s="196">
        <v>1544</v>
      </c>
      <c r="AJ36" s="213">
        <v>1544</v>
      </c>
    </row>
    <row r="37" spans="1:36" ht="12.75" customHeight="1" x14ac:dyDescent="0.3">
      <c r="A37" s="3"/>
      <c r="B37" s="4" t="s">
        <v>139</v>
      </c>
      <c r="AA37" s="159"/>
      <c r="AB37" s="159">
        <v>50</v>
      </c>
      <c r="AC37" s="159"/>
      <c r="AD37" s="159"/>
      <c r="AE37" s="159"/>
      <c r="AF37" s="159">
        <v>172</v>
      </c>
      <c r="AG37" s="159">
        <v>198</v>
      </c>
      <c r="AH37" s="159">
        <v>208</v>
      </c>
      <c r="AI37" s="159">
        <v>218</v>
      </c>
      <c r="AJ37" s="181">
        <v>218</v>
      </c>
    </row>
    <row r="38" spans="1:36" ht="12.75" customHeight="1" x14ac:dyDescent="0.3">
      <c r="A38" s="3"/>
      <c r="B38" s="119" t="s">
        <v>87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210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>
        <v>21.6</v>
      </c>
      <c r="AJ38" s="272">
        <v>24.7</v>
      </c>
    </row>
    <row r="39" spans="1:36" ht="12.75" customHeight="1" x14ac:dyDescent="0.3">
      <c r="A39" s="3"/>
      <c r="B39" s="5" t="s">
        <v>85</v>
      </c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20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81"/>
    </row>
    <row r="40" spans="1:36" ht="12.75" customHeight="1" x14ac:dyDescent="0.3">
      <c r="A40" s="3"/>
      <c r="B40" s="119" t="s">
        <v>140</v>
      </c>
      <c r="C40" s="293"/>
      <c r="D40" s="293"/>
      <c r="E40" s="29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210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272"/>
    </row>
    <row r="41" spans="1:36" ht="12.75" customHeight="1" x14ac:dyDescent="0.3">
      <c r="A41" s="3"/>
      <c r="B41" s="5" t="s">
        <v>0</v>
      </c>
      <c r="C41" s="159"/>
      <c r="D41" s="159"/>
      <c r="E41" s="159">
        <v>83</v>
      </c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>
        <v>145</v>
      </c>
      <c r="Q41" s="159">
        <v>208</v>
      </c>
      <c r="R41" s="159">
        <v>208</v>
      </c>
      <c r="S41" s="159">
        <v>208</v>
      </c>
      <c r="T41" s="209">
        <v>216</v>
      </c>
      <c r="U41" s="159">
        <v>216</v>
      </c>
      <c r="V41" s="159">
        <v>221</v>
      </c>
      <c r="W41" s="159">
        <v>237</v>
      </c>
      <c r="X41" s="159">
        <v>251</v>
      </c>
      <c r="Y41" s="159">
        <v>251</v>
      </c>
      <c r="Z41" s="159">
        <v>259</v>
      </c>
      <c r="AA41" s="159">
        <v>259</v>
      </c>
      <c r="AB41" s="159">
        <v>259</v>
      </c>
      <c r="AC41" s="159">
        <v>259</v>
      </c>
      <c r="AD41" s="159">
        <v>259</v>
      </c>
      <c r="AE41" s="159">
        <v>259</v>
      </c>
      <c r="AF41" s="159">
        <v>259</v>
      </c>
      <c r="AG41" s="159">
        <v>287</v>
      </c>
      <c r="AH41" s="159">
        <v>335</v>
      </c>
      <c r="AI41" s="159">
        <v>335</v>
      </c>
      <c r="AJ41" s="181">
        <v>335</v>
      </c>
    </row>
    <row r="42" spans="1:36" ht="12.75" customHeight="1" x14ac:dyDescent="0.3">
      <c r="A42" s="3"/>
      <c r="B42" s="119" t="s">
        <v>86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>
        <v>603</v>
      </c>
      <c r="S42" s="123">
        <v>603</v>
      </c>
      <c r="T42" s="123">
        <v>603</v>
      </c>
      <c r="U42" s="123">
        <v>603</v>
      </c>
      <c r="V42" s="123">
        <v>603</v>
      </c>
      <c r="W42" s="123">
        <v>603</v>
      </c>
      <c r="X42" s="123">
        <v>603</v>
      </c>
      <c r="Y42" s="123">
        <v>603</v>
      </c>
      <c r="Z42" s="123">
        <v>603</v>
      </c>
      <c r="AA42" s="123"/>
      <c r="AB42" s="123">
        <v>607</v>
      </c>
      <c r="AC42" s="123">
        <v>607</v>
      </c>
      <c r="AD42" s="123">
        <v>693</v>
      </c>
      <c r="AE42" s="123">
        <v>741</v>
      </c>
      <c r="AF42" s="123">
        <v>963</v>
      </c>
      <c r="AG42" s="154">
        <v>963</v>
      </c>
      <c r="AH42" s="154">
        <v>928</v>
      </c>
      <c r="AI42" s="123">
        <v>928</v>
      </c>
      <c r="AJ42" s="272">
        <v>932</v>
      </c>
    </row>
    <row r="43" spans="1:36" ht="12.75" customHeight="1" x14ac:dyDescent="0.3">
      <c r="A43" s="3"/>
      <c r="B43" s="5" t="s">
        <v>33</v>
      </c>
      <c r="C43" s="159"/>
      <c r="D43" s="159"/>
      <c r="E43" s="159">
        <v>281</v>
      </c>
      <c r="F43" s="159">
        <v>387</v>
      </c>
      <c r="G43" s="159">
        <v>757</v>
      </c>
      <c r="H43" s="159"/>
      <c r="I43" s="159"/>
      <c r="J43" s="159"/>
      <c r="K43" s="159"/>
      <c r="L43" s="159"/>
      <c r="M43" s="159"/>
      <c r="N43" s="159"/>
      <c r="O43" s="159"/>
      <c r="P43" s="159">
        <v>1851</v>
      </c>
      <c r="Q43" s="159">
        <v>1851</v>
      </c>
      <c r="R43" s="159">
        <v>1882</v>
      </c>
      <c r="S43" s="159">
        <v>1741</v>
      </c>
      <c r="T43" s="209">
        <v>1667</v>
      </c>
      <c r="U43" s="159">
        <v>1908</v>
      </c>
      <c r="V43" s="159">
        <v>1908</v>
      </c>
      <c r="W43" s="159">
        <v>1922</v>
      </c>
      <c r="X43" s="159">
        <v>2036</v>
      </c>
      <c r="Y43" s="159">
        <v>2080</v>
      </c>
      <c r="Z43" s="159">
        <v>2119</v>
      </c>
      <c r="AA43" s="159">
        <v>2127</v>
      </c>
      <c r="AB43" s="159">
        <v>2244</v>
      </c>
      <c r="AC43" s="159">
        <v>2278</v>
      </c>
      <c r="AD43" s="159">
        <v>2282</v>
      </c>
      <c r="AE43" s="159">
        <v>2542</v>
      </c>
      <c r="AF43" s="159">
        <v>2657</v>
      </c>
      <c r="AG43" s="159">
        <v>2842</v>
      </c>
      <c r="AH43" s="159">
        <v>3060</v>
      </c>
      <c r="AI43" s="159">
        <v>3523</v>
      </c>
      <c r="AJ43" s="284">
        <v>3523</v>
      </c>
    </row>
    <row r="44" spans="1:36" ht="12.75" customHeight="1" x14ac:dyDescent="0.3">
      <c r="A44" s="3"/>
      <c r="B44" s="124" t="s">
        <v>138</v>
      </c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357">
        <v>199</v>
      </c>
    </row>
    <row r="45" spans="1:36" ht="12.75" customHeight="1" x14ac:dyDescent="0.3">
      <c r="A45" s="3"/>
      <c r="B45" s="7" t="s">
        <v>37</v>
      </c>
      <c r="C45" s="164">
        <v>1183</v>
      </c>
      <c r="D45" s="164">
        <v>2683</v>
      </c>
      <c r="E45" s="164">
        <v>3181</v>
      </c>
      <c r="F45" s="164">
        <v>3211</v>
      </c>
      <c r="G45" s="164">
        <v>3246</v>
      </c>
      <c r="H45" s="164">
        <v>3323.92</v>
      </c>
      <c r="I45" s="164">
        <v>3360.16</v>
      </c>
      <c r="J45" s="164">
        <v>3379.81</v>
      </c>
      <c r="K45" s="164">
        <v>3408.29</v>
      </c>
      <c r="L45" s="164">
        <v>3490.59</v>
      </c>
      <c r="M45" s="164">
        <v>3534.95</v>
      </c>
      <c r="N45" s="164">
        <v>3563.64</v>
      </c>
      <c r="O45" s="164">
        <v>3580.89</v>
      </c>
      <c r="P45" s="164">
        <v>3590.69</v>
      </c>
      <c r="Q45" s="164">
        <v>3592.09</v>
      </c>
      <c r="R45" s="164">
        <v>3592.09</v>
      </c>
      <c r="S45" s="164">
        <v>3637.99</v>
      </c>
      <c r="T45" s="164">
        <v>3632.69</v>
      </c>
      <c r="U45" s="164">
        <v>3669.64</v>
      </c>
      <c r="V45" s="164">
        <v>3673.64</v>
      </c>
      <c r="W45" s="164">
        <v>3672.81</v>
      </c>
      <c r="X45" s="164">
        <v>3673.91</v>
      </c>
      <c r="Y45" s="164">
        <v>3671.81</v>
      </c>
      <c r="Z45" s="164">
        <v>3685.7</v>
      </c>
      <c r="AA45" s="164">
        <v>3732.52</v>
      </c>
      <c r="AB45" s="164">
        <v>3756.02</v>
      </c>
      <c r="AC45" s="164">
        <v>3759.62</v>
      </c>
      <c r="AD45" s="164">
        <v>3768.43</v>
      </c>
      <c r="AE45" s="164">
        <v>3764.33</v>
      </c>
      <c r="AF45" s="164">
        <v>3803.1</v>
      </c>
      <c r="AG45" s="164">
        <v>3837.9</v>
      </c>
      <c r="AH45" s="262">
        <v>3837.9</v>
      </c>
      <c r="AI45" s="262">
        <v>3837.9</v>
      </c>
      <c r="AJ45" s="164">
        <v>3850.8</v>
      </c>
    </row>
    <row r="46" spans="1:36" x14ac:dyDescent="0.3">
      <c r="B46" s="206"/>
    </row>
    <row r="48" spans="1:36" ht="12.75" customHeight="1" x14ac:dyDescent="0.3">
      <c r="A48" s="3"/>
    </row>
    <row r="49" spans="1:1" ht="12.75" customHeight="1" x14ac:dyDescent="0.3">
      <c r="A49" s="3"/>
    </row>
    <row r="50" spans="1:1" ht="12.75" customHeight="1" x14ac:dyDescent="0.3">
      <c r="A50" s="3"/>
    </row>
    <row r="51" spans="1:1" ht="12.75" customHeight="1" x14ac:dyDescent="0.3">
      <c r="A51" s="3"/>
    </row>
    <row r="52" spans="1:1" ht="11.25" customHeight="1" x14ac:dyDescent="0.3"/>
    <row r="53" spans="1:1" ht="12.75" customHeight="1" x14ac:dyDescent="0.3"/>
    <row r="54" spans="1:1" ht="12.75" customHeight="1" x14ac:dyDescent="0.3"/>
    <row r="55" spans="1:1" ht="12.75" customHeight="1" x14ac:dyDescent="0.3"/>
    <row r="56" spans="1:1" ht="12.75" customHeight="1" x14ac:dyDescent="0.3"/>
  </sheetData>
  <mergeCells count="4">
    <mergeCell ref="B1:C1"/>
    <mergeCell ref="B3:AJ3"/>
    <mergeCell ref="B2:AJ2"/>
    <mergeCell ref="AI4:AJ4"/>
  </mergeCells>
  <phoneticPr fontId="13" type="noConversion"/>
  <printOptions horizontalCentered="1"/>
  <pageMargins left="0.47244094488188981" right="0.47244094488188981" top="0.51181102362204722" bottom="0.27559055118110237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41"/>
  <dimension ref="A1:F50"/>
  <sheetViews>
    <sheetView topLeftCell="A4" zoomScale="135" zoomScaleNormal="143" workbookViewId="0">
      <selection activeCell="M22" sqref="M22"/>
    </sheetView>
  </sheetViews>
  <sheetFormatPr defaultColWidth="9.1328125" defaultRowHeight="12.75" x14ac:dyDescent="0.35"/>
  <cols>
    <col min="1" max="1" width="2.73046875" customWidth="1"/>
    <col min="2" max="2" width="4.265625" customWidth="1"/>
    <col min="3" max="6" width="10.73046875" customWidth="1"/>
  </cols>
  <sheetData>
    <row r="1" spans="1:6" ht="15" customHeight="1" x14ac:dyDescent="0.5">
      <c r="B1" s="414"/>
      <c r="C1" s="414"/>
      <c r="D1" s="22"/>
      <c r="E1" s="22"/>
      <c r="F1" s="394" t="s">
        <v>76</v>
      </c>
    </row>
    <row r="2" spans="1:6" ht="30" customHeight="1" x14ac:dyDescent="0.35">
      <c r="B2" s="401" t="s">
        <v>115</v>
      </c>
      <c r="C2" s="401"/>
      <c r="D2" s="401"/>
      <c r="E2" s="401"/>
      <c r="F2" s="401"/>
    </row>
    <row r="3" spans="1:6" ht="30" customHeight="1" x14ac:dyDescent="0.35">
      <c r="B3" s="99"/>
      <c r="C3" s="99"/>
      <c r="D3" s="99"/>
      <c r="E3" s="99"/>
      <c r="F3" s="99"/>
    </row>
    <row r="4" spans="1:6" ht="15" customHeight="1" x14ac:dyDescent="0.35">
      <c r="C4" s="415" t="s">
        <v>142</v>
      </c>
      <c r="D4" s="415"/>
      <c r="E4" s="415"/>
      <c r="F4" s="415"/>
    </row>
    <row r="5" spans="1:6" ht="15" customHeight="1" x14ac:dyDescent="0.35">
      <c r="C5" s="396" t="s">
        <v>62</v>
      </c>
      <c r="D5" s="396" t="s">
        <v>67</v>
      </c>
      <c r="E5" s="396" t="s">
        <v>68</v>
      </c>
      <c r="F5" s="396" t="s">
        <v>161</v>
      </c>
    </row>
    <row r="6" spans="1:6" ht="12.75" customHeight="1" x14ac:dyDescent="0.35">
      <c r="A6" s="3"/>
      <c r="B6" s="4" t="s">
        <v>38</v>
      </c>
      <c r="C6" s="322">
        <f>motorway!AJ7</f>
        <v>1763</v>
      </c>
      <c r="D6" s="203">
        <v>13229</v>
      </c>
      <c r="E6" s="203">
        <v>1349</v>
      </c>
      <c r="F6" s="214">
        <v>138869</v>
      </c>
    </row>
    <row r="7" spans="1:6" ht="12.75" customHeight="1" x14ac:dyDescent="0.35">
      <c r="A7" s="3"/>
      <c r="B7" s="30" t="s">
        <v>21</v>
      </c>
      <c r="C7" s="323">
        <f>motorway!AJ8</f>
        <v>806</v>
      </c>
      <c r="D7" s="123">
        <v>2883</v>
      </c>
      <c r="E7" s="201">
        <v>4019</v>
      </c>
      <c r="F7" s="215">
        <v>12217</v>
      </c>
    </row>
    <row r="8" spans="1:6" ht="12.75" customHeight="1" x14ac:dyDescent="0.35">
      <c r="A8" s="3"/>
      <c r="B8" s="5" t="s">
        <v>23</v>
      </c>
      <c r="C8" s="324">
        <f>motorway!AJ9</f>
        <v>1346</v>
      </c>
      <c r="D8" s="203">
        <v>5800</v>
      </c>
      <c r="E8" s="203">
        <v>48692</v>
      </c>
      <c r="F8" s="214">
        <v>74919</v>
      </c>
    </row>
    <row r="9" spans="1:6" ht="12.75" customHeight="1" x14ac:dyDescent="0.35">
      <c r="A9" s="3"/>
      <c r="B9" s="119" t="s">
        <v>34</v>
      </c>
      <c r="C9" s="323">
        <f>motorway!AJ10</f>
        <v>1355</v>
      </c>
      <c r="D9" s="201">
        <v>2606</v>
      </c>
      <c r="E9" s="408">
        <v>70935</v>
      </c>
      <c r="F9" s="409"/>
    </row>
    <row r="10" spans="1:6" ht="12.75" customHeight="1" x14ac:dyDescent="0.35">
      <c r="A10" s="3"/>
      <c r="B10" s="5" t="s">
        <v>39</v>
      </c>
      <c r="C10" s="324">
        <f>motorway!AJ11</f>
        <v>13155</v>
      </c>
      <c r="D10" s="203">
        <v>37824</v>
      </c>
      <c r="E10" s="203">
        <v>178622</v>
      </c>
      <c r="F10" s="214"/>
    </row>
    <row r="11" spans="1:6" ht="12.75" customHeight="1" x14ac:dyDescent="0.35">
      <c r="A11" s="3"/>
      <c r="B11" s="30" t="s">
        <v>24</v>
      </c>
      <c r="C11" s="323">
        <f>motorway!AJ12</f>
        <v>199</v>
      </c>
      <c r="D11" s="329">
        <v>3813</v>
      </c>
      <c r="E11" s="329">
        <v>12921</v>
      </c>
      <c r="F11" s="330">
        <v>48723</v>
      </c>
    </row>
    <row r="12" spans="1:6" ht="12.75" customHeight="1" x14ac:dyDescent="0.35">
      <c r="A12" s="3"/>
      <c r="B12" s="5" t="s">
        <v>42</v>
      </c>
      <c r="C12" s="324">
        <f>motorway!AJ13</f>
        <v>995</v>
      </c>
      <c r="D12" s="203">
        <v>5419</v>
      </c>
      <c r="E12" s="203">
        <v>13382</v>
      </c>
      <c r="F12" s="214">
        <v>83386</v>
      </c>
    </row>
    <row r="13" spans="1:6" ht="12.75" customHeight="1" x14ac:dyDescent="0.35">
      <c r="A13" s="3"/>
      <c r="B13" s="30" t="s">
        <v>35</v>
      </c>
      <c r="C13" s="319">
        <f>motorway!AJ14</f>
        <v>2159.3000000000002</v>
      </c>
      <c r="D13" s="201">
        <v>9229</v>
      </c>
      <c r="E13" s="201">
        <v>30864</v>
      </c>
      <c r="F13" s="215">
        <v>75600</v>
      </c>
    </row>
    <row r="14" spans="1:6" ht="12.75" customHeight="1" x14ac:dyDescent="0.35">
      <c r="A14" s="3"/>
      <c r="B14" s="5" t="s">
        <v>40</v>
      </c>
      <c r="C14" s="324">
        <f>motorway!AJ15</f>
        <v>15860</v>
      </c>
      <c r="D14" s="203">
        <v>14880</v>
      </c>
      <c r="E14" s="203">
        <v>134945</v>
      </c>
      <c r="F14" s="339">
        <v>501053</v>
      </c>
    </row>
    <row r="15" spans="1:6" ht="12.75" customHeight="1" x14ac:dyDescent="0.35">
      <c r="A15" s="3"/>
      <c r="B15" s="30" t="s">
        <v>41</v>
      </c>
      <c r="C15" s="323">
        <f>motorway!AJ16</f>
        <v>11664.359</v>
      </c>
      <c r="D15" s="201">
        <v>9581.277</v>
      </c>
      <c r="E15" s="201">
        <v>378906.22499999998</v>
      </c>
      <c r="F15" s="215">
        <v>704942.38</v>
      </c>
    </row>
    <row r="16" spans="1:6" ht="12.75" customHeight="1" x14ac:dyDescent="0.35">
      <c r="A16" s="3"/>
      <c r="B16" s="5" t="s">
        <v>52</v>
      </c>
      <c r="C16" s="324">
        <f>motorway!AJ17</f>
        <v>1316</v>
      </c>
      <c r="D16" s="203">
        <v>7180</v>
      </c>
      <c r="E16" s="203">
        <v>9422</v>
      </c>
      <c r="F16" s="214">
        <v>8494</v>
      </c>
    </row>
    <row r="17" spans="1:6" ht="12.75" customHeight="1" x14ac:dyDescent="0.35">
      <c r="A17" s="3"/>
      <c r="B17" s="119" t="s">
        <v>43</v>
      </c>
      <c r="C17" s="323">
        <f>motorway!AJ18</f>
        <v>6978</v>
      </c>
      <c r="D17" s="315">
        <v>28307</v>
      </c>
      <c r="E17" s="315">
        <v>132626</v>
      </c>
      <c r="F17" s="319">
        <v>67532</v>
      </c>
    </row>
    <row r="18" spans="1:6" ht="12.75" customHeight="1" x14ac:dyDescent="0.35">
      <c r="A18" s="3"/>
      <c r="B18" s="5" t="s">
        <v>22</v>
      </c>
      <c r="C18" s="324">
        <f>motorway!AJ19</f>
        <v>257</v>
      </c>
      <c r="D18" s="203">
        <v>5461</v>
      </c>
      <c r="E18" s="203">
        <v>2461</v>
      </c>
      <c r="F18" s="214">
        <v>5047</v>
      </c>
    </row>
    <row r="19" spans="1:6" ht="12.75" customHeight="1" x14ac:dyDescent="0.35">
      <c r="A19" s="3"/>
      <c r="B19" s="119" t="s">
        <v>26</v>
      </c>
      <c r="C19" s="323"/>
      <c r="D19" s="201">
        <v>20034</v>
      </c>
      <c r="E19" s="201">
        <v>28967</v>
      </c>
      <c r="F19" s="215">
        <v>8457</v>
      </c>
    </row>
    <row r="20" spans="1:6" ht="12.75" customHeight="1" x14ac:dyDescent="0.35">
      <c r="A20" s="3"/>
      <c r="B20" s="5" t="s">
        <v>27</v>
      </c>
      <c r="C20" s="324">
        <f>motorway!AJ21</f>
        <v>400</v>
      </c>
      <c r="D20" s="203">
        <v>6679</v>
      </c>
      <c r="E20" s="203">
        <v>14559</v>
      </c>
      <c r="F20" s="214">
        <v>52139</v>
      </c>
    </row>
    <row r="21" spans="1:6" ht="12.75" customHeight="1" x14ac:dyDescent="0.35">
      <c r="A21" s="3"/>
      <c r="B21" s="119" t="s">
        <v>44</v>
      </c>
      <c r="C21" s="323">
        <f>motorway!AJ22</f>
        <v>163</v>
      </c>
      <c r="D21" s="201">
        <v>850</v>
      </c>
      <c r="E21" s="201">
        <v>1877</v>
      </c>
      <c r="F21" s="215">
        <v>19</v>
      </c>
    </row>
    <row r="22" spans="1:6" ht="12.75" customHeight="1" x14ac:dyDescent="0.35">
      <c r="A22" s="3"/>
      <c r="B22" s="5" t="s">
        <v>25</v>
      </c>
      <c r="C22" s="324">
        <f>motorway!AJ23</f>
        <v>1859.5</v>
      </c>
      <c r="D22" s="418">
        <v>30661.8</v>
      </c>
      <c r="E22" s="416"/>
      <c r="F22" s="203">
        <v>183988.57</v>
      </c>
    </row>
    <row r="23" spans="1:6" ht="12.75" customHeight="1" x14ac:dyDescent="0.35">
      <c r="A23" s="3"/>
      <c r="B23" s="119" t="s">
        <v>28</v>
      </c>
      <c r="C23" s="323"/>
      <c r="D23" s="410">
        <v>2855</v>
      </c>
      <c r="E23" s="408"/>
      <c r="F23" s="409"/>
    </row>
    <row r="24" spans="1:6" ht="12.75" customHeight="1" x14ac:dyDescent="0.35">
      <c r="A24" s="3"/>
      <c r="B24" s="5" t="s">
        <v>36</v>
      </c>
      <c r="C24" s="324">
        <f>motorway!AJ25</f>
        <v>2790</v>
      </c>
      <c r="D24" s="203">
        <v>2743</v>
      </c>
      <c r="E24" s="203">
        <v>7905</v>
      </c>
      <c r="F24" s="214">
        <v>127804</v>
      </c>
    </row>
    <row r="25" spans="1:6" ht="12.75" customHeight="1" x14ac:dyDescent="0.35">
      <c r="A25" s="3"/>
      <c r="B25" s="119" t="s">
        <v>45</v>
      </c>
      <c r="C25" s="323">
        <f>motorway!AJ26</f>
        <v>1749</v>
      </c>
      <c r="D25" s="201">
        <v>10762</v>
      </c>
      <c r="E25" s="201">
        <v>23555</v>
      </c>
      <c r="F25" s="215">
        <v>91916</v>
      </c>
    </row>
    <row r="26" spans="1:6" ht="12.75" customHeight="1" x14ac:dyDescent="0.35">
      <c r="A26" s="3"/>
      <c r="B26" s="5" t="s">
        <v>29</v>
      </c>
      <c r="C26" s="324">
        <f>motorway!AJ27</f>
        <v>1761</v>
      </c>
      <c r="D26" s="203">
        <v>19498</v>
      </c>
      <c r="E26" s="203">
        <v>153782</v>
      </c>
      <c r="F26" s="214">
        <v>256536</v>
      </c>
    </row>
    <row r="27" spans="1:6" ht="12.75" customHeight="1" x14ac:dyDescent="0.35">
      <c r="A27" s="3"/>
      <c r="B27" s="119" t="s">
        <v>46</v>
      </c>
      <c r="C27" s="323">
        <f>motorway!AJ28</f>
        <v>3065</v>
      </c>
      <c r="D27" s="410">
        <v>6469</v>
      </c>
      <c r="E27" s="408"/>
      <c r="F27" s="215">
        <v>4791</v>
      </c>
    </row>
    <row r="28" spans="1:6" ht="12.75" customHeight="1" x14ac:dyDescent="0.35">
      <c r="A28" s="3"/>
      <c r="B28" s="5" t="s">
        <v>30</v>
      </c>
      <c r="C28" s="324">
        <f>motorway!AJ29</f>
        <v>931</v>
      </c>
      <c r="D28" s="203">
        <v>16599</v>
      </c>
      <c r="E28" s="203">
        <v>35096</v>
      </c>
      <c r="F28" s="214">
        <v>33573</v>
      </c>
    </row>
    <row r="29" spans="1:6" ht="12.75" customHeight="1" x14ac:dyDescent="0.35">
      <c r="A29" s="3"/>
      <c r="B29" s="119" t="s">
        <v>32</v>
      </c>
      <c r="C29" s="323">
        <f>motorway!AJ30</f>
        <v>616.11099999999999</v>
      </c>
      <c r="D29" s="201">
        <v>5925.2219999999998</v>
      </c>
      <c r="E29" s="408">
        <v>32259.201000000001</v>
      </c>
      <c r="F29" s="409"/>
    </row>
    <row r="30" spans="1:6" ht="12.75" customHeight="1" x14ac:dyDescent="0.35">
      <c r="A30" s="3"/>
      <c r="B30" s="5" t="s">
        <v>31</v>
      </c>
      <c r="C30" s="324">
        <f>motorway!AJ31</f>
        <v>544.55799999999999</v>
      </c>
      <c r="D30" s="203">
        <v>3643</v>
      </c>
      <c r="E30" s="203">
        <v>13964.4</v>
      </c>
      <c r="F30" s="214">
        <v>39670</v>
      </c>
    </row>
    <row r="31" spans="1:6" ht="12.75" customHeight="1" x14ac:dyDescent="0.35">
      <c r="A31" s="3"/>
      <c r="B31" s="119" t="s">
        <v>47</v>
      </c>
      <c r="C31" s="323">
        <f>motorway!AJ32</f>
        <v>944</v>
      </c>
      <c r="D31" s="201">
        <v>12514</v>
      </c>
      <c r="E31" s="201">
        <v>13461</v>
      </c>
      <c r="F31" s="215">
        <v>50987</v>
      </c>
    </row>
    <row r="32" spans="1:6" ht="12.75" customHeight="1" x14ac:dyDescent="0.35">
      <c r="A32" s="3"/>
      <c r="B32" s="7" t="s">
        <v>48</v>
      </c>
      <c r="C32" s="325">
        <f>motorway!AJ33</f>
        <v>2185</v>
      </c>
      <c r="D32" s="251">
        <v>13497</v>
      </c>
      <c r="E32" s="251">
        <v>141187</v>
      </c>
      <c r="F32" s="252">
        <v>43156</v>
      </c>
    </row>
    <row r="33" spans="1:6" ht="12.75" customHeight="1" x14ac:dyDescent="0.35">
      <c r="A33" s="3"/>
      <c r="B33" s="155" t="s">
        <v>19</v>
      </c>
      <c r="C33" s="323">
        <f>motorway!AJ34</f>
        <v>41</v>
      </c>
      <c r="D33" s="201">
        <v>4370</v>
      </c>
      <c r="E33" s="201">
        <v>3380</v>
      </c>
      <c r="F33" s="215">
        <v>5158</v>
      </c>
    </row>
    <row r="34" spans="1:6" ht="12.75" customHeight="1" x14ac:dyDescent="0.35">
      <c r="A34" s="3"/>
      <c r="B34" s="5" t="s">
        <v>49</v>
      </c>
      <c r="C34" s="324">
        <f>motorway!AJ35</f>
        <v>580</v>
      </c>
      <c r="D34" s="203">
        <v>10511</v>
      </c>
      <c r="E34" s="203">
        <v>44730</v>
      </c>
      <c r="F34" s="214">
        <v>39879</v>
      </c>
    </row>
    <row r="35" spans="1:6" ht="16.5" customHeight="1" x14ac:dyDescent="0.35">
      <c r="A35" s="3"/>
      <c r="B35" s="124" t="s">
        <v>20</v>
      </c>
      <c r="C35" s="326">
        <f>motorway!AJ36</f>
        <v>1544</v>
      </c>
      <c r="D35" s="204">
        <v>710</v>
      </c>
      <c r="E35" s="204">
        <v>17219</v>
      </c>
      <c r="F35" s="205">
        <v>64640</v>
      </c>
    </row>
    <row r="36" spans="1:6" ht="12.75" customHeight="1" x14ac:dyDescent="0.35">
      <c r="A36" s="3"/>
      <c r="B36" s="5" t="s">
        <v>139</v>
      </c>
      <c r="C36" s="324">
        <f>motorway!AJ37</f>
        <v>218</v>
      </c>
      <c r="D36" s="411">
        <v>9659</v>
      </c>
      <c r="E36" s="412"/>
      <c r="F36" s="413"/>
    </row>
    <row r="37" spans="1:6" ht="14.25" customHeight="1" x14ac:dyDescent="0.35">
      <c r="A37" s="3"/>
      <c r="B37" s="119" t="s">
        <v>87</v>
      </c>
      <c r="C37" s="323">
        <f>motorway!AJ38</f>
        <v>24.7</v>
      </c>
      <c r="D37" s="410">
        <v>3606.05</v>
      </c>
      <c r="E37" s="408"/>
      <c r="F37" s="409"/>
    </row>
    <row r="38" spans="1:6" x14ac:dyDescent="0.35">
      <c r="A38" s="3"/>
      <c r="B38" s="5" t="s">
        <v>85</v>
      </c>
      <c r="C38" s="324"/>
      <c r="D38" s="416">
        <v>8453</v>
      </c>
      <c r="E38" s="416"/>
      <c r="F38" s="417"/>
    </row>
    <row r="39" spans="1:6" ht="12.75" customHeight="1" x14ac:dyDescent="0.35">
      <c r="A39" s="3"/>
      <c r="B39" s="321" t="s">
        <v>140</v>
      </c>
      <c r="C39" s="319"/>
      <c r="D39" s="201">
        <v>5834.7</v>
      </c>
      <c r="E39" s="408">
        <v>3335</v>
      </c>
      <c r="F39" s="409"/>
    </row>
    <row r="40" spans="1:6" ht="12.75" customHeight="1" x14ac:dyDescent="0.35">
      <c r="A40" s="3"/>
      <c r="B40" s="199" t="s">
        <v>0</v>
      </c>
      <c r="C40" s="327">
        <f>motorway!AJ41</f>
        <v>335</v>
      </c>
      <c r="D40" s="297">
        <v>897</v>
      </c>
      <c r="E40" s="297">
        <v>3794</v>
      </c>
      <c r="F40" s="298">
        <v>9719</v>
      </c>
    </row>
    <row r="41" spans="1:6" ht="16.5" customHeight="1" x14ac:dyDescent="0.35">
      <c r="A41" s="3"/>
      <c r="B41" s="119" t="s">
        <v>86</v>
      </c>
      <c r="C41" s="323">
        <f>motorway!AJ42</f>
        <v>932</v>
      </c>
      <c r="D41" s="201">
        <v>13527</v>
      </c>
      <c r="E41" s="201"/>
      <c r="F41" s="215">
        <v>30453</v>
      </c>
    </row>
    <row r="42" spans="1:6" ht="12.75" customHeight="1" x14ac:dyDescent="0.35">
      <c r="B42" s="5" t="s">
        <v>33</v>
      </c>
      <c r="C42" s="324">
        <f>motorway!AJ43</f>
        <v>3523</v>
      </c>
      <c r="D42" s="203">
        <v>30974</v>
      </c>
      <c r="E42" s="203">
        <v>34136</v>
      </c>
      <c r="F42" s="214">
        <v>187695</v>
      </c>
    </row>
    <row r="43" spans="1:6" ht="12.75" customHeight="1" x14ac:dyDescent="0.35">
      <c r="A43" s="200"/>
      <c r="B43" s="119" t="s">
        <v>138</v>
      </c>
      <c r="C43" s="323">
        <f>motorway!AJ44</f>
        <v>199</v>
      </c>
      <c r="D43" s="201">
        <v>46639</v>
      </c>
      <c r="E43" s="201">
        <v>53999</v>
      </c>
      <c r="F43" s="215">
        <v>63575</v>
      </c>
    </row>
    <row r="44" spans="1:6" ht="12.75" customHeight="1" x14ac:dyDescent="0.35">
      <c r="A44" s="200"/>
      <c r="B44" s="358" t="s">
        <v>37</v>
      </c>
      <c r="C44" s="328">
        <f>motorway!AJ45</f>
        <v>3850.8</v>
      </c>
      <c r="D44" s="320">
        <v>49834.5</v>
      </c>
      <c r="E44" s="320">
        <v>33251.599999999999</v>
      </c>
      <c r="F44" s="331">
        <v>337693.1</v>
      </c>
    </row>
    <row r="45" spans="1:6" ht="12.75" customHeight="1" x14ac:dyDescent="0.35">
      <c r="B45" s="296"/>
      <c r="C45" s="289"/>
      <c r="D45" s="289"/>
      <c r="E45" s="289"/>
      <c r="F45" s="289"/>
    </row>
    <row r="46" spans="1:6" ht="17.25" customHeight="1" x14ac:dyDescent="0.35">
      <c r="B46" s="288"/>
      <c r="C46" s="226"/>
      <c r="D46" s="226"/>
      <c r="E46" s="226"/>
    </row>
    <row r="50" ht="23.25" customHeight="1" x14ac:dyDescent="0.35"/>
  </sheetData>
  <mergeCells count="12">
    <mergeCell ref="B1:C1"/>
    <mergeCell ref="B2:F2"/>
    <mergeCell ref="C4:F4"/>
    <mergeCell ref="E9:F9"/>
    <mergeCell ref="D38:F38"/>
    <mergeCell ref="D22:E22"/>
    <mergeCell ref="D23:F23"/>
    <mergeCell ref="E29:F29"/>
    <mergeCell ref="D37:F37"/>
    <mergeCell ref="D27:E27"/>
    <mergeCell ref="E39:F39"/>
    <mergeCell ref="D36:F36"/>
  </mergeCells>
  <phoneticPr fontId="13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8"/>
  <dimension ref="A1:AG45"/>
  <sheetViews>
    <sheetView tabSelected="1" topLeftCell="B1" zoomScaleNormal="100" workbookViewId="0">
      <selection activeCell="B41" sqref="B41"/>
    </sheetView>
  </sheetViews>
  <sheetFormatPr defaultColWidth="9.1328125" defaultRowHeight="10.15" x14ac:dyDescent="0.3"/>
  <cols>
    <col min="1" max="1" width="7.86328125" style="1" customWidth="1"/>
    <col min="2" max="2" width="5.3984375" style="1" customWidth="1"/>
    <col min="3" max="3" width="6.1328125" style="1" customWidth="1"/>
    <col min="4" max="4" width="6.265625" style="1" customWidth="1"/>
    <col min="5" max="6" width="6.86328125" style="1" customWidth="1"/>
    <col min="7" max="7" width="6.73046875" style="1" customWidth="1"/>
    <col min="8" max="8" width="7.1328125" style="1" customWidth="1"/>
    <col min="9" max="10" width="6.73046875" style="1" customWidth="1"/>
    <col min="11" max="19" width="6.86328125" style="1" customWidth="1"/>
    <col min="20" max="25" width="6.73046875" style="1" customWidth="1"/>
    <col min="26" max="26" width="7.265625" style="1" customWidth="1"/>
    <col min="27" max="27" width="6.59765625" style="1" customWidth="1"/>
    <col min="28" max="28" width="6.86328125" style="1" customWidth="1"/>
    <col min="29" max="32" width="6.73046875" style="1" customWidth="1"/>
    <col min="33" max="33" width="8.1328125" style="3" customWidth="1"/>
    <col min="34" max="16384" width="9.1328125" style="1"/>
  </cols>
  <sheetData>
    <row r="1" spans="1:33" ht="14.25" customHeight="1" x14ac:dyDescent="0.4">
      <c r="B1" s="16"/>
      <c r="C1" s="16"/>
      <c r="D1" s="16"/>
      <c r="E1" s="14"/>
      <c r="F1" s="14"/>
      <c r="G1" s="14"/>
      <c r="H1" s="14"/>
      <c r="I1" s="14"/>
      <c r="J1" s="14"/>
      <c r="K1" s="14"/>
      <c r="L1" s="14"/>
      <c r="AE1" s="250"/>
      <c r="AF1" s="250"/>
      <c r="AG1" s="333" t="s">
        <v>77</v>
      </c>
    </row>
    <row r="2" spans="1:33" ht="30" customHeight="1" x14ac:dyDescent="0.3">
      <c r="B2" s="419" t="s">
        <v>116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</row>
    <row r="3" spans="1:33" ht="30" customHeight="1" x14ac:dyDescent="0.3"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</row>
    <row r="4" spans="1:33" s="216" customFormat="1" ht="12.75" customHeight="1" x14ac:dyDescent="0.4">
      <c r="B4" s="335"/>
      <c r="C4" s="335"/>
      <c r="D4" s="335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75"/>
      <c r="AG4" s="337"/>
    </row>
    <row r="5" spans="1:33" ht="23.25" customHeight="1" x14ac:dyDescent="0.35">
      <c r="B5" s="200"/>
      <c r="C5" s="195">
        <v>1970</v>
      </c>
      <c r="D5" s="195">
        <v>1980</v>
      </c>
      <c r="E5" s="195">
        <v>1990</v>
      </c>
      <c r="F5" s="195">
        <v>1995</v>
      </c>
      <c r="G5" s="195">
        <v>1996</v>
      </c>
      <c r="H5" s="195">
        <v>1997</v>
      </c>
      <c r="I5" s="195">
        <v>1998</v>
      </c>
      <c r="J5" s="195">
        <v>1999</v>
      </c>
      <c r="K5" s="195">
        <v>2000</v>
      </c>
      <c r="L5" s="195">
        <v>2001</v>
      </c>
      <c r="M5" s="195">
        <v>2002</v>
      </c>
      <c r="N5" s="195">
        <v>2003</v>
      </c>
      <c r="O5" s="195">
        <v>2004</v>
      </c>
      <c r="P5" s="195">
        <v>2005</v>
      </c>
      <c r="Q5" s="195">
        <v>2006</v>
      </c>
      <c r="R5" s="195">
        <v>2007</v>
      </c>
      <c r="S5" s="195">
        <v>2008</v>
      </c>
      <c r="T5" s="195">
        <v>2009</v>
      </c>
      <c r="U5" s="195">
        <v>2010</v>
      </c>
      <c r="V5" s="195">
        <v>2011</v>
      </c>
      <c r="W5" s="195">
        <v>2012</v>
      </c>
      <c r="X5" s="195">
        <v>2013</v>
      </c>
      <c r="Y5" s="195">
        <v>2014</v>
      </c>
      <c r="Z5" s="195">
        <v>2015</v>
      </c>
      <c r="AA5" s="195">
        <v>2016</v>
      </c>
      <c r="AB5" s="195">
        <v>2017</v>
      </c>
      <c r="AC5" s="195">
        <v>2018</v>
      </c>
      <c r="AD5" s="195">
        <v>2019</v>
      </c>
      <c r="AE5" s="195">
        <v>2020</v>
      </c>
      <c r="AF5" s="376">
        <v>2021</v>
      </c>
      <c r="AG5" s="395" t="s">
        <v>103</v>
      </c>
    </row>
    <row r="6" spans="1:33" ht="12" customHeight="1" x14ac:dyDescent="0.3">
      <c r="B6" s="29" t="s">
        <v>162</v>
      </c>
      <c r="C6" s="366"/>
      <c r="D6" s="359"/>
      <c r="E6" s="367">
        <f>SUM(E7:E33)</f>
        <v>214725</v>
      </c>
      <c r="F6" s="338">
        <f t="shared" ref="F6:AF6" si="0">SUM(F7:F33)</f>
        <v>210320.5</v>
      </c>
      <c r="G6" s="338">
        <f t="shared" si="0"/>
        <v>208960.5</v>
      </c>
      <c r="H6" s="338">
        <f t="shared" si="0"/>
        <v>206306.2</v>
      </c>
      <c r="I6" s="338">
        <f t="shared" si="0"/>
        <v>205151</v>
      </c>
      <c r="J6" s="367">
        <f t="shared" si="0"/>
        <v>204643</v>
      </c>
      <c r="K6" s="367">
        <f t="shared" si="0"/>
        <v>202952.34</v>
      </c>
      <c r="L6" s="338">
        <f t="shared" si="0"/>
        <v>201219.20000000004</v>
      </c>
      <c r="M6" s="338">
        <f t="shared" si="0"/>
        <v>200763.65200000003</v>
      </c>
      <c r="N6" s="338">
        <f t="shared" si="0"/>
        <v>204935.7</v>
      </c>
      <c r="O6" s="338">
        <f t="shared" si="0"/>
        <v>205562.5</v>
      </c>
      <c r="P6" s="338">
        <f t="shared" si="0"/>
        <v>202457.30000000002</v>
      </c>
      <c r="Q6" s="338">
        <f t="shared" si="0"/>
        <v>203623.27000000002</v>
      </c>
      <c r="R6" s="367">
        <f t="shared" si="0"/>
        <v>203656.77</v>
      </c>
      <c r="S6" s="338">
        <f t="shared" si="0"/>
        <v>202686.07</v>
      </c>
      <c r="T6" s="338">
        <f t="shared" si="0"/>
        <v>202454.77000000002</v>
      </c>
      <c r="U6" s="338">
        <f t="shared" si="0"/>
        <v>202423.67</v>
      </c>
      <c r="V6" s="338">
        <f t="shared" si="0"/>
        <v>202339.32</v>
      </c>
      <c r="W6" s="367">
        <f t="shared" si="0"/>
        <v>202269.00000000003</v>
      </c>
      <c r="X6" s="367">
        <f t="shared" si="0"/>
        <v>202632.7</v>
      </c>
      <c r="Y6" s="338">
        <f t="shared" si="0"/>
        <v>200706.6</v>
      </c>
      <c r="Z6" s="338">
        <f t="shared" si="0"/>
        <v>201068.2</v>
      </c>
      <c r="AA6" s="338">
        <f t="shared" si="0"/>
        <v>202112.9</v>
      </c>
      <c r="AB6" s="338">
        <f t="shared" si="0"/>
        <v>201804.22699999998</v>
      </c>
      <c r="AC6" s="338">
        <f t="shared" si="0"/>
        <v>200539.25999999998</v>
      </c>
      <c r="AD6" s="338">
        <f t="shared" si="0"/>
        <v>201248.47</v>
      </c>
      <c r="AE6" s="338">
        <f t="shared" si="0"/>
        <v>202557.41</v>
      </c>
      <c r="AF6" s="338">
        <f t="shared" si="0"/>
        <v>202596.413</v>
      </c>
      <c r="AG6" s="368">
        <v>56.132274661743388</v>
      </c>
    </row>
    <row r="7" spans="1:33" ht="12.75" customHeight="1" x14ac:dyDescent="0.3">
      <c r="B7" s="4" t="s">
        <v>38</v>
      </c>
      <c r="C7" s="17">
        <v>4605</v>
      </c>
      <c r="D7" s="377">
        <v>3971</v>
      </c>
      <c r="E7" s="197">
        <v>3479</v>
      </c>
      <c r="F7" s="197">
        <v>3368</v>
      </c>
      <c r="G7" s="197">
        <v>3380</v>
      </c>
      <c r="H7" s="197">
        <v>3422</v>
      </c>
      <c r="I7" s="197">
        <v>3470</v>
      </c>
      <c r="J7" s="197">
        <v>3472</v>
      </c>
      <c r="K7" s="197">
        <v>3471</v>
      </c>
      <c r="L7" s="197">
        <v>3454</v>
      </c>
      <c r="M7" s="197">
        <v>3518</v>
      </c>
      <c r="N7" s="197">
        <v>3521</v>
      </c>
      <c r="O7" s="197">
        <v>3536</v>
      </c>
      <c r="P7" s="197">
        <v>3544</v>
      </c>
      <c r="Q7" s="197">
        <v>3560</v>
      </c>
      <c r="R7" s="197">
        <v>3568</v>
      </c>
      <c r="S7" s="197">
        <v>3513</v>
      </c>
      <c r="T7" s="197">
        <v>3578</v>
      </c>
      <c r="U7" s="197">
        <v>3582</v>
      </c>
      <c r="V7" s="197">
        <v>3587</v>
      </c>
      <c r="W7" s="197">
        <v>3592</v>
      </c>
      <c r="X7" s="197">
        <v>3595</v>
      </c>
      <c r="Y7" s="197">
        <v>3631</v>
      </c>
      <c r="Z7" s="197">
        <v>3607</v>
      </c>
      <c r="AA7" s="197">
        <v>3602</v>
      </c>
      <c r="AB7" s="197">
        <v>3605</v>
      </c>
      <c r="AC7" s="197">
        <v>3607</v>
      </c>
      <c r="AD7" s="197">
        <v>3614</v>
      </c>
      <c r="AE7" s="197">
        <v>3615</v>
      </c>
      <c r="AF7" s="197">
        <v>3612</v>
      </c>
      <c r="AG7" s="378">
        <v>86.559579180509417</v>
      </c>
    </row>
    <row r="8" spans="1:33" ht="12.75" customHeight="1" x14ac:dyDescent="0.3">
      <c r="B8" s="119" t="s">
        <v>21</v>
      </c>
      <c r="C8" s="150">
        <v>4196</v>
      </c>
      <c r="D8" s="361">
        <v>4341</v>
      </c>
      <c r="E8" s="198">
        <v>4299</v>
      </c>
      <c r="F8" s="198">
        <v>4293</v>
      </c>
      <c r="G8" s="198">
        <v>4293</v>
      </c>
      <c r="H8" s="198">
        <v>4291</v>
      </c>
      <c r="I8" s="198">
        <v>4290</v>
      </c>
      <c r="J8" s="198">
        <v>4290</v>
      </c>
      <c r="K8" s="198">
        <v>4320</v>
      </c>
      <c r="L8" s="198">
        <v>4320</v>
      </c>
      <c r="M8" s="198">
        <v>4318</v>
      </c>
      <c r="N8" s="198">
        <v>4316</v>
      </c>
      <c r="O8" s="198">
        <v>4259</v>
      </c>
      <c r="P8" s="198">
        <v>4154</v>
      </c>
      <c r="Q8" s="198">
        <v>4146</v>
      </c>
      <c r="R8" s="198">
        <v>4143</v>
      </c>
      <c r="S8" s="198">
        <v>4144</v>
      </c>
      <c r="T8" s="198">
        <v>4150</v>
      </c>
      <c r="U8" s="198">
        <v>4098</v>
      </c>
      <c r="V8" s="198">
        <v>4072</v>
      </c>
      <c r="W8" s="198">
        <v>4070</v>
      </c>
      <c r="X8" s="198">
        <v>4032</v>
      </c>
      <c r="Y8" s="198">
        <v>4023</v>
      </c>
      <c r="Z8" s="198">
        <v>4019</v>
      </c>
      <c r="AA8" s="198">
        <v>4029</v>
      </c>
      <c r="AB8" s="198">
        <v>4030</v>
      </c>
      <c r="AC8" s="198">
        <v>4030</v>
      </c>
      <c r="AD8" s="198">
        <v>4030</v>
      </c>
      <c r="AE8" s="198">
        <v>4029</v>
      </c>
      <c r="AF8" s="198">
        <v>4031</v>
      </c>
      <c r="AG8" s="332">
        <v>74.44802778466881</v>
      </c>
    </row>
    <row r="9" spans="1:33" ht="12.75" customHeight="1" x14ac:dyDescent="0.3">
      <c r="A9" s="3"/>
      <c r="B9" s="5" t="s">
        <v>23</v>
      </c>
      <c r="C9" s="17"/>
      <c r="D9" s="17"/>
      <c r="E9" s="197">
        <v>9451</v>
      </c>
      <c r="F9" s="197">
        <v>9327</v>
      </c>
      <c r="G9" s="197">
        <v>9435</v>
      </c>
      <c r="H9" s="197">
        <v>9430</v>
      </c>
      <c r="I9" s="197">
        <v>9430</v>
      </c>
      <c r="J9" s="197">
        <v>9444</v>
      </c>
      <c r="K9" s="197">
        <v>9444</v>
      </c>
      <c r="L9" s="197">
        <v>9523</v>
      </c>
      <c r="M9" s="197">
        <v>9600</v>
      </c>
      <c r="N9" s="197">
        <v>9602</v>
      </c>
      <c r="O9" s="197">
        <v>9612</v>
      </c>
      <c r="P9" s="197">
        <v>9614</v>
      </c>
      <c r="Q9" s="197">
        <v>9597</v>
      </c>
      <c r="R9" s="197">
        <v>9588</v>
      </c>
      <c r="S9" s="197">
        <v>9586</v>
      </c>
      <c r="T9" s="197">
        <v>9578</v>
      </c>
      <c r="U9" s="197">
        <v>9568</v>
      </c>
      <c r="V9" s="197">
        <v>9572</v>
      </c>
      <c r="W9" s="197">
        <v>9570</v>
      </c>
      <c r="X9" s="197">
        <v>9560</v>
      </c>
      <c r="Y9" s="197">
        <v>9559</v>
      </c>
      <c r="Z9" s="197">
        <v>9566</v>
      </c>
      <c r="AA9" s="197">
        <v>9564</v>
      </c>
      <c r="AB9" s="197">
        <v>9567</v>
      </c>
      <c r="AC9" s="197">
        <v>9572</v>
      </c>
      <c r="AD9" s="197">
        <v>9562</v>
      </c>
      <c r="AE9" s="197">
        <v>9542</v>
      </c>
      <c r="AF9" s="197">
        <v>9523</v>
      </c>
      <c r="AG9" s="378">
        <v>33.959886590360185</v>
      </c>
    </row>
    <row r="10" spans="1:33" ht="12.75" customHeight="1" x14ac:dyDescent="0.3">
      <c r="A10" s="3"/>
      <c r="B10" s="119" t="s">
        <v>34</v>
      </c>
      <c r="C10" s="150">
        <v>2352</v>
      </c>
      <c r="D10" s="361">
        <v>2015</v>
      </c>
      <c r="E10" s="198">
        <v>2344</v>
      </c>
      <c r="F10" s="198">
        <v>2344</v>
      </c>
      <c r="G10" s="198">
        <v>2344</v>
      </c>
      <c r="H10" s="198">
        <v>2248</v>
      </c>
      <c r="I10" s="198">
        <v>2264</v>
      </c>
      <c r="J10" s="198">
        <v>2756</v>
      </c>
      <c r="K10" s="198">
        <v>2768</v>
      </c>
      <c r="L10" s="198">
        <v>2768</v>
      </c>
      <c r="M10" s="198">
        <v>2779</v>
      </c>
      <c r="N10" s="316">
        <v>2779</v>
      </c>
      <c r="O10" s="316">
        <v>2779</v>
      </c>
      <c r="P10" s="316">
        <v>2779</v>
      </c>
      <c r="Q10" s="198">
        <v>3139</v>
      </c>
      <c r="R10" s="198">
        <v>3181</v>
      </c>
      <c r="S10" s="198">
        <v>2092</v>
      </c>
      <c r="T10" s="198">
        <v>2092</v>
      </c>
      <c r="U10" s="198">
        <v>2092</v>
      </c>
      <c r="V10" s="198">
        <v>2095</v>
      </c>
      <c r="W10" s="198">
        <v>2095</v>
      </c>
      <c r="X10" s="198">
        <v>2615</v>
      </c>
      <c r="Y10" s="198">
        <v>2612</v>
      </c>
      <c r="Z10" s="198">
        <v>2552</v>
      </c>
      <c r="AA10" s="198">
        <v>2539</v>
      </c>
      <c r="AB10" s="198">
        <v>2481</v>
      </c>
      <c r="AC10" s="198">
        <v>2481</v>
      </c>
      <c r="AD10" s="198">
        <v>2536</v>
      </c>
      <c r="AE10" s="198">
        <v>2485</v>
      </c>
      <c r="AF10" s="198">
        <v>2485</v>
      </c>
      <c r="AG10" s="332">
        <v>32.313883299798789</v>
      </c>
    </row>
    <row r="11" spans="1:33" ht="12.75" customHeight="1" x14ac:dyDescent="0.3">
      <c r="A11" s="3"/>
      <c r="B11" s="5" t="s">
        <v>39</v>
      </c>
      <c r="C11" s="17">
        <v>43777</v>
      </c>
      <c r="D11" s="17">
        <v>42765</v>
      </c>
      <c r="E11" s="197">
        <v>40981</v>
      </c>
      <c r="F11" s="380">
        <v>41718</v>
      </c>
      <c r="G11" s="197">
        <v>40826</v>
      </c>
      <c r="H11" s="197">
        <v>38385</v>
      </c>
      <c r="I11" s="197">
        <v>38126</v>
      </c>
      <c r="J11" s="197">
        <v>37525</v>
      </c>
      <c r="K11" s="197">
        <v>36587.64</v>
      </c>
      <c r="L11" s="197">
        <v>35986.1</v>
      </c>
      <c r="M11" s="197">
        <v>35803.752</v>
      </c>
      <c r="N11" s="197">
        <v>41531</v>
      </c>
      <c r="O11" s="286">
        <v>41531</v>
      </c>
      <c r="P11" s="197">
        <v>38206</v>
      </c>
      <c r="Q11" s="286">
        <v>38206</v>
      </c>
      <c r="R11" s="197">
        <v>38005</v>
      </c>
      <c r="S11" s="379">
        <v>37798</v>
      </c>
      <c r="T11" s="197">
        <v>37934</v>
      </c>
      <c r="U11" s="379">
        <v>37877</v>
      </c>
      <c r="V11" s="197">
        <v>37846</v>
      </c>
      <c r="W11" s="197">
        <v>37941</v>
      </c>
      <c r="X11" s="197">
        <v>37860</v>
      </c>
      <c r="Y11" s="197">
        <v>37775</v>
      </c>
      <c r="Z11" s="197">
        <v>38466</v>
      </c>
      <c r="AA11" s="197">
        <v>38623</v>
      </c>
      <c r="AB11" s="197">
        <v>38594</v>
      </c>
      <c r="AC11" s="197">
        <v>38416</v>
      </c>
      <c r="AD11" s="197">
        <v>38394</v>
      </c>
      <c r="AE11" s="380">
        <v>39773</v>
      </c>
      <c r="AF11" s="197">
        <v>39799</v>
      </c>
      <c r="AG11" s="306">
        <v>53.016407447423298</v>
      </c>
    </row>
    <row r="12" spans="1:33" ht="12.75" customHeight="1" x14ac:dyDescent="0.3">
      <c r="A12" s="3"/>
      <c r="B12" s="119" t="s">
        <v>24</v>
      </c>
      <c r="C12" s="150">
        <v>1227</v>
      </c>
      <c r="D12" s="361">
        <v>993</v>
      </c>
      <c r="E12" s="198">
        <v>1026</v>
      </c>
      <c r="F12" s="198">
        <v>1020.7</v>
      </c>
      <c r="G12" s="198">
        <v>1019.7</v>
      </c>
      <c r="H12" s="198">
        <v>966</v>
      </c>
      <c r="I12" s="198">
        <v>966</v>
      </c>
      <c r="J12" s="198">
        <v>968</v>
      </c>
      <c r="K12" s="198">
        <v>968</v>
      </c>
      <c r="L12" s="198">
        <v>967</v>
      </c>
      <c r="M12" s="198">
        <v>967</v>
      </c>
      <c r="N12" s="198">
        <v>959</v>
      </c>
      <c r="O12" s="316">
        <v>959</v>
      </c>
      <c r="P12" s="198">
        <v>925</v>
      </c>
      <c r="Q12" s="198">
        <v>1196</v>
      </c>
      <c r="R12" s="198">
        <v>1200</v>
      </c>
      <c r="S12" s="198">
        <v>1196</v>
      </c>
      <c r="T12" s="198">
        <v>1196</v>
      </c>
      <c r="U12" s="198">
        <v>1196</v>
      </c>
      <c r="V12" s="198">
        <v>1196</v>
      </c>
      <c r="W12" s="198">
        <v>1196</v>
      </c>
      <c r="X12" s="198">
        <v>1166</v>
      </c>
      <c r="Y12" s="198">
        <v>1166</v>
      </c>
      <c r="Z12" s="198">
        <v>1164</v>
      </c>
      <c r="AA12" s="198">
        <v>1161</v>
      </c>
      <c r="AB12" s="198">
        <v>1161</v>
      </c>
      <c r="AC12" s="198">
        <v>1161</v>
      </c>
      <c r="AD12" s="198">
        <v>1167</v>
      </c>
      <c r="AE12" s="198">
        <v>1167</v>
      </c>
      <c r="AF12" s="302">
        <v>1167</v>
      </c>
      <c r="AG12" s="332">
        <v>19.280205655526991</v>
      </c>
    </row>
    <row r="13" spans="1:33" ht="12.75" customHeight="1" x14ac:dyDescent="0.3">
      <c r="A13" s="3"/>
      <c r="B13" s="5" t="s">
        <v>42</v>
      </c>
      <c r="C13" s="17">
        <v>2189</v>
      </c>
      <c r="D13" s="381">
        <v>1987</v>
      </c>
      <c r="E13" s="197">
        <v>1944</v>
      </c>
      <c r="F13" s="197">
        <v>1945</v>
      </c>
      <c r="G13" s="197">
        <v>1954</v>
      </c>
      <c r="H13" s="197">
        <v>1908</v>
      </c>
      <c r="I13" s="197">
        <v>1909</v>
      </c>
      <c r="J13" s="197">
        <v>1919</v>
      </c>
      <c r="K13" s="197">
        <v>1919</v>
      </c>
      <c r="L13" s="197">
        <v>1919</v>
      </c>
      <c r="M13" s="197">
        <v>1919</v>
      </c>
      <c r="N13" s="197">
        <v>1834</v>
      </c>
      <c r="O13" s="286">
        <v>1834</v>
      </c>
      <c r="P13" s="197">
        <v>1912</v>
      </c>
      <c r="Q13" s="382">
        <v>1912</v>
      </c>
      <c r="R13" s="197">
        <v>1834</v>
      </c>
      <c r="S13" s="379">
        <v>1889</v>
      </c>
      <c r="T13" s="197">
        <v>1914.5</v>
      </c>
      <c r="U13" s="379">
        <v>1927</v>
      </c>
      <c r="V13" s="197">
        <v>1931.19</v>
      </c>
      <c r="W13" s="197">
        <v>1931</v>
      </c>
      <c r="X13" s="197">
        <v>1931</v>
      </c>
      <c r="Y13" s="197">
        <v>1931</v>
      </c>
      <c r="Z13" s="197">
        <v>1931</v>
      </c>
      <c r="AA13" s="197">
        <v>1931</v>
      </c>
      <c r="AB13" s="197">
        <v>1931</v>
      </c>
      <c r="AC13" s="197">
        <v>2045</v>
      </c>
      <c r="AD13" s="197">
        <v>2045</v>
      </c>
      <c r="AE13" s="197">
        <v>2045</v>
      </c>
      <c r="AF13" s="304">
        <v>2045</v>
      </c>
      <c r="AG13" s="378">
        <v>2.5916870415647919</v>
      </c>
    </row>
    <row r="14" spans="1:33" ht="12.75" customHeight="1" x14ac:dyDescent="0.3">
      <c r="A14" s="3"/>
      <c r="B14" s="119" t="s">
        <v>35</v>
      </c>
      <c r="C14" s="150">
        <v>2602</v>
      </c>
      <c r="D14" s="361">
        <v>2461</v>
      </c>
      <c r="E14" s="198">
        <v>2484</v>
      </c>
      <c r="F14" s="198">
        <v>2474</v>
      </c>
      <c r="G14" s="198">
        <v>2474</v>
      </c>
      <c r="H14" s="198">
        <v>2503</v>
      </c>
      <c r="I14" s="198">
        <v>2299</v>
      </c>
      <c r="J14" s="198">
        <v>2299</v>
      </c>
      <c r="K14" s="198">
        <v>2385</v>
      </c>
      <c r="L14" s="198">
        <v>2377</v>
      </c>
      <c r="M14" s="198">
        <v>2383</v>
      </c>
      <c r="N14" s="198">
        <v>2414</v>
      </c>
      <c r="O14" s="198">
        <v>2449</v>
      </c>
      <c r="P14" s="198">
        <v>2576</v>
      </c>
      <c r="Q14" s="198">
        <v>2509</v>
      </c>
      <c r="R14" s="198">
        <v>2551</v>
      </c>
      <c r="S14" s="198">
        <v>2552</v>
      </c>
      <c r="T14" s="198">
        <v>2552</v>
      </c>
      <c r="U14" s="198">
        <v>2552</v>
      </c>
      <c r="V14" s="198">
        <v>2554</v>
      </c>
      <c r="W14" s="198">
        <v>2554</v>
      </c>
      <c r="X14" s="198">
        <v>2586</v>
      </c>
      <c r="Y14" s="198">
        <v>2238</v>
      </c>
      <c r="Z14" s="198">
        <v>2240</v>
      </c>
      <c r="AA14" s="198">
        <v>2240</v>
      </c>
      <c r="AB14" s="198">
        <v>2240</v>
      </c>
      <c r="AC14" s="198">
        <v>2293</v>
      </c>
      <c r="AD14" s="198">
        <v>2280</v>
      </c>
      <c r="AE14" s="198">
        <v>2345</v>
      </c>
      <c r="AF14" s="302">
        <v>2339</v>
      </c>
      <c r="AG14" s="332">
        <v>31.252672082086363</v>
      </c>
    </row>
    <row r="15" spans="1:33" ht="12.75" customHeight="1" x14ac:dyDescent="0.3">
      <c r="A15" s="3"/>
      <c r="B15" s="5" t="s">
        <v>40</v>
      </c>
      <c r="C15" s="17">
        <v>15850</v>
      </c>
      <c r="D15" s="381">
        <v>15724</v>
      </c>
      <c r="E15" s="197">
        <v>12560</v>
      </c>
      <c r="F15" s="197">
        <v>12280</v>
      </c>
      <c r="G15" s="197">
        <v>12284</v>
      </c>
      <c r="H15" s="197">
        <v>12303</v>
      </c>
      <c r="I15" s="197">
        <v>12303</v>
      </c>
      <c r="J15" s="197">
        <v>12319</v>
      </c>
      <c r="K15" s="197">
        <v>12310</v>
      </c>
      <c r="L15" s="197">
        <v>12310</v>
      </c>
      <c r="M15" s="197">
        <v>12298</v>
      </c>
      <c r="N15" s="286">
        <v>12298</v>
      </c>
      <c r="O15" s="197">
        <v>12837</v>
      </c>
      <c r="P15" s="197">
        <v>12839</v>
      </c>
      <c r="Q15" s="197">
        <v>13008</v>
      </c>
      <c r="R15" s="197">
        <v>13368</v>
      </c>
      <c r="S15" s="197">
        <v>13353</v>
      </c>
      <c r="T15" s="197">
        <v>13354</v>
      </c>
      <c r="U15" s="197">
        <v>13853</v>
      </c>
      <c r="V15" s="197">
        <v>13945</v>
      </c>
      <c r="W15" s="197">
        <v>13976</v>
      </c>
      <c r="X15" s="197">
        <v>15312</v>
      </c>
      <c r="Y15" s="197">
        <v>15182</v>
      </c>
      <c r="Z15" s="197">
        <v>15384</v>
      </c>
      <c r="AA15" s="197">
        <v>16167</v>
      </c>
      <c r="AB15" s="197">
        <v>15949</v>
      </c>
      <c r="AC15" s="197">
        <v>15449</v>
      </c>
      <c r="AD15" s="197">
        <v>16006.02</v>
      </c>
      <c r="AE15" s="197">
        <v>16135.36</v>
      </c>
      <c r="AF15" s="304">
        <v>16280.46</v>
      </c>
      <c r="AG15" s="378">
        <v>64.050088265319289</v>
      </c>
    </row>
    <row r="16" spans="1:33" ht="12.75" customHeight="1" x14ac:dyDescent="0.3">
      <c r="A16" s="3"/>
      <c r="B16" s="119" t="s">
        <v>41</v>
      </c>
      <c r="C16" s="150">
        <v>37582</v>
      </c>
      <c r="D16" s="361">
        <v>34362</v>
      </c>
      <c r="E16" s="198">
        <v>34260</v>
      </c>
      <c r="F16" s="198">
        <v>31940</v>
      </c>
      <c r="G16" s="198">
        <v>31852</v>
      </c>
      <c r="H16" s="198">
        <v>31821</v>
      </c>
      <c r="I16" s="198">
        <v>31770</v>
      </c>
      <c r="J16" s="198">
        <v>31735</v>
      </c>
      <c r="K16" s="198">
        <v>31397</v>
      </c>
      <c r="L16" s="198">
        <v>31385</v>
      </c>
      <c r="M16" s="198">
        <v>31320</v>
      </c>
      <c r="N16" s="198">
        <v>30990</v>
      </c>
      <c r="O16" s="198">
        <v>30880</v>
      </c>
      <c r="P16" s="198">
        <v>30871</v>
      </c>
      <c r="Q16" s="316">
        <v>30871</v>
      </c>
      <c r="R16" s="198">
        <v>31154</v>
      </c>
      <c r="S16" s="198">
        <v>31041</v>
      </c>
      <c r="T16" s="198">
        <v>30939</v>
      </c>
      <c r="U16" s="198">
        <v>30335</v>
      </c>
      <c r="V16" s="198">
        <v>30404</v>
      </c>
      <c r="W16" s="198">
        <v>30581</v>
      </c>
      <c r="X16" s="198">
        <v>30318</v>
      </c>
      <c r="Y16" s="198">
        <v>29335</v>
      </c>
      <c r="Z16" s="198">
        <v>28808</v>
      </c>
      <c r="AA16" s="198">
        <v>28364</v>
      </c>
      <c r="AB16" s="198">
        <v>28120.366999999998</v>
      </c>
      <c r="AC16" s="198">
        <v>27594</v>
      </c>
      <c r="AD16" s="198">
        <v>27483</v>
      </c>
      <c r="AE16" s="198">
        <v>27213</v>
      </c>
      <c r="AF16" s="302">
        <v>27057</v>
      </c>
      <c r="AG16" s="332">
        <v>59.333998595557524</v>
      </c>
    </row>
    <row r="17" spans="1:33" ht="12.75" customHeight="1" x14ac:dyDescent="0.3">
      <c r="A17" s="3"/>
      <c r="B17" s="5" t="s">
        <v>52</v>
      </c>
      <c r="C17" s="17">
        <v>2411</v>
      </c>
      <c r="D17" s="381">
        <v>2437</v>
      </c>
      <c r="E17" s="197">
        <v>2444</v>
      </c>
      <c r="F17" s="197">
        <v>2726</v>
      </c>
      <c r="G17" s="197">
        <v>2726</v>
      </c>
      <c r="H17" s="197">
        <v>2726</v>
      </c>
      <c r="I17" s="197">
        <v>2726</v>
      </c>
      <c r="J17" s="197">
        <v>2726</v>
      </c>
      <c r="K17" s="197">
        <v>2726</v>
      </c>
      <c r="L17" s="197">
        <v>2726</v>
      </c>
      <c r="M17" s="197">
        <v>2726</v>
      </c>
      <c r="N17" s="197">
        <v>2726</v>
      </c>
      <c r="O17" s="197">
        <v>2726</v>
      </c>
      <c r="P17" s="197">
        <v>2726</v>
      </c>
      <c r="Q17" s="197">
        <v>2722</v>
      </c>
      <c r="R17" s="197">
        <v>2722</v>
      </c>
      <c r="S17" s="197">
        <v>2722</v>
      </c>
      <c r="T17" s="197">
        <v>2722</v>
      </c>
      <c r="U17" s="197">
        <v>2722</v>
      </c>
      <c r="V17" s="197">
        <v>2722</v>
      </c>
      <c r="W17" s="197">
        <v>2722</v>
      </c>
      <c r="X17" s="197">
        <v>2722</v>
      </c>
      <c r="Y17" s="197">
        <v>2604</v>
      </c>
      <c r="Z17" s="197">
        <v>2604</v>
      </c>
      <c r="AA17" s="197">
        <v>2604</v>
      </c>
      <c r="AB17" s="197">
        <v>2604</v>
      </c>
      <c r="AC17" s="197">
        <v>2604</v>
      </c>
      <c r="AD17" s="197">
        <v>2617</v>
      </c>
      <c r="AE17" s="197">
        <v>2617</v>
      </c>
      <c r="AF17" s="304">
        <v>2617</v>
      </c>
      <c r="AG17" s="378">
        <v>37.982422621322129</v>
      </c>
    </row>
    <row r="18" spans="1:33" ht="12.75" customHeight="1" x14ac:dyDescent="0.3">
      <c r="A18" s="3"/>
      <c r="B18" s="119" t="s">
        <v>43</v>
      </c>
      <c r="C18" s="150">
        <v>16073</v>
      </c>
      <c r="D18" s="150">
        <v>16138</v>
      </c>
      <c r="E18" s="392">
        <v>16005</v>
      </c>
      <c r="F18" s="198">
        <v>16005</v>
      </c>
      <c r="G18" s="198">
        <v>16014</v>
      </c>
      <c r="H18" s="198">
        <v>16030</v>
      </c>
      <c r="I18" s="198">
        <v>16080</v>
      </c>
      <c r="J18" s="198">
        <v>16092</v>
      </c>
      <c r="K18" s="198">
        <v>15974</v>
      </c>
      <c r="L18" s="198">
        <v>16035</v>
      </c>
      <c r="M18" s="198">
        <v>15985</v>
      </c>
      <c r="N18" s="198">
        <v>15965</v>
      </c>
      <c r="O18" s="198">
        <v>15916</v>
      </c>
      <c r="P18" s="198">
        <v>16225</v>
      </c>
      <c r="Q18" s="198">
        <v>16295</v>
      </c>
      <c r="R18" s="198">
        <v>16335</v>
      </c>
      <c r="S18" s="198">
        <v>16529</v>
      </c>
      <c r="T18" s="198">
        <v>16686</v>
      </c>
      <c r="U18" s="198">
        <v>16704</v>
      </c>
      <c r="V18" s="198">
        <v>16726</v>
      </c>
      <c r="W18" s="198">
        <v>16742</v>
      </c>
      <c r="X18" s="198">
        <v>16752</v>
      </c>
      <c r="Y18" s="316">
        <v>16752</v>
      </c>
      <c r="Z18" s="316">
        <v>16752</v>
      </c>
      <c r="AA18" s="198">
        <v>16788</v>
      </c>
      <c r="AB18" s="198">
        <v>16787</v>
      </c>
      <c r="AC18" s="198">
        <v>16781</v>
      </c>
      <c r="AD18" s="198">
        <v>16779</v>
      </c>
      <c r="AE18" s="198">
        <v>16782</v>
      </c>
      <c r="AF18" s="302">
        <v>16832</v>
      </c>
      <c r="AG18" s="332">
        <v>72.243346007604558</v>
      </c>
    </row>
    <row r="19" spans="1:33" ht="12.75" customHeight="1" x14ac:dyDescent="0.3">
      <c r="A19" s="3"/>
      <c r="B19" s="5" t="s">
        <v>22</v>
      </c>
      <c r="C19" s="12"/>
      <c r="D19" s="12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81"/>
      <c r="AG19" s="383" t="s">
        <v>163</v>
      </c>
    </row>
    <row r="20" spans="1:33" ht="12.75" customHeight="1" x14ac:dyDescent="0.3">
      <c r="A20" s="3"/>
      <c r="B20" s="119" t="s">
        <v>26</v>
      </c>
      <c r="C20" s="150">
        <v>2606</v>
      </c>
      <c r="D20" s="361">
        <v>2384</v>
      </c>
      <c r="E20" s="198">
        <v>2397</v>
      </c>
      <c r="F20" s="198">
        <v>2413</v>
      </c>
      <c r="G20" s="198">
        <v>2413</v>
      </c>
      <c r="H20" s="198">
        <v>2413</v>
      </c>
      <c r="I20" s="198">
        <v>2413</v>
      </c>
      <c r="J20" s="198">
        <v>2413</v>
      </c>
      <c r="K20" s="198">
        <v>2331</v>
      </c>
      <c r="L20" s="198">
        <v>2305</v>
      </c>
      <c r="M20" s="198">
        <v>2270</v>
      </c>
      <c r="N20" s="198">
        <v>2270</v>
      </c>
      <c r="O20" s="198">
        <v>2270</v>
      </c>
      <c r="P20" s="198">
        <v>2270</v>
      </c>
      <c r="Q20" s="198">
        <v>2269</v>
      </c>
      <c r="R20" s="198">
        <v>2265</v>
      </c>
      <c r="S20" s="198">
        <v>2263</v>
      </c>
      <c r="T20" s="198">
        <v>1884</v>
      </c>
      <c r="U20" s="198">
        <v>1897</v>
      </c>
      <c r="V20" s="198">
        <v>1865</v>
      </c>
      <c r="W20" s="198">
        <v>1859</v>
      </c>
      <c r="X20" s="198">
        <v>1859</v>
      </c>
      <c r="Y20" s="198">
        <v>1860</v>
      </c>
      <c r="Z20" s="198">
        <v>1860</v>
      </c>
      <c r="AA20" s="198">
        <v>1859.6</v>
      </c>
      <c r="AB20" s="198">
        <v>1859.6</v>
      </c>
      <c r="AC20" s="198">
        <v>1859.6</v>
      </c>
      <c r="AD20" s="198">
        <v>1859.6</v>
      </c>
      <c r="AE20" s="198">
        <v>1859.1</v>
      </c>
      <c r="AF20" s="302">
        <v>1859.1</v>
      </c>
      <c r="AG20" s="332">
        <v>13.495777526760261</v>
      </c>
    </row>
    <row r="21" spans="1:33" ht="12.75" customHeight="1" x14ac:dyDescent="0.3">
      <c r="A21" s="3"/>
      <c r="B21" s="5" t="s">
        <v>27</v>
      </c>
      <c r="C21" s="17">
        <v>2015</v>
      </c>
      <c r="D21" s="381">
        <v>2008</v>
      </c>
      <c r="E21" s="197">
        <v>2007</v>
      </c>
      <c r="F21" s="197">
        <v>2001.8</v>
      </c>
      <c r="G21" s="197">
        <v>1996.8</v>
      </c>
      <c r="H21" s="197">
        <v>1997.2</v>
      </c>
      <c r="I21" s="197">
        <v>1997</v>
      </c>
      <c r="J21" s="197">
        <v>1905</v>
      </c>
      <c r="K21" s="197">
        <v>1904.7</v>
      </c>
      <c r="L21" s="197">
        <v>1695.8</v>
      </c>
      <c r="M21" s="197">
        <v>1775.3</v>
      </c>
      <c r="N21" s="197">
        <v>1774</v>
      </c>
      <c r="O21" s="197">
        <v>1781.8</v>
      </c>
      <c r="P21" s="197">
        <v>1771.2</v>
      </c>
      <c r="Q21" s="197">
        <v>1771.2</v>
      </c>
      <c r="R21" s="197">
        <v>1766.3</v>
      </c>
      <c r="S21" s="197">
        <v>1765.4</v>
      </c>
      <c r="T21" s="197">
        <v>1767.6</v>
      </c>
      <c r="U21" s="197">
        <v>1767.6</v>
      </c>
      <c r="V21" s="197">
        <v>1767.6</v>
      </c>
      <c r="W21" s="197">
        <v>1767.6</v>
      </c>
      <c r="X21" s="197">
        <v>1767.6</v>
      </c>
      <c r="Y21" s="197">
        <v>1767.6</v>
      </c>
      <c r="Z21" s="197">
        <v>1877.2</v>
      </c>
      <c r="AA21" s="197">
        <v>1911.3</v>
      </c>
      <c r="AB21" s="197">
        <v>1911.3</v>
      </c>
      <c r="AC21" s="197">
        <v>1910.7</v>
      </c>
      <c r="AD21" s="197">
        <v>1910.7</v>
      </c>
      <c r="AE21" s="197">
        <v>1910.8</v>
      </c>
      <c r="AF21" s="304">
        <v>1910.8</v>
      </c>
      <c r="AG21" s="378">
        <v>7.9757169771823326</v>
      </c>
    </row>
    <row r="22" spans="1:33" ht="12.75" customHeight="1" x14ac:dyDescent="0.3">
      <c r="A22" s="3"/>
      <c r="B22" s="119" t="s">
        <v>44</v>
      </c>
      <c r="C22" s="150">
        <v>271</v>
      </c>
      <c r="D22" s="150">
        <v>270</v>
      </c>
      <c r="E22" s="365">
        <v>271</v>
      </c>
      <c r="F22" s="316">
        <v>271</v>
      </c>
      <c r="G22" s="316">
        <v>271</v>
      </c>
      <c r="H22" s="316">
        <v>271</v>
      </c>
      <c r="I22" s="316">
        <v>271</v>
      </c>
      <c r="J22" s="316">
        <v>271</v>
      </c>
      <c r="K22" s="316">
        <v>271</v>
      </c>
      <c r="L22" s="316">
        <v>271</v>
      </c>
      <c r="M22" s="316">
        <v>271</v>
      </c>
      <c r="N22" s="316">
        <v>271</v>
      </c>
      <c r="O22" s="316">
        <v>271</v>
      </c>
      <c r="P22" s="316">
        <v>271</v>
      </c>
      <c r="Q22" s="316">
        <v>271</v>
      </c>
      <c r="R22" s="198">
        <v>275</v>
      </c>
      <c r="S22" s="198">
        <v>275</v>
      </c>
      <c r="T22" s="198">
        <v>275</v>
      </c>
      <c r="U22" s="198">
        <v>275</v>
      </c>
      <c r="V22" s="198">
        <v>275</v>
      </c>
      <c r="W22" s="198">
        <v>275</v>
      </c>
      <c r="X22" s="198">
        <v>275</v>
      </c>
      <c r="Y22" s="198">
        <v>275</v>
      </c>
      <c r="Z22" s="198">
        <v>275</v>
      </c>
      <c r="AA22" s="198">
        <v>275</v>
      </c>
      <c r="AB22" s="198">
        <v>263</v>
      </c>
      <c r="AC22" s="198">
        <v>263</v>
      </c>
      <c r="AD22" s="198">
        <v>263</v>
      </c>
      <c r="AE22" s="198">
        <v>263</v>
      </c>
      <c r="AF22" s="302">
        <v>263</v>
      </c>
      <c r="AG22" s="332">
        <v>96.699619771863112</v>
      </c>
    </row>
    <row r="23" spans="1:33" ht="12.75" customHeight="1" x14ac:dyDescent="0.3">
      <c r="A23" s="3"/>
      <c r="B23" s="5" t="s">
        <v>25</v>
      </c>
      <c r="C23" s="17">
        <v>8487</v>
      </c>
      <c r="D23" s="381">
        <v>7836</v>
      </c>
      <c r="E23" s="197">
        <v>7772</v>
      </c>
      <c r="F23" s="197">
        <v>7632</v>
      </c>
      <c r="G23" s="197">
        <v>7619</v>
      </c>
      <c r="H23" s="197">
        <v>7593</v>
      </c>
      <c r="I23" s="197">
        <v>7642</v>
      </c>
      <c r="J23" s="197">
        <v>7651</v>
      </c>
      <c r="K23" s="197">
        <v>7668</v>
      </c>
      <c r="L23" s="197">
        <v>7679</v>
      </c>
      <c r="M23" s="197">
        <v>7676</v>
      </c>
      <c r="N23" s="197">
        <v>7681</v>
      </c>
      <c r="O23" s="197">
        <v>7685</v>
      </c>
      <c r="P23" s="197">
        <v>7685</v>
      </c>
      <c r="Q23" s="197">
        <v>8135</v>
      </c>
      <c r="R23" s="197">
        <v>7808</v>
      </c>
      <c r="S23" s="197">
        <v>7813</v>
      </c>
      <c r="T23" s="197">
        <v>7390</v>
      </c>
      <c r="U23" s="197">
        <v>7352</v>
      </c>
      <c r="V23" s="197">
        <v>7486.5</v>
      </c>
      <c r="W23" s="197">
        <v>7486.2</v>
      </c>
      <c r="X23" s="197">
        <v>7356.7</v>
      </c>
      <c r="Y23" s="197">
        <v>7209</v>
      </c>
      <c r="Z23" s="197">
        <v>7197</v>
      </c>
      <c r="AA23" s="197">
        <v>7811</v>
      </c>
      <c r="AB23" s="197">
        <v>7955</v>
      </c>
      <c r="AC23" s="197">
        <v>7732</v>
      </c>
      <c r="AD23" s="197">
        <v>7743</v>
      </c>
      <c r="AE23" s="197">
        <v>7787</v>
      </c>
      <c r="AF23" s="304">
        <v>7889</v>
      </c>
      <c r="AG23" s="378">
        <v>40.829002408416784</v>
      </c>
    </row>
    <row r="24" spans="1:33" ht="12.75" customHeight="1" x14ac:dyDescent="0.3">
      <c r="A24" s="3"/>
      <c r="B24" s="119" t="s">
        <v>28</v>
      </c>
      <c r="C24" s="384"/>
      <c r="D24" s="384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272"/>
      <c r="AG24" s="370" t="s">
        <v>163</v>
      </c>
    </row>
    <row r="25" spans="1:33" ht="12.75" customHeight="1" x14ac:dyDescent="0.3">
      <c r="A25" s="3"/>
      <c r="B25" s="5" t="s">
        <v>36</v>
      </c>
      <c r="C25" s="17">
        <v>3147</v>
      </c>
      <c r="D25" s="381">
        <v>2880</v>
      </c>
      <c r="E25" s="197">
        <v>2780</v>
      </c>
      <c r="F25" s="197">
        <v>2813</v>
      </c>
      <c r="G25" s="197">
        <v>2813</v>
      </c>
      <c r="H25" s="197">
        <v>2805</v>
      </c>
      <c r="I25" s="197">
        <v>2808</v>
      </c>
      <c r="J25" s="197">
        <v>2808</v>
      </c>
      <c r="K25" s="197">
        <v>2802</v>
      </c>
      <c r="L25" s="197">
        <v>2809</v>
      </c>
      <c r="M25" s="197">
        <v>2806</v>
      </c>
      <c r="N25" s="197">
        <v>2811</v>
      </c>
      <c r="O25" s="197">
        <v>2811</v>
      </c>
      <c r="P25" s="197">
        <v>2810</v>
      </c>
      <c r="Q25" s="197">
        <v>2797</v>
      </c>
      <c r="R25" s="197">
        <v>2801</v>
      </c>
      <c r="S25" s="197">
        <v>2888</v>
      </c>
      <c r="T25" s="197">
        <v>2896</v>
      </c>
      <c r="U25" s="197">
        <v>3013</v>
      </c>
      <c r="V25" s="197">
        <v>3013</v>
      </c>
      <c r="W25" s="197">
        <v>3013</v>
      </c>
      <c r="X25" s="197">
        <v>3013</v>
      </c>
      <c r="Y25" s="197">
        <v>3032</v>
      </c>
      <c r="Z25" s="197">
        <v>3031</v>
      </c>
      <c r="AA25" s="197">
        <v>3058</v>
      </c>
      <c r="AB25" s="197">
        <v>3055</v>
      </c>
      <c r="AC25" s="197">
        <v>3040</v>
      </c>
      <c r="AD25" s="197">
        <v>3040</v>
      </c>
      <c r="AE25" s="197">
        <v>3041</v>
      </c>
      <c r="AF25" s="304">
        <v>3041</v>
      </c>
      <c r="AG25" s="378">
        <v>74.4491943439658</v>
      </c>
    </row>
    <row r="26" spans="1:33" ht="12.75" customHeight="1" x14ac:dyDescent="0.3">
      <c r="A26" s="3"/>
      <c r="B26" s="119" t="s">
        <v>45</v>
      </c>
      <c r="C26" s="150">
        <v>5901</v>
      </c>
      <c r="D26" s="361">
        <v>5857</v>
      </c>
      <c r="E26" s="198">
        <v>5624</v>
      </c>
      <c r="F26" s="198">
        <v>5672</v>
      </c>
      <c r="G26" s="198">
        <v>5672</v>
      </c>
      <c r="H26" s="198">
        <v>5672</v>
      </c>
      <c r="I26" s="198">
        <v>5643</v>
      </c>
      <c r="J26" s="198">
        <v>5618</v>
      </c>
      <c r="K26" s="198">
        <v>5563</v>
      </c>
      <c r="L26" s="198">
        <v>5980</v>
      </c>
      <c r="M26" s="198">
        <v>5642</v>
      </c>
      <c r="N26" s="316">
        <v>5642</v>
      </c>
      <c r="O26" s="316">
        <v>5642</v>
      </c>
      <c r="P26" s="316">
        <v>5642</v>
      </c>
      <c r="Q26" s="316">
        <v>5642</v>
      </c>
      <c r="R26" s="316">
        <v>5642</v>
      </c>
      <c r="S26" s="316">
        <v>5642</v>
      </c>
      <c r="T26" s="316">
        <v>5642</v>
      </c>
      <c r="U26" s="198">
        <v>5828</v>
      </c>
      <c r="V26" s="198">
        <v>5500</v>
      </c>
      <c r="W26" s="198">
        <v>5566</v>
      </c>
      <c r="X26" s="198">
        <v>5531</v>
      </c>
      <c r="Y26" s="198">
        <v>5531</v>
      </c>
      <c r="Z26" s="198">
        <v>5522</v>
      </c>
      <c r="AA26" s="198">
        <v>5491</v>
      </c>
      <c r="AB26" s="198">
        <v>5527</v>
      </c>
      <c r="AC26" s="198">
        <v>5526</v>
      </c>
      <c r="AD26" s="198">
        <v>5615</v>
      </c>
      <c r="AE26" s="198">
        <v>5607</v>
      </c>
      <c r="AF26" s="198">
        <v>5603</v>
      </c>
      <c r="AG26" s="332">
        <v>71.443869355702304</v>
      </c>
    </row>
    <row r="27" spans="1:33" ht="12.75" customHeight="1" x14ac:dyDescent="0.3">
      <c r="A27" s="3"/>
      <c r="B27" s="5" t="s">
        <v>29</v>
      </c>
      <c r="C27" s="17">
        <v>26678</v>
      </c>
      <c r="D27" s="381">
        <v>27181</v>
      </c>
      <c r="E27" s="197">
        <v>26228</v>
      </c>
      <c r="F27" s="197">
        <v>23986</v>
      </c>
      <c r="G27" s="197">
        <v>23420</v>
      </c>
      <c r="H27" s="197">
        <v>23424</v>
      </c>
      <c r="I27" s="197">
        <v>23210</v>
      </c>
      <c r="J27" s="197">
        <v>22891</v>
      </c>
      <c r="K27" s="197">
        <v>22560</v>
      </c>
      <c r="L27" s="197">
        <v>21119</v>
      </c>
      <c r="M27" s="197">
        <v>21073</v>
      </c>
      <c r="N27" s="197">
        <v>19900</v>
      </c>
      <c r="O27" s="197">
        <v>20250</v>
      </c>
      <c r="P27" s="197">
        <v>20253</v>
      </c>
      <c r="Q27" s="197">
        <v>20176</v>
      </c>
      <c r="R27" s="197">
        <v>20107</v>
      </c>
      <c r="S27" s="197">
        <v>20196</v>
      </c>
      <c r="T27" s="197">
        <v>20360</v>
      </c>
      <c r="U27" s="197">
        <v>20228</v>
      </c>
      <c r="V27" s="197">
        <v>20228</v>
      </c>
      <c r="W27" s="197">
        <v>20094</v>
      </c>
      <c r="X27" s="197">
        <v>19328</v>
      </c>
      <c r="Y27" s="197">
        <v>19240</v>
      </c>
      <c r="Z27" s="197">
        <v>19231</v>
      </c>
      <c r="AA27" s="197">
        <v>19132</v>
      </c>
      <c r="AB27" s="197">
        <v>19209</v>
      </c>
      <c r="AC27" s="197">
        <v>19196</v>
      </c>
      <c r="AD27" s="380">
        <v>19359</v>
      </c>
      <c r="AE27" s="197">
        <v>19383</v>
      </c>
      <c r="AF27" s="197">
        <v>19287</v>
      </c>
      <c r="AG27" s="378">
        <v>62.741743143049725</v>
      </c>
    </row>
    <row r="28" spans="1:33" ht="12.75" customHeight="1" x14ac:dyDescent="0.3">
      <c r="A28" s="3"/>
      <c r="B28" s="119" t="s">
        <v>46</v>
      </c>
      <c r="C28" s="150">
        <v>3588</v>
      </c>
      <c r="D28" s="361">
        <v>3609</v>
      </c>
      <c r="E28" s="198">
        <v>3126</v>
      </c>
      <c r="F28" s="198">
        <v>3065</v>
      </c>
      <c r="G28" s="198">
        <v>3071</v>
      </c>
      <c r="H28" s="198">
        <v>3038</v>
      </c>
      <c r="I28" s="198">
        <v>2794</v>
      </c>
      <c r="J28" s="198">
        <v>2814</v>
      </c>
      <c r="K28" s="198">
        <v>2814</v>
      </c>
      <c r="L28" s="198">
        <v>2813.7</v>
      </c>
      <c r="M28" s="198">
        <v>2801</v>
      </c>
      <c r="N28" s="316">
        <v>2801</v>
      </c>
      <c r="O28" s="316">
        <v>2801</v>
      </c>
      <c r="P28" s="316">
        <v>2801</v>
      </c>
      <c r="Q28" s="316">
        <v>2801</v>
      </c>
      <c r="R28" s="198">
        <v>2838.4</v>
      </c>
      <c r="S28" s="198">
        <v>2841.6</v>
      </c>
      <c r="T28" s="198">
        <v>2841.6</v>
      </c>
      <c r="U28" s="198">
        <v>2843</v>
      </c>
      <c r="V28" s="198">
        <v>2793.9</v>
      </c>
      <c r="W28" s="198">
        <v>2541.1999999999998</v>
      </c>
      <c r="X28" s="198">
        <v>2544.4</v>
      </c>
      <c r="Y28" s="198">
        <v>2546</v>
      </c>
      <c r="Z28" s="198">
        <v>2546</v>
      </c>
      <c r="AA28" s="198">
        <v>2546</v>
      </c>
      <c r="AB28" s="198">
        <v>2545.96</v>
      </c>
      <c r="AC28" s="198">
        <v>2545.96</v>
      </c>
      <c r="AD28" s="198">
        <v>2526.15</v>
      </c>
      <c r="AE28" s="198">
        <v>2526.15</v>
      </c>
      <c r="AF28" s="198">
        <v>2527.0529999999999</v>
      </c>
      <c r="AG28" s="332">
        <v>70.879953843469053</v>
      </c>
    </row>
    <row r="29" spans="1:33" ht="12.75" customHeight="1" x14ac:dyDescent="0.3">
      <c r="A29" s="3"/>
      <c r="B29" s="5" t="s">
        <v>30</v>
      </c>
      <c r="C29" s="17">
        <v>11012</v>
      </c>
      <c r="D29" s="381">
        <v>11110</v>
      </c>
      <c r="E29" s="197">
        <v>11348</v>
      </c>
      <c r="F29" s="197">
        <v>11376</v>
      </c>
      <c r="G29" s="197">
        <v>11385</v>
      </c>
      <c r="H29" s="197">
        <v>11380</v>
      </c>
      <c r="I29" s="197">
        <v>11010</v>
      </c>
      <c r="J29" s="197">
        <v>10981</v>
      </c>
      <c r="K29" s="197">
        <v>11015</v>
      </c>
      <c r="L29" s="197">
        <v>11015</v>
      </c>
      <c r="M29" s="197">
        <v>11002</v>
      </c>
      <c r="N29" s="197">
        <v>11077</v>
      </c>
      <c r="O29" s="197">
        <v>11053</v>
      </c>
      <c r="P29" s="197">
        <v>10948</v>
      </c>
      <c r="Q29" s="197">
        <v>10789</v>
      </c>
      <c r="R29" s="197">
        <v>10777</v>
      </c>
      <c r="S29" s="197">
        <v>10785</v>
      </c>
      <c r="T29" s="197">
        <v>10784</v>
      </c>
      <c r="U29" s="197">
        <v>10785</v>
      </c>
      <c r="V29" s="197">
        <v>10777</v>
      </c>
      <c r="W29" s="197">
        <v>10777</v>
      </c>
      <c r="X29" s="197">
        <v>10768</v>
      </c>
      <c r="Y29" s="197">
        <v>10777</v>
      </c>
      <c r="Z29" s="197">
        <v>10770</v>
      </c>
      <c r="AA29" s="197">
        <v>10774</v>
      </c>
      <c r="AB29" s="197">
        <v>10774</v>
      </c>
      <c r="AC29" s="197">
        <v>10765</v>
      </c>
      <c r="AD29" s="197">
        <v>10759</v>
      </c>
      <c r="AE29" s="197">
        <v>10769</v>
      </c>
      <c r="AF29" s="197">
        <v>10764</v>
      </c>
      <c r="AG29" s="378">
        <v>37.4860646599777</v>
      </c>
    </row>
    <row r="30" spans="1:33" ht="12.75" customHeight="1" x14ac:dyDescent="0.3">
      <c r="A30" s="3"/>
      <c r="B30" s="119" t="s">
        <v>32</v>
      </c>
      <c r="C30" s="150">
        <v>1055</v>
      </c>
      <c r="D30" s="361">
        <v>1058</v>
      </c>
      <c r="E30" s="198">
        <v>1196</v>
      </c>
      <c r="F30" s="198">
        <v>1201</v>
      </c>
      <c r="G30" s="198">
        <v>1201</v>
      </c>
      <c r="H30" s="198">
        <v>1201</v>
      </c>
      <c r="I30" s="198">
        <v>1201</v>
      </c>
      <c r="J30" s="198">
        <v>1201</v>
      </c>
      <c r="K30" s="198">
        <v>1201</v>
      </c>
      <c r="L30" s="198">
        <v>1228.5999999999999</v>
      </c>
      <c r="M30" s="198">
        <v>1228.5999999999999</v>
      </c>
      <c r="N30" s="198">
        <v>1228.7</v>
      </c>
      <c r="O30" s="198">
        <v>1228.7</v>
      </c>
      <c r="P30" s="198">
        <v>1228.0999999999999</v>
      </c>
      <c r="Q30" s="198">
        <v>1228.07</v>
      </c>
      <c r="R30" s="198">
        <v>1228.07</v>
      </c>
      <c r="S30" s="198">
        <v>1228.07</v>
      </c>
      <c r="T30" s="198">
        <v>1228.07</v>
      </c>
      <c r="U30" s="198">
        <v>1228.07</v>
      </c>
      <c r="V30" s="198">
        <v>1209.1300000000001</v>
      </c>
      <c r="W30" s="198">
        <v>1209</v>
      </c>
      <c r="X30" s="198">
        <v>1209</v>
      </c>
      <c r="Y30" s="198">
        <v>1209</v>
      </c>
      <c r="Z30" s="198">
        <v>1209</v>
      </c>
      <c r="AA30" s="198">
        <v>1209</v>
      </c>
      <c r="AB30" s="198">
        <v>1209</v>
      </c>
      <c r="AC30" s="198">
        <v>1209</v>
      </c>
      <c r="AD30" s="198">
        <v>1209</v>
      </c>
      <c r="AE30" s="198">
        <v>1209</v>
      </c>
      <c r="AF30" s="198">
        <v>1209</v>
      </c>
      <c r="AG30" s="332">
        <v>50.454921422663354</v>
      </c>
    </row>
    <row r="31" spans="1:33" ht="12.75" customHeight="1" x14ac:dyDescent="0.3">
      <c r="A31" s="3"/>
      <c r="B31" s="5" t="s">
        <v>31</v>
      </c>
      <c r="C31" s="17"/>
      <c r="D31" s="381"/>
      <c r="E31" s="197">
        <v>3660</v>
      </c>
      <c r="F31" s="197">
        <v>3665</v>
      </c>
      <c r="G31" s="197">
        <v>3673</v>
      </c>
      <c r="H31" s="197">
        <v>3673</v>
      </c>
      <c r="I31" s="197">
        <v>3665</v>
      </c>
      <c r="J31" s="197">
        <v>3665</v>
      </c>
      <c r="K31" s="197">
        <v>3662</v>
      </c>
      <c r="L31" s="197">
        <v>3662</v>
      </c>
      <c r="M31" s="197">
        <v>3657</v>
      </c>
      <c r="N31" s="197">
        <v>3657</v>
      </c>
      <c r="O31" s="197">
        <v>3660</v>
      </c>
      <c r="P31" s="197">
        <v>3658</v>
      </c>
      <c r="Q31" s="197">
        <v>3658</v>
      </c>
      <c r="R31" s="197">
        <v>3629</v>
      </c>
      <c r="S31" s="197">
        <v>3623</v>
      </c>
      <c r="T31" s="197">
        <v>3623</v>
      </c>
      <c r="U31" s="197">
        <v>3622</v>
      </c>
      <c r="V31" s="197">
        <v>3624</v>
      </c>
      <c r="W31" s="197">
        <v>3631</v>
      </c>
      <c r="X31" s="197">
        <v>3631</v>
      </c>
      <c r="Y31" s="197">
        <v>3627</v>
      </c>
      <c r="Z31" s="197">
        <v>3626</v>
      </c>
      <c r="AA31" s="197">
        <v>3626</v>
      </c>
      <c r="AB31" s="197">
        <v>3626</v>
      </c>
      <c r="AC31" s="197">
        <v>3627</v>
      </c>
      <c r="AD31" s="197">
        <v>3629</v>
      </c>
      <c r="AE31" s="197">
        <v>3627</v>
      </c>
      <c r="AF31" s="197">
        <v>3626</v>
      </c>
      <c r="AG31" s="378">
        <v>43.712079426365143</v>
      </c>
    </row>
    <row r="32" spans="1:33" ht="12.75" customHeight="1" x14ac:dyDescent="0.3">
      <c r="A32" s="3"/>
      <c r="B32" s="119" t="s">
        <v>47</v>
      </c>
      <c r="C32" s="150">
        <v>5804</v>
      </c>
      <c r="D32" s="361">
        <v>6075</v>
      </c>
      <c r="E32" s="198">
        <v>5846</v>
      </c>
      <c r="F32" s="198">
        <v>5859</v>
      </c>
      <c r="G32" s="198">
        <v>5860</v>
      </c>
      <c r="H32" s="198">
        <v>5865</v>
      </c>
      <c r="I32" s="198">
        <v>5867</v>
      </c>
      <c r="J32" s="198">
        <v>5836</v>
      </c>
      <c r="K32" s="198">
        <v>5854</v>
      </c>
      <c r="L32" s="198">
        <v>5850</v>
      </c>
      <c r="M32" s="198">
        <v>5850</v>
      </c>
      <c r="N32" s="198">
        <v>5851</v>
      </c>
      <c r="O32" s="198">
        <v>5741</v>
      </c>
      <c r="P32" s="198">
        <v>5732</v>
      </c>
      <c r="Q32" s="198">
        <v>5905</v>
      </c>
      <c r="R32" s="198">
        <v>5899</v>
      </c>
      <c r="S32" s="198">
        <v>5919</v>
      </c>
      <c r="T32" s="198">
        <v>5919</v>
      </c>
      <c r="U32" s="198">
        <v>5919</v>
      </c>
      <c r="V32" s="198">
        <v>5944</v>
      </c>
      <c r="W32" s="198">
        <v>5944</v>
      </c>
      <c r="X32" s="198">
        <v>5944</v>
      </c>
      <c r="Y32" s="198">
        <v>5944</v>
      </c>
      <c r="Z32" s="365">
        <v>5923</v>
      </c>
      <c r="AA32" s="198">
        <v>5926</v>
      </c>
      <c r="AB32" s="198">
        <v>5926</v>
      </c>
      <c r="AC32" s="198">
        <v>5926</v>
      </c>
      <c r="AD32" s="198">
        <v>5923</v>
      </c>
      <c r="AE32" s="198">
        <v>5918</v>
      </c>
      <c r="AF32" s="198">
        <v>5918</v>
      </c>
      <c r="AG32" s="332">
        <v>56.759040216289293</v>
      </c>
    </row>
    <row r="33" spans="1:33" ht="12.75" customHeight="1" x14ac:dyDescent="0.3">
      <c r="A33" s="3"/>
      <c r="B33" s="256" t="s">
        <v>48</v>
      </c>
      <c r="C33" s="248">
        <v>12203</v>
      </c>
      <c r="D33" s="385">
        <v>12006</v>
      </c>
      <c r="E33" s="274">
        <v>11193</v>
      </c>
      <c r="F33" s="274">
        <v>10925</v>
      </c>
      <c r="G33" s="274">
        <v>10964</v>
      </c>
      <c r="H33" s="274">
        <v>10941</v>
      </c>
      <c r="I33" s="274">
        <v>10997</v>
      </c>
      <c r="J33" s="274">
        <v>11044</v>
      </c>
      <c r="K33" s="274">
        <v>11037</v>
      </c>
      <c r="L33" s="274">
        <v>11021</v>
      </c>
      <c r="M33" s="274">
        <v>11095</v>
      </c>
      <c r="N33" s="274">
        <v>11037</v>
      </c>
      <c r="O33" s="274">
        <v>11050</v>
      </c>
      <c r="P33" s="274">
        <v>11017</v>
      </c>
      <c r="Q33" s="274">
        <v>11020</v>
      </c>
      <c r="R33" s="274">
        <v>10972</v>
      </c>
      <c r="S33" s="274">
        <v>11032</v>
      </c>
      <c r="T33" s="274">
        <v>11149</v>
      </c>
      <c r="U33" s="274">
        <v>11160</v>
      </c>
      <c r="V33" s="274">
        <v>11206</v>
      </c>
      <c r="W33" s="274">
        <v>11136</v>
      </c>
      <c r="X33" s="274">
        <v>10957</v>
      </c>
      <c r="Y33" s="274">
        <v>10881</v>
      </c>
      <c r="Z33" s="274">
        <v>10908</v>
      </c>
      <c r="AA33" s="274">
        <v>10882</v>
      </c>
      <c r="AB33" s="274">
        <v>10874</v>
      </c>
      <c r="AC33" s="274">
        <v>10906</v>
      </c>
      <c r="AD33" s="274">
        <v>10899</v>
      </c>
      <c r="AE33" s="274">
        <v>10909</v>
      </c>
      <c r="AF33" s="274">
        <v>10912</v>
      </c>
      <c r="AG33" s="386">
        <v>75.018328445747812</v>
      </c>
    </row>
    <row r="34" spans="1:33" ht="12.75" customHeight="1" x14ac:dyDescent="0.3">
      <c r="A34" s="3"/>
      <c r="B34" s="255" t="s">
        <v>19</v>
      </c>
      <c r="C34" s="362"/>
      <c r="D34" s="36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369" t="s">
        <v>163</v>
      </c>
    </row>
    <row r="35" spans="1:33" ht="12.75" customHeight="1" x14ac:dyDescent="0.3">
      <c r="A35" s="3"/>
      <c r="B35" s="254" t="s">
        <v>49</v>
      </c>
      <c r="C35" s="117">
        <v>4242</v>
      </c>
      <c r="D35" s="17">
        <v>4242</v>
      </c>
      <c r="E35" s="197">
        <v>4044</v>
      </c>
      <c r="F35" s="197">
        <v>4023</v>
      </c>
      <c r="G35" s="197">
        <v>4021</v>
      </c>
      <c r="H35" s="197">
        <v>4021</v>
      </c>
      <c r="I35" s="197">
        <v>4021</v>
      </c>
      <c r="J35" s="197">
        <v>4021</v>
      </c>
      <c r="K35" s="197">
        <v>4179</v>
      </c>
      <c r="L35" s="197">
        <v>4178</v>
      </c>
      <c r="M35" s="197">
        <v>4077</v>
      </c>
      <c r="N35" s="197">
        <v>4077</v>
      </c>
      <c r="O35" s="197">
        <v>4077</v>
      </c>
      <c r="P35" s="197">
        <v>4114</v>
      </c>
      <c r="Q35" s="197">
        <v>4114</v>
      </c>
      <c r="R35" s="197">
        <v>4114</v>
      </c>
      <c r="S35" s="197">
        <v>4114</v>
      </c>
      <c r="T35" s="197">
        <v>3910</v>
      </c>
      <c r="U35" s="197">
        <v>3958</v>
      </c>
      <c r="V35" s="197">
        <v>3910</v>
      </c>
      <c r="W35" s="197">
        <v>3891</v>
      </c>
      <c r="X35" s="197">
        <v>3897</v>
      </c>
      <c r="Y35" s="197">
        <v>3906</v>
      </c>
      <c r="Z35" s="197">
        <v>3896</v>
      </c>
      <c r="AA35" s="197">
        <v>3895</v>
      </c>
      <c r="AB35" s="197">
        <v>3895</v>
      </c>
      <c r="AC35" s="197">
        <v>3887</v>
      </c>
      <c r="AD35" s="197">
        <v>3890</v>
      </c>
      <c r="AE35" s="197">
        <v>3851</v>
      </c>
      <c r="AF35" s="197">
        <v>3851</v>
      </c>
      <c r="AG35" s="378">
        <v>64.476759283303039</v>
      </c>
    </row>
    <row r="36" spans="1:33" ht="12.75" customHeight="1" x14ac:dyDescent="0.3">
      <c r="A36" s="3"/>
      <c r="B36" s="258" t="s">
        <v>20</v>
      </c>
      <c r="C36" s="151">
        <v>3161</v>
      </c>
      <c r="D36" s="152">
        <v>3178</v>
      </c>
      <c r="E36" s="169">
        <v>3215</v>
      </c>
      <c r="F36" s="169">
        <v>3232</v>
      </c>
      <c r="G36" s="169">
        <v>3234</v>
      </c>
      <c r="H36" s="169">
        <v>3184</v>
      </c>
      <c r="I36" s="169">
        <v>3151</v>
      </c>
      <c r="J36" s="24">
        <v>3143</v>
      </c>
      <c r="K36" s="169">
        <v>3216</v>
      </c>
      <c r="L36" s="169">
        <v>3225</v>
      </c>
      <c r="M36" s="169">
        <v>3222</v>
      </c>
      <c r="N36" s="169">
        <v>3231</v>
      </c>
      <c r="O36" s="169">
        <v>3381</v>
      </c>
      <c r="P36" s="169">
        <v>3399</v>
      </c>
      <c r="Q36" s="169">
        <v>3563</v>
      </c>
      <c r="R36" s="169">
        <v>3563</v>
      </c>
      <c r="S36" s="169">
        <v>3557</v>
      </c>
      <c r="T36" s="169">
        <v>3599</v>
      </c>
      <c r="U36" s="169">
        <v>3597</v>
      </c>
      <c r="V36" s="169">
        <v>3574</v>
      </c>
      <c r="W36" s="169">
        <v>3551</v>
      </c>
      <c r="X36" s="169">
        <v>3588</v>
      </c>
      <c r="Y36" s="169">
        <v>3607</v>
      </c>
      <c r="Z36" s="169">
        <v>3592</v>
      </c>
      <c r="AA36" s="169">
        <v>3650</v>
      </c>
      <c r="AB36" s="169">
        <v>4062</v>
      </c>
      <c r="AC36" s="169">
        <v>4032</v>
      </c>
      <c r="AD36" s="169">
        <v>4055</v>
      </c>
      <c r="AE36" s="169">
        <v>4106</v>
      </c>
      <c r="AF36" s="169">
        <v>4122</v>
      </c>
      <c r="AG36" s="364">
        <v>99.757399320718093</v>
      </c>
    </row>
    <row r="37" spans="1:33" ht="12.75" customHeight="1" x14ac:dyDescent="0.3">
      <c r="A37" s="3"/>
      <c r="B37" s="254" t="s">
        <v>139</v>
      </c>
      <c r="C37" s="254"/>
      <c r="D37" s="291"/>
      <c r="E37" s="197">
        <v>944</v>
      </c>
      <c r="F37" s="197">
        <v>1032</v>
      </c>
      <c r="G37" s="197">
        <v>1031</v>
      </c>
      <c r="H37" s="197">
        <v>1031</v>
      </c>
      <c r="I37" s="197">
        <v>1031</v>
      </c>
      <c r="J37" s="197">
        <v>1031</v>
      </c>
      <c r="K37" s="197">
        <v>1031</v>
      </c>
      <c r="L37" s="197">
        <v>1032</v>
      </c>
      <c r="M37" s="197">
        <v>1032</v>
      </c>
      <c r="N37" s="286">
        <v>1032</v>
      </c>
      <c r="O37" s="286">
        <v>1032</v>
      </c>
      <c r="P37" s="286">
        <v>1032</v>
      </c>
      <c r="Q37" s="286">
        <v>1032</v>
      </c>
      <c r="R37" s="286">
        <v>1032</v>
      </c>
      <c r="S37" s="286">
        <v>1032</v>
      </c>
      <c r="T37" s="286">
        <v>1032</v>
      </c>
      <c r="U37" s="197">
        <v>1027</v>
      </c>
      <c r="V37" s="197">
        <v>1027</v>
      </c>
      <c r="W37" s="197">
        <v>1027</v>
      </c>
      <c r="X37" s="197">
        <v>1027</v>
      </c>
      <c r="Y37" s="197">
        <v>1027</v>
      </c>
      <c r="Z37" s="197">
        <v>1027</v>
      </c>
      <c r="AA37" s="197">
        <v>1018</v>
      </c>
      <c r="AB37" s="197">
        <v>1018</v>
      </c>
      <c r="AC37" s="197">
        <v>1018</v>
      </c>
      <c r="AD37" s="197">
        <v>1018</v>
      </c>
      <c r="AE37" s="197">
        <v>1018</v>
      </c>
      <c r="AF37" s="197">
        <v>1018</v>
      </c>
      <c r="AG37" s="378">
        <v>73.477406679764243</v>
      </c>
    </row>
    <row r="38" spans="1:33" ht="12.75" customHeight="1" x14ac:dyDescent="0.3">
      <c r="A38" s="3"/>
      <c r="B38" s="255" t="s">
        <v>85</v>
      </c>
      <c r="C38" s="255"/>
      <c r="D38" s="292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>
        <v>250</v>
      </c>
      <c r="AB38" s="198">
        <v>250</v>
      </c>
      <c r="AC38" s="198">
        <v>250</v>
      </c>
      <c r="AD38" s="198">
        <v>250</v>
      </c>
      <c r="AE38" s="198">
        <v>250.5</v>
      </c>
      <c r="AF38" s="302">
        <v>250.5</v>
      </c>
      <c r="AG38" s="301">
        <v>90.459081836327343</v>
      </c>
    </row>
    <row r="39" spans="1:33" ht="12.75" customHeight="1" x14ac:dyDescent="0.3">
      <c r="A39" s="3"/>
      <c r="B39" s="254" t="s">
        <v>140</v>
      </c>
      <c r="C39" s="254"/>
      <c r="D39" s="291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>
        <v>1157.0999999999999</v>
      </c>
      <c r="U39" s="197">
        <v>1156.9000000000001</v>
      </c>
      <c r="V39" s="197">
        <v>1156.9000000000001</v>
      </c>
      <c r="W39" s="197">
        <v>1156.9000000000001</v>
      </c>
      <c r="X39" s="197">
        <v>1156.9000000000001</v>
      </c>
      <c r="Y39" s="197">
        <v>1155.8</v>
      </c>
      <c r="Z39" s="197">
        <v>1150.8</v>
      </c>
      <c r="AA39" s="197">
        <v>1150.8</v>
      </c>
      <c r="AB39" s="197">
        <v>1150.8</v>
      </c>
      <c r="AC39" s="197">
        <v>1149.5999999999999</v>
      </c>
      <c r="AD39" s="197">
        <v>1149.5999999999999</v>
      </c>
      <c r="AE39" s="197">
        <v>1149.5999999999999</v>
      </c>
      <c r="AF39" s="303">
        <v>1149.5999999999999</v>
      </c>
      <c r="AG39" s="378">
        <v>0</v>
      </c>
    </row>
    <row r="40" spans="1:33" ht="12.75" customHeight="1" x14ac:dyDescent="0.3">
      <c r="A40" s="3"/>
      <c r="B40" s="300" t="s">
        <v>0</v>
      </c>
      <c r="C40" s="300"/>
      <c r="D40" s="387"/>
      <c r="E40" s="198">
        <v>696</v>
      </c>
      <c r="F40" s="198">
        <v>697</v>
      </c>
      <c r="G40" s="198">
        <v>697</v>
      </c>
      <c r="H40" s="198">
        <v>699</v>
      </c>
      <c r="I40" s="198">
        <v>699</v>
      </c>
      <c r="J40" s="198">
        <v>699</v>
      </c>
      <c r="K40" s="198">
        <v>699</v>
      </c>
      <c r="L40" s="198">
        <v>699</v>
      </c>
      <c r="M40" s="198">
        <v>699</v>
      </c>
      <c r="N40" s="198">
        <v>699</v>
      </c>
      <c r="O40" s="198">
        <v>699</v>
      </c>
      <c r="P40" s="198">
        <v>699</v>
      </c>
      <c r="Q40" s="198">
        <v>699</v>
      </c>
      <c r="R40" s="198">
        <v>699</v>
      </c>
      <c r="S40" s="198">
        <v>699</v>
      </c>
      <c r="T40" s="198">
        <v>699</v>
      </c>
      <c r="U40" s="198">
        <v>699</v>
      </c>
      <c r="V40" s="198">
        <v>699</v>
      </c>
      <c r="W40" s="198">
        <v>699</v>
      </c>
      <c r="X40" s="198">
        <v>699</v>
      </c>
      <c r="Y40" s="198">
        <v>699</v>
      </c>
      <c r="Z40" s="198">
        <v>699</v>
      </c>
      <c r="AA40" s="198">
        <v>683</v>
      </c>
      <c r="AB40" s="198">
        <v>683</v>
      </c>
      <c r="AC40" s="198">
        <v>683</v>
      </c>
      <c r="AD40" s="198">
        <v>683</v>
      </c>
      <c r="AE40" s="198">
        <v>683</v>
      </c>
      <c r="AF40" s="302">
        <v>683</v>
      </c>
      <c r="AG40" s="369">
        <v>34.260614934114201</v>
      </c>
    </row>
    <row r="41" spans="1:33" ht="12.75" customHeight="1" x14ac:dyDescent="0.3">
      <c r="A41" s="3"/>
      <c r="B41" s="257" t="s">
        <v>87</v>
      </c>
      <c r="C41" s="257"/>
      <c r="D41" s="197"/>
      <c r="E41" s="379">
        <v>674</v>
      </c>
      <c r="F41" s="379">
        <v>520</v>
      </c>
      <c r="G41" s="379">
        <v>447</v>
      </c>
      <c r="H41" s="379">
        <v>447</v>
      </c>
      <c r="I41" s="379">
        <v>394</v>
      </c>
      <c r="J41" s="379">
        <v>394</v>
      </c>
      <c r="K41" s="379">
        <v>400</v>
      </c>
      <c r="L41" s="379">
        <v>409</v>
      </c>
      <c r="M41" s="379">
        <v>428</v>
      </c>
      <c r="N41" s="379"/>
      <c r="O41" s="379"/>
      <c r="P41" s="379"/>
      <c r="Q41" s="379"/>
      <c r="R41" s="379"/>
      <c r="S41" s="379"/>
      <c r="T41" s="379"/>
      <c r="U41" s="379"/>
      <c r="V41" s="379"/>
      <c r="W41" s="379"/>
      <c r="X41" s="379">
        <v>346</v>
      </c>
      <c r="Y41" s="379">
        <v>346</v>
      </c>
      <c r="Z41" s="379">
        <v>379</v>
      </c>
      <c r="AA41" s="379">
        <v>334</v>
      </c>
      <c r="AB41" s="379">
        <v>334</v>
      </c>
      <c r="AC41" s="379">
        <v>334</v>
      </c>
      <c r="AD41" s="379">
        <v>234.85</v>
      </c>
      <c r="AE41" s="379">
        <v>204.15</v>
      </c>
      <c r="AF41" s="305">
        <v>224</v>
      </c>
      <c r="AG41" s="306">
        <v>0</v>
      </c>
    </row>
    <row r="42" spans="1:33" ht="12.75" customHeight="1" x14ac:dyDescent="0.3">
      <c r="A42" s="3"/>
      <c r="B42" s="255" t="s">
        <v>86</v>
      </c>
      <c r="C42" s="255"/>
      <c r="D42" s="292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>
        <v>3809</v>
      </c>
      <c r="R42" s="198">
        <v>3809</v>
      </c>
      <c r="S42" s="198">
        <v>3809</v>
      </c>
      <c r="T42" s="198">
        <v>3809</v>
      </c>
      <c r="U42" s="198">
        <v>3809</v>
      </c>
      <c r="V42" s="198">
        <v>3819</v>
      </c>
      <c r="W42" s="198">
        <v>3819</v>
      </c>
      <c r="X42" s="198">
        <v>3819</v>
      </c>
      <c r="Y42" s="198">
        <v>3819</v>
      </c>
      <c r="Z42" s="198">
        <v>3766</v>
      </c>
      <c r="AA42" s="198">
        <v>3766</v>
      </c>
      <c r="AB42" s="198">
        <v>3764</v>
      </c>
      <c r="AC42" s="198">
        <v>3724</v>
      </c>
      <c r="AD42" s="198">
        <v>3763</v>
      </c>
      <c r="AE42" s="198">
        <v>3354</v>
      </c>
      <c r="AF42" s="198">
        <v>3369</v>
      </c>
      <c r="AG42" s="301">
        <v>38.290293855743549</v>
      </c>
    </row>
    <row r="43" spans="1:33" ht="12.75" customHeight="1" x14ac:dyDescent="0.3">
      <c r="B43" s="254" t="s">
        <v>33</v>
      </c>
      <c r="C43" s="165"/>
      <c r="D43" s="197"/>
      <c r="E43" s="197">
        <v>8429</v>
      </c>
      <c r="F43" s="197">
        <v>10466</v>
      </c>
      <c r="G43" s="197">
        <v>10508</v>
      </c>
      <c r="H43" s="197">
        <v>8607</v>
      </c>
      <c r="I43" s="197">
        <v>8607</v>
      </c>
      <c r="J43" s="197">
        <v>8682</v>
      </c>
      <c r="K43" s="197">
        <v>8671</v>
      </c>
      <c r="L43" s="197">
        <v>8671</v>
      </c>
      <c r="M43" s="197">
        <v>8671</v>
      </c>
      <c r="N43" s="197">
        <v>8697</v>
      </c>
      <c r="O43" s="197">
        <v>8697</v>
      </c>
      <c r="P43" s="197">
        <v>8697</v>
      </c>
      <c r="Q43" s="197">
        <v>8697</v>
      </c>
      <c r="R43" s="197">
        <v>8697</v>
      </c>
      <c r="S43" s="197">
        <v>8699</v>
      </c>
      <c r="T43" s="197">
        <v>9080</v>
      </c>
      <c r="U43" s="197">
        <v>9594</v>
      </c>
      <c r="V43" s="197">
        <v>9642</v>
      </c>
      <c r="W43" s="197">
        <v>9642</v>
      </c>
      <c r="X43" s="197">
        <v>9718</v>
      </c>
      <c r="Y43" s="197">
        <v>10087</v>
      </c>
      <c r="Z43" s="197">
        <v>10131</v>
      </c>
      <c r="AA43" s="197">
        <v>10131</v>
      </c>
      <c r="AB43" s="197">
        <v>10207</v>
      </c>
      <c r="AC43" s="197">
        <v>10315</v>
      </c>
      <c r="AD43" s="197">
        <v>10378</v>
      </c>
      <c r="AE43" s="286">
        <v>10378</v>
      </c>
      <c r="AF43" s="286">
        <v>10378</v>
      </c>
      <c r="AG43" s="378">
        <v>48.853343611485833</v>
      </c>
    </row>
    <row r="44" spans="1:33" ht="12.75" customHeight="1" x14ac:dyDescent="0.3">
      <c r="B44" s="258" t="s">
        <v>138</v>
      </c>
      <c r="C44" s="258"/>
      <c r="D44" s="294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>
        <v>21619</v>
      </c>
      <c r="X44" s="169">
        <v>21605</v>
      </c>
      <c r="Y44" s="169">
        <v>20948</v>
      </c>
      <c r="Z44" s="169">
        <v>20954</v>
      </c>
      <c r="AA44" s="169">
        <v>20952</v>
      </c>
      <c r="AB44" s="169">
        <v>19770</v>
      </c>
      <c r="AC44" s="169">
        <v>19765</v>
      </c>
      <c r="AD44" s="169">
        <v>19799</v>
      </c>
      <c r="AE44" s="169">
        <v>19790</v>
      </c>
      <c r="AF44" s="287">
        <v>19790</v>
      </c>
      <c r="AG44" s="364">
        <v>47.15512885295604</v>
      </c>
    </row>
    <row r="45" spans="1:33" ht="12.75" customHeight="1" x14ac:dyDescent="0.3">
      <c r="B45" s="299" t="s">
        <v>37</v>
      </c>
      <c r="C45" s="275">
        <v>19330</v>
      </c>
      <c r="D45" s="393">
        <v>18030</v>
      </c>
      <c r="E45" s="307">
        <v>16924</v>
      </c>
      <c r="F45" s="307">
        <v>16999</v>
      </c>
      <c r="G45" s="307">
        <v>17001</v>
      </c>
      <c r="H45" s="307">
        <v>16991</v>
      </c>
      <c r="I45" s="307">
        <v>16994</v>
      </c>
      <c r="J45" s="307">
        <v>16984</v>
      </c>
      <c r="K45" s="307">
        <v>17008</v>
      </c>
      <c r="L45" s="307">
        <v>16986</v>
      </c>
      <c r="M45" s="307">
        <v>17020</v>
      </c>
      <c r="N45" s="307">
        <v>16950</v>
      </c>
      <c r="O45" s="307">
        <v>16458</v>
      </c>
      <c r="P45" s="307">
        <v>15810</v>
      </c>
      <c r="Q45" s="307">
        <v>15795</v>
      </c>
      <c r="R45" s="307">
        <v>15814</v>
      </c>
      <c r="S45" s="307">
        <v>15814</v>
      </c>
      <c r="T45" s="307">
        <v>15754</v>
      </c>
      <c r="U45" s="307">
        <v>15884</v>
      </c>
      <c r="V45" s="317">
        <v>15884</v>
      </c>
      <c r="W45" s="307">
        <v>16195</v>
      </c>
      <c r="X45" s="307">
        <v>16195</v>
      </c>
      <c r="Y45" s="307">
        <v>16202</v>
      </c>
      <c r="Z45" s="317">
        <v>16241</v>
      </c>
      <c r="AA45" s="307">
        <v>16253</v>
      </c>
      <c r="AB45" s="307">
        <v>16320</v>
      </c>
      <c r="AC45" s="307">
        <v>16289</v>
      </c>
      <c r="AD45" s="307">
        <v>16346</v>
      </c>
      <c r="AE45" s="307">
        <v>16377</v>
      </c>
      <c r="AF45" s="307">
        <v>16316</v>
      </c>
      <c r="AG45" s="368">
        <v>37.699190978180923</v>
      </c>
    </row>
  </sheetData>
  <mergeCells count="1">
    <mergeCell ref="B2:AG2"/>
  </mergeCells>
  <phoneticPr fontId="13" type="noConversion"/>
  <printOptions horizontalCentered="1"/>
  <pageMargins left="0.47244094488188981" right="0.47244094488188981" top="0.51181102362204722" bottom="0.27559055118110237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71"/>
  <dimension ref="A1:R111"/>
  <sheetViews>
    <sheetView zoomScaleNormal="100" workbookViewId="0">
      <selection activeCell="W20" sqref="W20"/>
    </sheetView>
  </sheetViews>
  <sheetFormatPr defaultColWidth="9.1328125" defaultRowHeight="12.75" x14ac:dyDescent="0.35"/>
  <cols>
    <col min="1" max="1" width="1.3984375" customWidth="1"/>
    <col min="2" max="2" width="7.59765625" customWidth="1"/>
    <col min="3" max="4" width="7.73046875" customWidth="1"/>
    <col min="5" max="5" width="6.265625" customWidth="1"/>
    <col min="6" max="7" width="7.73046875" customWidth="1"/>
    <col min="8" max="8" width="6.73046875" customWidth="1"/>
    <col min="9" max="9" width="5.59765625" customWidth="1"/>
    <col min="10" max="10" width="6.3984375" customWidth="1"/>
    <col min="11" max="11" width="6.73046875" customWidth="1"/>
    <col min="12" max="13" width="8.3984375" customWidth="1"/>
    <col min="14" max="14" width="7.1328125" customWidth="1"/>
    <col min="15" max="15" width="6.86328125" customWidth="1"/>
  </cols>
  <sheetData>
    <row r="1" spans="2:15" ht="14.25" customHeight="1" x14ac:dyDescent="0.4">
      <c r="B1" s="422"/>
      <c r="C1" s="422"/>
      <c r="D1" s="14"/>
      <c r="E1" s="14"/>
      <c r="F1" s="14"/>
      <c r="G1" s="14"/>
      <c r="H1" s="14"/>
      <c r="I1" s="14"/>
      <c r="J1" s="14"/>
      <c r="K1" s="14"/>
      <c r="L1" s="14"/>
      <c r="M1" s="14"/>
      <c r="N1" s="10" t="s">
        <v>78</v>
      </c>
    </row>
    <row r="2" spans="2:15" ht="30" customHeight="1" x14ac:dyDescent="0.35">
      <c r="B2" s="432" t="s">
        <v>137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</row>
    <row r="3" spans="2:15" ht="15" customHeight="1" x14ac:dyDescent="0.35">
      <c r="B3" s="428" t="s">
        <v>66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</row>
    <row r="4" spans="2:15" ht="12.75" customHeight="1" x14ac:dyDescent="0.35">
      <c r="B4" s="431" t="s">
        <v>1</v>
      </c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</row>
    <row r="5" spans="2:15" s="12" customFormat="1" ht="24.95" customHeight="1" x14ac:dyDescent="0.35">
      <c r="B5" s="20"/>
      <c r="C5" s="31" t="s">
        <v>38</v>
      </c>
      <c r="D5" s="32" t="s">
        <v>39</v>
      </c>
      <c r="E5" s="32" t="s">
        <v>34</v>
      </c>
      <c r="F5" s="32" t="s">
        <v>40</v>
      </c>
      <c r="G5" s="32" t="s">
        <v>41</v>
      </c>
      <c r="H5" s="32" t="s">
        <v>43</v>
      </c>
      <c r="I5" s="32" t="s">
        <v>36</v>
      </c>
      <c r="J5" s="239" t="s">
        <v>45</v>
      </c>
      <c r="K5" s="32" t="s">
        <v>29</v>
      </c>
      <c r="L5" s="32" t="s">
        <v>47</v>
      </c>
      <c r="M5" s="33" t="s">
        <v>48</v>
      </c>
      <c r="N5" s="33" t="s">
        <v>37</v>
      </c>
      <c r="O5" s="33" t="s">
        <v>93</v>
      </c>
    </row>
    <row r="6" spans="2:15" s="1" customFormat="1" ht="12.75" customHeight="1" x14ac:dyDescent="0.3">
      <c r="B6" s="53">
        <v>1981</v>
      </c>
      <c r="C6" s="113" t="s">
        <v>72</v>
      </c>
      <c r="D6" s="109" t="s">
        <v>72</v>
      </c>
      <c r="E6" s="109"/>
      <c r="F6" s="109" t="s">
        <v>72</v>
      </c>
      <c r="G6" s="159">
        <v>425</v>
      </c>
      <c r="H6" s="159">
        <v>122</v>
      </c>
      <c r="I6" s="166" t="s">
        <v>51</v>
      </c>
      <c r="J6" s="166" t="s">
        <v>51</v>
      </c>
      <c r="K6" s="166" t="s">
        <v>51</v>
      </c>
      <c r="L6" s="166" t="s">
        <v>51</v>
      </c>
      <c r="M6" s="388" t="s">
        <v>51</v>
      </c>
      <c r="N6" s="166" t="s">
        <v>51</v>
      </c>
      <c r="O6" s="172">
        <f>SUM(C6:M6)</f>
        <v>547</v>
      </c>
    </row>
    <row r="7" spans="2:15" s="1" customFormat="1" ht="12.75" customHeight="1" x14ac:dyDescent="0.3">
      <c r="B7" s="54">
        <v>1983</v>
      </c>
      <c r="C7" s="104" t="s">
        <v>72</v>
      </c>
      <c r="D7" s="105" t="s">
        <v>72</v>
      </c>
      <c r="E7" s="105"/>
      <c r="F7" s="105" t="s">
        <v>72</v>
      </c>
      <c r="G7" s="159">
        <v>425</v>
      </c>
      <c r="H7" s="159">
        <v>122</v>
      </c>
      <c r="I7" s="166" t="s">
        <v>51</v>
      </c>
      <c r="J7" s="166" t="s">
        <v>51</v>
      </c>
      <c r="K7" s="166" t="s">
        <v>51</v>
      </c>
      <c r="L7" s="166" t="s">
        <v>51</v>
      </c>
      <c r="M7" s="208" t="s">
        <v>51</v>
      </c>
      <c r="N7" s="166" t="s">
        <v>51</v>
      </c>
      <c r="O7" s="172">
        <f t="shared" ref="O7:O43" si="0">SUM(C7:M7)</f>
        <v>547</v>
      </c>
    </row>
    <row r="8" spans="2:15" s="1" customFormat="1" ht="15" customHeight="1" x14ac:dyDescent="0.3">
      <c r="B8" s="54">
        <v>1984</v>
      </c>
      <c r="C8" s="104" t="s">
        <v>72</v>
      </c>
      <c r="D8" s="105" t="s">
        <v>72</v>
      </c>
      <c r="E8" s="105"/>
      <c r="F8" s="105" t="s">
        <v>72</v>
      </c>
      <c r="G8" s="159">
        <v>425</v>
      </c>
      <c r="H8" s="159">
        <v>122</v>
      </c>
      <c r="I8" s="166" t="s">
        <v>51</v>
      </c>
      <c r="J8" s="166" t="s">
        <v>51</v>
      </c>
      <c r="K8" s="166" t="s">
        <v>51</v>
      </c>
      <c r="L8" s="166" t="s">
        <v>51</v>
      </c>
      <c r="M8" s="208" t="s">
        <v>51</v>
      </c>
      <c r="N8" s="166" t="s">
        <v>51</v>
      </c>
      <c r="O8" s="172">
        <f t="shared" si="0"/>
        <v>547</v>
      </c>
    </row>
    <row r="9" spans="2:15" s="12" customFormat="1" ht="12.75" customHeight="1" x14ac:dyDescent="0.35">
      <c r="B9" s="54">
        <v>1985</v>
      </c>
      <c r="C9" s="161" t="s">
        <v>72</v>
      </c>
      <c r="D9" s="166" t="s">
        <v>72</v>
      </c>
      <c r="E9" s="166" t="s">
        <v>51</v>
      </c>
      <c r="F9" s="166" t="s">
        <v>72</v>
      </c>
      <c r="G9" s="159">
        <v>425</v>
      </c>
      <c r="H9" s="159">
        <f>122+52</f>
        <v>174</v>
      </c>
      <c r="I9" s="166" t="s">
        <v>51</v>
      </c>
      <c r="J9" s="166" t="s">
        <v>51</v>
      </c>
      <c r="K9" s="166" t="s">
        <v>51</v>
      </c>
      <c r="L9" s="166" t="s">
        <v>51</v>
      </c>
      <c r="M9" s="208" t="s">
        <v>51</v>
      </c>
      <c r="N9" s="166" t="s">
        <v>51</v>
      </c>
      <c r="O9" s="172">
        <f t="shared" si="0"/>
        <v>599</v>
      </c>
    </row>
    <row r="10" spans="2:15" s="12" customFormat="1" ht="12.75" customHeight="1" x14ac:dyDescent="0.35">
      <c r="B10" s="54">
        <v>1986</v>
      </c>
      <c r="C10" s="161" t="s">
        <v>72</v>
      </c>
      <c r="D10" s="166" t="s">
        <v>72</v>
      </c>
      <c r="E10" s="166" t="s">
        <v>51</v>
      </c>
      <c r="F10" s="166" t="s">
        <v>72</v>
      </c>
      <c r="G10" s="159">
        <v>425</v>
      </c>
      <c r="H10" s="159">
        <f>122+52+20</f>
        <v>194</v>
      </c>
      <c r="I10" s="166" t="s">
        <v>51</v>
      </c>
      <c r="J10" s="166" t="s">
        <v>51</v>
      </c>
      <c r="K10" s="166" t="s">
        <v>51</v>
      </c>
      <c r="L10" s="166" t="s">
        <v>51</v>
      </c>
      <c r="M10" s="208" t="s">
        <v>51</v>
      </c>
      <c r="N10" s="166" t="s">
        <v>51</v>
      </c>
      <c r="O10" s="172">
        <f t="shared" si="0"/>
        <v>619</v>
      </c>
    </row>
    <row r="11" spans="2:15" s="12" customFormat="1" ht="12.75" customHeight="1" x14ac:dyDescent="0.35">
      <c r="B11" s="54">
        <v>1987</v>
      </c>
      <c r="C11" s="161" t="s">
        <v>72</v>
      </c>
      <c r="D11" s="166" t="s">
        <v>72</v>
      </c>
      <c r="E11" s="166" t="s">
        <v>51</v>
      </c>
      <c r="F11" s="166" t="s">
        <v>72</v>
      </c>
      <c r="G11" s="159">
        <v>425</v>
      </c>
      <c r="H11" s="159">
        <f t="shared" ref="H11:H15" si="1">122+52+20</f>
        <v>194</v>
      </c>
      <c r="I11" s="166" t="s">
        <v>51</v>
      </c>
      <c r="J11" s="166" t="s">
        <v>51</v>
      </c>
      <c r="K11" s="166" t="s">
        <v>51</v>
      </c>
      <c r="L11" s="166" t="s">
        <v>51</v>
      </c>
      <c r="M11" s="208" t="s">
        <v>51</v>
      </c>
      <c r="N11" s="166" t="s">
        <v>51</v>
      </c>
      <c r="O11" s="172">
        <f t="shared" si="0"/>
        <v>619</v>
      </c>
    </row>
    <row r="12" spans="2:15" s="12" customFormat="1" ht="12.75" customHeight="1" x14ac:dyDescent="0.35">
      <c r="B12" s="54">
        <v>1988</v>
      </c>
      <c r="C12" s="161" t="s">
        <v>72</v>
      </c>
      <c r="D12" s="166">
        <v>90</v>
      </c>
      <c r="E12" s="166" t="s">
        <v>51</v>
      </c>
      <c r="F12" s="166" t="s">
        <v>72</v>
      </c>
      <c r="G12" s="159">
        <v>425</v>
      </c>
      <c r="H12" s="159">
        <f t="shared" si="1"/>
        <v>194</v>
      </c>
      <c r="I12" s="166" t="s">
        <v>51</v>
      </c>
      <c r="J12" s="166" t="s">
        <v>51</v>
      </c>
      <c r="K12" s="166" t="s">
        <v>51</v>
      </c>
      <c r="L12" s="166" t="s">
        <v>51</v>
      </c>
      <c r="M12" s="208" t="s">
        <v>51</v>
      </c>
      <c r="N12" s="166" t="s">
        <v>51</v>
      </c>
      <c r="O12" s="172">
        <f t="shared" si="0"/>
        <v>709</v>
      </c>
    </row>
    <row r="13" spans="2:15" s="12" customFormat="1" ht="12.75" customHeight="1" x14ac:dyDescent="0.35">
      <c r="B13" s="54">
        <v>1989</v>
      </c>
      <c r="C13" s="161" t="s">
        <v>72</v>
      </c>
      <c r="D13" s="166">
        <v>90</v>
      </c>
      <c r="E13" s="166" t="s">
        <v>51</v>
      </c>
      <c r="F13" s="166" t="s">
        <v>72</v>
      </c>
      <c r="G13" s="159">
        <f t="shared" ref="G13" si="2">425+292</f>
        <v>717</v>
      </c>
      <c r="H13" s="159">
        <f t="shared" si="1"/>
        <v>194</v>
      </c>
      <c r="I13" s="166" t="s">
        <v>51</v>
      </c>
      <c r="J13" s="166" t="s">
        <v>51</v>
      </c>
      <c r="K13" s="166" t="s">
        <v>51</v>
      </c>
      <c r="L13" s="166" t="s">
        <v>51</v>
      </c>
      <c r="M13" s="208" t="s">
        <v>51</v>
      </c>
      <c r="N13" s="166" t="s">
        <v>51</v>
      </c>
      <c r="O13" s="172">
        <f t="shared" si="0"/>
        <v>1001</v>
      </c>
    </row>
    <row r="14" spans="2:15" s="12" customFormat="1" ht="12.75" customHeight="1" x14ac:dyDescent="0.35">
      <c r="B14" s="54">
        <v>1990</v>
      </c>
      <c r="C14" s="161" t="s">
        <v>72</v>
      </c>
      <c r="D14" s="166">
        <v>90</v>
      </c>
      <c r="E14" s="166" t="s">
        <v>51</v>
      </c>
      <c r="F14" s="166" t="s">
        <v>72</v>
      </c>
      <c r="G14" s="159">
        <f>425+292</f>
        <v>717</v>
      </c>
      <c r="H14" s="159">
        <f t="shared" si="1"/>
        <v>194</v>
      </c>
      <c r="I14" s="166" t="s">
        <v>51</v>
      </c>
      <c r="J14" s="166">
        <v>24</v>
      </c>
      <c r="K14" s="166" t="s">
        <v>51</v>
      </c>
      <c r="L14" s="166" t="s">
        <v>51</v>
      </c>
      <c r="M14" s="208" t="s">
        <v>51</v>
      </c>
      <c r="N14" s="166" t="s">
        <v>51</v>
      </c>
      <c r="O14" s="172">
        <f t="shared" si="0"/>
        <v>1025</v>
      </c>
    </row>
    <row r="15" spans="2:15" s="12" customFormat="1" ht="12.75" customHeight="1" x14ac:dyDescent="0.35">
      <c r="B15" s="54">
        <v>1991</v>
      </c>
      <c r="C15" s="161" t="s">
        <v>72</v>
      </c>
      <c r="D15" s="166">
        <v>447</v>
      </c>
      <c r="E15" s="166" t="s">
        <v>51</v>
      </c>
      <c r="F15" s="166" t="s">
        <v>72</v>
      </c>
      <c r="G15" s="159">
        <f t="shared" ref="G15" si="3">425+292</f>
        <v>717</v>
      </c>
      <c r="H15" s="159">
        <f t="shared" si="1"/>
        <v>194</v>
      </c>
      <c r="I15" s="166" t="s">
        <v>51</v>
      </c>
      <c r="J15" s="166">
        <v>24</v>
      </c>
      <c r="K15" s="166" t="s">
        <v>51</v>
      </c>
      <c r="L15" s="166" t="s">
        <v>51</v>
      </c>
      <c r="M15" s="208" t="s">
        <v>51</v>
      </c>
      <c r="N15" s="166" t="s">
        <v>51</v>
      </c>
      <c r="O15" s="172">
        <f t="shared" si="0"/>
        <v>1382</v>
      </c>
    </row>
    <row r="16" spans="2:15" s="12" customFormat="1" ht="12.75" customHeight="1" x14ac:dyDescent="0.35">
      <c r="B16" s="54">
        <v>1992</v>
      </c>
      <c r="C16" s="161" t="s">
        <v>72</v>
      </c>
      <c r="D16" s="166">
        <v>447</v>
      </c>
      <c r="E16" s="166" t="s">
        <v>51</v>
      </c>
      <c r="F16" s="166">
        <v>471</v>
      </c>
      <c r="G16" s="159">
        <f>425+292+122</f>
        <v>839</v>
      </c>
      <c r="H16" s="159">
        <f>122+52+20+44</f>
        <v>238</v>
      </c>
      <c r="I16" s="166" t="s">
        <v>51</v>
      </c>
      <c r="J16" s="166">
        <v>24</v>
      </c>
      <c r="K16" s="166" t="s">
        <v>51</v>
      </c>
      <c r="L16" s="166" t="s">
        <v>51</v>
      </c>
      <c r="M16" s="208" t="s">
        <v>51</v>
      </c>
      <c r="N16" s="166" t="s">
        <v>51</v>
      </c>
      <c r="O16" s="172">
        <f t="shared" si="0"/>
        <v>2019</v>
      </c>
    </row>
    <row r="17" spans="2:15" s="12" customFormat="1" ht="12.75" customHeight="1" x14ac:dyDescent="0.35">
      <c r="B17" s="54">
        <v>1993</v>
      </c>
      <c r="C17" s="161" t="s">
        <v>72</v>
      </c>
      <c r="D17" s="166">
        <v>447</v>
      </c>
      <c r="E17" s="166" t="s">
        <v>51</v>
      </c>
      <c r="F17" s="166">
        <v>471</v>
      </c>
      <c r="G17" s="159">
        <f t="shared" ref="G17" si="4">425+292+122</f>
        <v>839</v>
      </c>
      <c r="H17" s="159">
        <f t="shared" ref="H17:H29" si="5">122+52+20+44</f>
        <v>238</v>
      </c>
      <c r="I17" s="166" t="s">
        <v>51</v>
      </c>
      <c r="J17" s="166">
        <v>24</v>
      </c>
      <c r="K17" s="166" t="s">
        <v>51</v>
      </c>
      <c r="L17" s="166" t="s">
        <v>51</v>
      </c>
      <c r="M17" s="208" t="s">
        <v>51</v>
      </c>
      <c r="N17" s="166" t="s">
        <v>51</v>
      </c>
      <c r="O17" s="172">
        <f t="shared" si="0"/>
        <v>2019</v>
      </c>
    </row>
    <row r="18" spans="2:15" s="12" customFormat="1" ht="12.75" customHeight="1" x14ac:dyDescent="0.35">
      <c r="B18" s="54">
        <v>1994</v>
      </c>
      <c r="C18" s="161" t="s">
        <v>72</v>
      </c>
      <c r="D18" s="166">
        <v>447</v>
      </c>
      <c r="E18" s="166" t="s">
        <v>51</v>
      </c>
      <c r="F18" s="166">
        <v>471</v>
      </c>
      <c r="G18" s="159">
        <f>425+292+122+346+105</f>
        <v>1290</v>
      </c>
      <c r="H18" s="159">
        <f t="shared" si="5"/>
        <v>238</v>
      </c>
      <c r="I18" s="166" t="s">
        <v>51</v>
      </c>
      <c r="J18" s="166">
        <v>24</v>
      </c>
      <c r="K18" s="166" t="s">
        <v>51</v>
      </c>
      <c r="L18" s="166" t="s">
        <v>51</v>
      </c>
      <c r="M18" s="208" t="s">
        <v>51</v>
      </c>
      <c r="N18" s="166" t="s">
        <v>51</v>
      </c>
      <c r="O18" s="172">
        <f t="shared" si="0"/>
        <v>2470</v>
      </c>
    </row>
    <row r="19" spans="2:15" s="12" customFormat="1" ht="10.15" x14ac:dyDescent="0.35">
      <c r="B19" s="54">
        <v>1995</v>
      </c>
      <c r="C19" s="161" t="s">
        <v>72</v>
      </c>
      <c r="D19" s="166">
        <v>426</v>
      </c>
      <c r="E19" s="166" t="s">
        <v>51</v>
      </c>
      <c r="F19" s="166">
        <v>471</v>
      </c>
      <c r="G19" s="159">
        <f t="shared" ref="G19:G24" si="6">425+292+122+346+105</f>
        <v>1290</v>
      </c>
      <c r="H19" s="159">
        <f t="shared" si="5"/>
        <v>238</v>
      </c>
      <c r="I19" s="166" t="s">
        <v>51</v>
      </c>
      <c r="J19" s="166">
        <v>24</v>
      </c>
      <c r="K19" s="166" t="s">
        <v>51</v>
      </c>
      <c r="L19" s="166">
        <v>156</v>
      </c>
      <c r="M19" s="208" t="s">
        <v>51</v>
      </c>
      <c r="N19" s="166" t="s">
        <v>51</v>
      </c>
      <c r="O19" s="172">
        <f t="shared" si="0"/>
        <v>2605</v>
      </c>
    </row>
    <row r="20" spans="2:15" s="12" customFormat="1" ht="12.75" customHeight="1" x14ac:dyDescent="0.35">
      <c r="B20" s="54">
        <v>1996</v>
      </c>
      <c r="C20" s="161" t="s">
        <v>72</v>
      </c>
      <c r="D20" s="166">
        <v>447</v>
      </c>
      <c r="E20" s="166" t="s">
        <v>51</v>
      </c>
      <c r="F20" s="166">
        <v>471</v>
      </c>
      <c r="G20" s="159">
        <f t="shared" si="6"/>
        <v>1290</v>
      </c>
      <c r="H20" s="159">
        <f t="shared" si="5"/>
        <v>238</v>
      </c>
      <c r="I20" s="166" t="s">
        <v>51</v>
      </c>
      <c r="J20" s="166">
        <v>24</v>
      </c>
      <c r="K20" s="166" t="s">
        <v>51</v>
      </c>
      <c r="L20" s="166">
        <v>156</v>
      </c>
      <c r="M20" s="208" t="s">
        <v>51</v>
      </c>
      <c r="N20" s="166" t="s">
        <v>51</v>
      </c>
      <c r="O20" s="172">
        <f t="shared" si="0"/>
        <v>2626</v>
      </c>
    </row>
    <row r="21" spans="2:15" s="12" customFormat="1" ht="12.75" customHeight="1" x14ac:dyDescent="0.35">
      <c r="B21" s="54">
        <v>1997</v>
      </c>
      <c r="C21" s="161">
        <v>72</v>
      </c>
      <c r="D21" s="166">
        <v>447</v>
      </c>
      <c r="E21" s="166" t="s">
        <v>51</v>
      </c>
      <c r="F21" s="166">
        <v>471</v>
      </c>
      <c r="G21" s="159">
        <f t="shared" si="6"/>
        <v>1290</v>
      </c>
      <c r="H21" s="159">
        <f t="shared" si="5"/>
        <v>238</v>
      </c>
      <c r="I21" s="166" t="s">
        <v>51</v>
      </c>
      <c r="J21" s="166">
        <v>24</v>
      </c>
      <c r="K21" s="166" t="s">
        <v>51</v>
      </c>
      <c r="L21" s="166">
        <v>156</v>
      </c>
      <c r="M21" s="208" t="s">
        <v>51</v>
      </c>
      <c r="N21" s="166" t="s">
        <v>51</v>
      </c>
      <c r="O21" s="172">
        <f t="shared" si="0"/>
        <v>2698</v>
      </c>
    </row>
    <row r="22" spans="2:15" s="12" customFormat="1" ht="12.75" customHeight="1" x14ac:dyDescent="0.35">
      <c r="B22" s="54">
        <v>1998</v>
      </c>
      <c r="C22" s="161">
        <v>72</v>
      </c>
      <c r="D22" s="166">
        <f>447+189</f>
        <v>636</v>
      </c>
      <c r="E22" s="166" t="s">
        <v>51</v>
      </c>
      <c r="F22" s="166">
        <v>471</v>
      </c>
      <c r="G22" s="159">
        <f t="shared" si="6"/>
        <v>1290</v>
      </c>
      <c r="H22" s="159">
        <f t="shared" si="5"/>
        <v>238</v>
      </c>
      <c r="I22" s="166" t="s">
        <v>51</v>
      </c>
      <c r="J22" s="166">
        <v>24</v>
      </c>
      <c r="K22" s="166" t="s">
        <v>51</v>
      </c>
      <c r="L22" s="166">
        <v>156</v>
      </c>
      <c r="M22" s="208" t="s">
        <v>51</v>
      </c>
      <c r="N22" s="166" t="s">
        <v>51</v>
      </c>
      <c r="O22" s="172">
        <f t="shared" si="0"/>
        <v>2887</v>
      </c>
    </row>
    <row r="23" spans="2:15" s="12" customFormat="1" ht="12.75" customHeight="1" x14ac:dyDescent="0.35">
      <c r="B23" s="54">
        <v>1999</v>
      </c>
      <c r="C23" s="161">
        <v>72</v>
      </c>
      <c r="D23" s="166">
        <v>636</v>
      </c>
      <c r="E23" s="166" t="s">
        <v>51</v>
      </c>
      <c r="F23" s="166">
        <v>471</v>
      </c>
      <c r="G23" s="159">
        <f t="shared" si="6"/>
        <v>1290</v>
      </c>
      <c r="H23" s="159">
        <f t="shared" si="5"/>
        <v>238</v>
      </c>
      <c r="I23" s="166" t="s">
        <v>51</v>
      </c>
      <c r="J23" s="166">
        <v>24</v>
      </c>
      <c r="K23" s="166" t="s">
        <v>51</v>
      </c>
      <c r="L23" s="166">
        <v>156</v>
      </c>
      <c r="M23" s="208">
        <v>187</v>
      </c>
      <c r="N23" s="166" t="s">
        <v>51</v>
      </c>
      <c r="O23" s="172">
        <f t="shared" si="0"/>
        <v>3074</v>
      </c>
    </row>
    <row r="24" spans="2:15" s="12" customFormat="1" ht="12" customHeight="1" x14ac:dyDescent="0.35">
      <c r="B24" s="54">
        <v>2000</v>
      </c>
      <c r="C24" s="161">
        <v>72</v>
      </c>
      <c r="D24" s="207">
        <v>576</v>
      </c>
      <c r="E24" s="166" t="s">
        <v>51</v>
      </c>
      <c r="F24" s="207">
        <v>471</v>
      </c>
      <c r="G24" s="159">
        <f t="shared" si="6"/>
        <v>1290</v>
      </c>
      <c r="H24" s="159">
        <f t="shared" si="5"/>
        <v>238</v>
      </c>
      <c r="I24" s="166" t="s">
        <v>51</v>
      </c>
      <c r="J24" s="166">
        <v>24</v>
      </c>
      <c r="K24" s="166" t="s">
        <v>51</v>
      </c>
      <c r="L24" s="166">
        <v>156</v>
      </c>
      <c r="M24" s="208">
        <v>187</v>
      </c>
      <c r="N24" s="166" t="s">
        <v>51</v>
      </c>
      <c r="O24" s="172">
        <f t="shared" si="0"/>
        <v>3014</v>
      </c>
    </row>
    <row r="25" spans="2:15" s="12" customFormat="1" ht="12.75" customHeight="1" x14ac:dyDescent="0.35">
      <c r="B25" s="54">
        <v>2001</v>
      </c>
      <c r="C25" s="161">
        <v>72</v>
      </c>
      <c r="D25" s="207">
        <v>576</v>
      </c>
      <c r="E25" s="166" t="s">
        <v>51</v>
      </c>
      <c r="F25" s="207">
        <v>471</v>
      </c>
      <c r="G25" s="159">
        <f>425+292+122+346+105+259</f>
        <v>1549</v>
      </c>
      <c r="H25" s="159">
        <f t="shared" si="5"/>
        <v>238</v>
      </c>
      <c r="I25" s="166" t="s">
        <v>51</v>
      </c>
      <c r="J25" s="166">
        <f>24+44</f>
        <v>68</v>
      </c>
      <c r="K25" s="166" t="s">
        <v>51</v>
      </c>
      <c r="L25" s="166">
        <f>L24+673+53</f>
        <v>882</v>
      </c>
      <c r="M25" s="208">
        <v>187</v>
      </c>
      <c r="N25" s="166" t="s">
        <v>51</v>
      </c>
      <c r="O25" s="172">
        <f t="shared" si="0"/>
        <v>4043</v>
      </c>
    </row>
    <row r="26" spans="2:15" s="12" customFormat="1" ht="12.75" customHeight="1" x14ac:dyDescent="0.35">
      <c r="B26" s="54">
        <v>2002</v>
      </c>
      <c r="C26" s="161">
        <f t="shared" ref="C26:C32" si="7">72+65</f>
        <v>137</v>
      </c>
      <c r="D26" s="207">
        <v>720</v>
      </c>
      <c r="E26" s="166" t="s">
        <v>51</v>
      </c>
      <c r="F26" s="207">
        <v>471</v>
      </c>
      <c r="G26" s="159">
        <f t="shared" ref="G26:G30" si="8">425+292+122+346+105+259</f>
        <v>1549</v>
      </c>
      <c r="H26" s="159">
        <f t="shared" si="5"/>
        <v>238</v>
      </c>
      <c r="I26" s="166" t="s">
        <v>51</v>
      </c>
      <c r="J26" s="166">
        <f>24+44</f>
        <v>68</v>
      </c>
      <c r="K26" s="166" t="s">
        <v>51</v>
      </c>
      <c r="L26" s="166">
        <v>882</v>
      </c>
      <c r="M26" s="208">
        <v>187</v>
      </c>
      <c r="N26" s="166" t="s">
        <v>51</v>
      </c>
      <c r="O26" s="172">
        <f t="shared" si="0"/>
        <v>4252</v>
      </c>
    </row>
    <row r="27" spans="2:15" s="12" customFormat="1" ht="12.75" customHeight="1" x14ac:dyDescent="0.35">
      <c r="B27" s="54">
        <v>2003</v>
      </c>
      <c r="C27" s="161">
        <f t="shared" si="7"/>
        <v>137</v>
      </c>
      <c r="D27" s="207">
        <v>759</v>
      </c>
      <c r="E27" s="166" t="s">
        <v>51</v>
      </c>
      <c r="F27" s="207">
        <v>1017</v>
      </c>
      <c r="G27" s="159">
        <f t="shared" si="8"/>
        <v>1549</v>
      </c>
      <c r="H27" s="159">
        <f t="shared" si="5"/>
        <v>238</v>
      </c>
      <c r="I27" s="166" t="s">
        <v>51</v>
      </c>
      <c r="J27" s="166">
        <f>68+37</f>
        <v>105</v>
      </c>
      <c r="K27" s="166" t="s">
        <v>51</v>
      </c>
      <c r="L27" s="166">
        <v>882</v>
      </c>
      <c r="M27" s="208">
        <v>187</v>
      </c>
      <c r="N27" s="166" t="s">
        <v>51</v>
      </c>
      <c r="O27" s="172">
        <f t="shared" si="0"/>
        <v>4874</v>
      </c>
    </row>
    <row r="28" spans="2:15" s="12" customFormat="1" ht="12.75" customHeight="1" x14ac:dyDescent="0.35">
      <c r="B28" s="54">
        <v>2004</v>
      </c>
      <c r="C28" s="161">
        <f t="shared" si="7"/>
        <v>137</v>
      </c>
      <c r="D28" s="207">
        <v>1089</v>
      </c>
      <c r="E28" s="166" t="s">
        <v>51</v>
      </c>
      <c r="F28" s="207">
        <v>1017</v>
      </c>
      <c r="G28" s="159">
        <f t="shared" si="8"/>
        <v>1549</v>
      </c>
      <c r="H28" s="159">
        <f t="shared" si="5"/>
        <v>238</v>
      </c>
      <c r="I28" s="166" t="s">
        <v>51</v>
      </c>
      <c r="J28" s="166">
        <f>24+44+37</f>
        <v>105</v>
      </c>
      <c r="K28" s="166" t="s">
        <v>51</v>
      </c>
      <c r="L28" s="166">
        <v>882</v>
      </c>
      <c r="M28" s="208">
        <v>187</v>
      </c>
      <c r="N28" s="166" t="s">
        <v>51</v>
      </c>
      <c r="O28" s="172">
        <f t="shared" si="0"/>
        <v>5204</v>
      </c>
    </row>
    <row r="29" spans="2:15" s="12" customFormat="1" ht="12.75" customHeight="1" x14ac:dyDescent="0.35">
      <c r="B29" s="54">
        <v>2005</v>
      </c>
      <c r="C29" s="161">
        <f t="shared" si="7"/>
        <v>137</v>
      </c>
      <c r="D29" s="207">
        <v>1089</v>
      </c>
      <c r="E29" s="166" t="s">
        <v>51</v>
      </c>
      <c r="F29" s="207">
        <v>1038</v>
      </c>
      <c r="G29" s="159">
        <f t="shared" si="8"/>
        <v>1549</v>
      </c>
      <c r="H29" s="159">
        <f t="shared" si="5"/>
        <v>238</v>
      </c>
      <c r="I29" s="166" t="s">
        <v>51</v>
      </c>
      <c r="J29" s="166">
        <f>24+44+37</f>
        <v>105</v>
      </c>
      <c r="K29" s="166" t="s">
        <v>51</v>
      </c>
      <c r="L29" s="166">
        <v>882</v>
      </c>
      <c r="M29" s="208">
        <v>187</v>
      </c>
      <c r="N29" s="207">
        <v>74</v>
      </c>
      <c r="O29" s="172">
        <f t="shared" si="0"/>
        <v>5225</v>
      </c>
    </row>
    <row r="30" spans="2:15" s="12" customFormat="1" ht="12.75" customHeight="1" x14ac:dyDescent="0.35">
      <c r="B30" s="54">
        <v>2006</v>
      </c>
      <c r="C30" s="161">
        <f t="shared" si="7"/>
        <v>137</v>
      </c>
      <c r="D30" s="207">
        <v>1178</v>
      </c>
      <c r="E30" s="166" t="s">
        <v>51</v>
      </c>
      <c r="F30" s="207">
        <v>1245</v>
      </c>
      <c r="G30" s="159">
        <f t="shared" si="8"/>
        <v>1549</v>
      </c>
      <c r="H30" s="159">
        <f>122+52+20+44+86</f>
        <v>324</v>
      </c>
      <c r="I30" s="166">
        <v>90</v>
      </c>
      <c r="J30" s="166">
        <f>24+44+37</f>
        <v>105</v>
      </c>
      <c r="K30" s="166" t="s">
        <v>51</v>
      </c>
      <c r="L30" s="166">
        <f>L29+44+63</f>
        <v>989</v>
      </c>
      <c r="M30" s="208">
        <v>187</v>
      </c>
      <c r="N30" s="207">
        <v>74</v>
      </c>
      <c r="O30" s="172">
        <f t="shared" si="0"/>
        <v>5804</v>
      </c>
    </row>
    <row r="31" spans="2:15" s="12" customFormat="1" ht="12.75" customHeight="1" x14ac:dyDescent="0.35">
      <c r="B31" s="54">
        <v>2007</v>
      </c>
      <c r="C31" s="161">
        <f t="shared" si="7"/>
        <v>137</v>
      </c>
      <c r="D31" s="207">
        <v>1178</v>
      </c>
      <c r="E31" s="166" t="s">
        <v>51</v>
      </c>
      <c r="F31" s="207">
        <v>1481</v>
      </c>
      <c r="G31" s="159">
        <f>425+292+122+346+105+259+335</f>
        <v>1884</v>
      </c>
      <c r="H31" s="159">
        <f t="shared" ref="H31" si="9">122+52+20+44+86</f>
        <v>324</v>
      </c>
      <c r="I31" s="166">
        <v>90</v>
      </c>
      <c r="J31" s="166">
        <f>105+16</f>
        <v>121</v>
      </c>
      <c r="K31" s="166" t="s">
        <v>51</v>
      </c>
      <c r="L31" s="166">
        <v>989</v>
      </c>
      <c r="M31" s="208">
        <v>187</v>
      </c>
      <c r="N31" s="227">
        <v>74</v>
      </c>
      <c r="O31" s="172">
        <f t="shared" si="0"/>
        <v>6391</v>
      </c>
    </row>
    <row r="32" spans="2:15" s="12" customFormat="1" ht="12.75" customHeight="1" x14ac:dyDescent="0.35">
      <c r="B32" s="54">
        <v>2008</v>
      </c>
      <c r="C32" s="161">
        <f t="shared" si="7"/>
        <v>137</v>
      </c>
      <c r="D32" s="207">
        <v>1178</v>
      </c>
      <c r="E32" s="166" t="s">
        <v>51</v>
      </c>
      <c r="F32" s="207">
        <v>1581</v>
      </c>
      <c r="G32" s="159">
        <f t="shared" ref="G32:G33" si="10">425+292+122+346+105+259+335</f>
        <v>1884</v>
      </c>
      <c r="H32" s="159">
        <f>122+52+20+44+86+182+29</f>
        <v>535</v>
      </c>
      <c r="I32" s="166">
        <v>90</v>
      </c>
      <c r="J32" s="166">
        <f>105+16</f>
        <v>121</v>
      </c>
      <c r="K32" s="166" t="s">
        <v>51</v>
      </c>
      <c r="L32" s="166">
        <v>989</v>
      </c>
      <c r="M32" s="208">
        <f>187+283</f>
        <v>470</v>
      </c>
      <c r="N32" s="279">
        <v>113.4</v>
      </c>
      <c r="O32" s="172">
        <f t="shared" si="0"/>
        <v>6985</v>
      </c>
    </row>
    <row r="33" spans="1:18" s="12" customFormat="1" ht="12.75" customHeight="1" x14ac:dyDescent="0.35">
      <c r="B33" s="54">
        <v>2009</v>
      </c>
      <c r="C33" s="161">
        <f>137+72</f>
        <v>209</v>
      </c>
      <c r="D33" s="207">
        <v>1178</v>
      </c>
      <c r="E33" s="166" t="s">
        <v>51</v>
      </c>
      <c r="F33" s="207">
        <v>1647</v>
      </c>
      <c r="G33" s="159">
        <f t="shared" si="10"/>
        <v>1884</v>
      </c>
      <c r="H33" s="159">
        <f>122+52+20+44+86+182+29+205+38+78</f>
        <v>856</v>
      </c>
      <c r="I33" s="166">
        <v>90</v>
      </c>
      <c r="J33" s="166">
        <f>105+16</f>
        <v>121</v>
      </c>
      <c r="K33" s="166" t="s">
        <v>51</v>
      </c>
      <c r="L33" s="166">
        <f>L32+131</f>
        <v>1120</v>
      </c>
      <c r="M33" s="208">
        <f>470+180</f>
        <v>650</v>
      </c>
      <c r="N33" s="279">
        <v>113.4</v>
      </c>
      <c r="O33" s="172">
        <f t="shared" si="0"/>
        <v>7755</v>
      </c>
    </row>
    <row r="34" spans="1:18" s="12" customFormat="1" ht="12.75" customHeight="1" x14ac:dyDescent="0.35">
      <c r="B34" s="54">
        <v>2010</v>
      </c>
      <c r="C34" s="161">
        <f>137+72</f>
        <v>209</v>
      </c>
      <c r="D34" s="207">
        <v>1178</v>
      </c>
      <c r="E34" s="166" t="s">
        <v>51</v>
      </c>
      <c r="F34" s="207">
        <v>2102</v>
      </c>
      <c r="G34" s="159">
        <f>425+292+122+346+105+259+335+28</f>
        <v>1912</v>
      </c>
      <c r="H34" s="159">
        <f t="shared" ref="H34:H39" si="11">122+52+20+44+86+182+29+205+38+78</f>
        <v>856</v>
      </c>
      <c r="I34" s="166">
        <v>90</v>
      </c>
      <c r="J34" s="166">
        <f>105+16</f>
        <v>121</v>
      </c>
      <c r="K34" s="166" t="s">
        <v>51</v>
      </c>
      <c r="L34" s="166">
        <v>1120</v>
      </c>
      <c r="M34" s="208">
        <f>650+30</f>
        <v>680</v>
      </c>
      <c r="N34" s="279">
        <v>113.4</v>
      </c>
      <c r="O34" s="172">
        <f t="shared" si="0"/>
        <v>8268</v>
      </c>
    </row>
    <row r="35" spans="1:18" s="12" customFormat="1" ht="12.75" customHeight="1" x14ac:dyDescent="0.35">
      <c r="B35" s="54">
        <v>2011</v>
      </c>
      <c r="C35" s="161">
        <v>209</v>
      </c>
      <c r="D35" s="207">
        <v>1240</v>
      </c>
      <c r="E35" s="166" t="s">
        <v>51</v>
      </c>
      <c r="F35" s="207">
        <v>2187</v>
      </c>
      <c r="G35" s="159">
        <f>425+292+122+346+105+259+335+28+146</f>
        <v>2058</v>
      </c>
      <c r="H35" s="159">
        <f t="shared" si="11"/>
        <v>856</v>
      </c>
      <c r="I35" s="166">
        <v>90</v>
      </c>
      <c r="J35" s="166">
        <f>121+50+36+30</f>
        <v>237</v>
      </c>
      <c r="K35" s="166" t="s">
        <v>51</v>
      </c>
      <c r="L35" s="166">
        <v>1120</v>
      </c>
      <c r="M35" s="208">
        <f>680</f>
        <v>680</v>
      </c>
      <c r="N35" s="279">
        <v>113.4</v>
      </c>
      <c r="O35" s="172">
        <f t="shared" si="0"/>
        <v>8677</v>
      </c>
    </row>
    <row r="36" spans="1:18" s="12" customFormat="1" ht="12.75" customHeight="1" x14ac:dyDescent="0.35">
      <c r="B36" s="54">
        <v>2012</v>
      </c>
      <c r="C36" s="161">
        <v>209</v>
      </c>
      <c r="D36" s="207">
        <v>1258</v>
      </c>
      <c r="E36" s="166" t="s">
        <v>51</v>
      </c>
      <c r="F36" s="207">
        <v>2193</v>
      </c>
      <c r="G36" s="159">
        <f t="shared" ref="G36:G39" si="12">425+292+122+346+105+259+335+28+146</f>
        <v>2058</v>
      </c>
      <c r="H36" s="159">
        <f t="shared" si="11"/>
        <v>856</v>
      </c>
      <c r="I36" s="166">
        <v>90</v>
      </c>
      <c r="J36" s="166">
        <f>121+50+36+30</f>
        <v>237</v>
      </c>
      <c r="K36" s="166" t="s">
        <v>51</v>
      </c>
      <c r="L36" s="166">
        <v>1120</v>
      </c>
      <c r="M36" s="208">
        <f>680+180</f>
        <v>860</v>
      </c>
      <c r="N36" s="279">
        <v>113.4</v>
      </c>
      <c r="O36" s="172">
        <f t="shared" si="0"/>
        <v>8881</v>
      </c>
    </row>
    <row r="37" spans="1:18" s="1" customFormat="1" ht="15" customHeight="1" x14ac:dyDescent="0.35">
      <c r="B37" s="54">
        <v>2013</v>
      </c>
      <c r="C37" s="161">
        <v>209</v>
      </c>
      <c r="D37" s="207">
        <v>1258</v>
      </c>
      <c r="E37" s="166" t="s">
        <v>51</v>
      </c>
      <c r="F37" s="207">
        <v>2489</v>
      </c>
      <c r="G37" s="159">
        <f t="shared" si="12"/>
        <v>2058</v>
      </c>
      <c r="H37" s="159">
        <f t="shared" si="11"/>
        <v>856</v>
      </c>
      <c r="I37" s="166">
        <v>90</v>
      </c>
      <c r="J37" s="166">
        <f>121+50+36+30</f>
        <v>237</v>
      </c>
      <c r="K37" s="166" t="s">
        <v>51</v>
      </c>
      <c r="L37" s="166">
        <v>1120</v>
      </c>
      <c r="M37" s="208">
        <f t="shared" ref="M37:M43" si="13">680+180</f>
        <v>860</v>
      </c>
      <c r="N37" s="279">
        <v>113.4</v>
      </c>
      <c r="O37" s="172">
        <f t="shared" si="0"/>
        <v>9177</v>
      </c>
    </row>
    <row r="38" spans="1:18" s="1" customFormat="1" ht="15" customHeight="1" x14ac:dyDescent="0.35">
      <c r="B38" s="54">
        <v>2014</v>
      </c>
      <c r="C38" s="166">
        <v>209</v>
      </c>
      <c r="D38" s="207">
        <v>1258</v>
      </c>
      <c r="E38" s="166" t="s">
        <v>51</v>
      </c>
      <c r="F38" s="207">
        <v>2489</v>
      </c>
      <c r="G38" s="159">
        <f t="shared" si="12"/>
        <v>2058</v>
      </c>
      <c r="H38" s="159">
        <f t="shared" si="11"/>
        <v>856</v>
      </c>
      <c r="I38" s="166">
        <v>90</v>
      </c>
      <c r="J38" s="166">
        <f>121+50+36+30</f>
        <v>237</v>
      </c>
      <c r="K38" s="166" t="s">
        <v>51</v>
      </c>
      <c r="L38" s="166">
        <v>1120</v>
      </c>
      <c r="M38" s="208">
        <f t="shared" si="13"/>
        <v>860</v>
      </c>
      <c r="N38" s="279">
        <v>113.4</v>
      </c>
      <c r="O38" s="172">
        <f t="shared" si="0"/>
        <v>9177</v>
      </c>
    </row>
    <row r="39" spans="1:18" s="1" customFormat="1" ht="15" customHeight="1" x14ac:dyDescent="0.35">
      <c r="B39" s="189">
        <v>2015</v>
      </c>
      <c r="C39" s="161">
        <v>209</v>
      </c>
      <c r="D39" s="207">
        <v>1381</v>
      </c>
      <c r="E39" s="166" t="s">
        <v>51</v>
      </c>
      <c r="F39" s="207">
        <v>3002</v>
      </c>
      <c r="G39" s="159">
        <f t="shared" si="12"/>
        <v>2058</v>
      </c>
      <c r="H39" s="159">
        <f t="shared" si="11"/>
        <v>856</v>
      </c>
      <c r="I39" s="166">
        <v>90</v>
      </c>
      <c r="J39" s="166">
        <f>121+50+36+30</f>
        <v>237</v>
      </c>
      <c r="K39" s="166">
        <v>224</v>
      </c>
      <c r="L39" s="166">
        <v>1120</v>
      </c>
      <c r="M39" s="208">
        <f t="shared" si="13"/>
        <v>860</v>
      </c>
      <c r="N39" s="279">
        <v>113.4</v>
      </c>
      <c r="O39" s="172">
        <f t="shared" si="0"/>
        <v>10037</v>
      </c>
      <c r="R39"/>
    </row>
    <row r="40" spans="1:18" s="1" customFormat="1" ht="15" customHeight="1" x14ac:dyDescent="0.35">
      <c r="A40" s="202"/>
      <c r="B40" s="276">
        <v>2016</v>
      </c>
      <c r="C40" s="161">
        <v>209</v>
      </c>
      <c r="D40" s="207">
        <v>1381</v>
      </c>
      <c r="E40" s="166" t="s">
        <v>51</v>
      </c>
      <c r="F40" s="207">
        <v>3002</v>
      </c>
      <c r="G40" s="159">
        <f>425+292+122+346+105+259+335+28+146+122</f>
        <v>2180</v>
      </c>
      <c r="H40" s="159">
        <f>122+52+20+44+86+182+29+205+38+78+40</f>
        <v>896</v>
      </c>
      <c r="I40" s="166">
        <v>90</v>
      </c>
      <c r="J40" s="207">
        <f>237+17</f>
        <v>254</v>
      </c>
      <c r="K40" s="166">
        <v>224</v>
      </c>
      <c r="L40" s="166">
        <v>1120</v>
      </c>
      <c r="M40" s="208">
        <f t="shared" si="13"/>
        <v>860</v>
      </c>
      <c r="N40" s="279">
        <v>113.4</v>
      </c>
      <c r="O40" s="172">
        <f t="shared" si="0"/>
        <v>10216</v>
      </c>
      <c r="Q40" s="12"/>
    </row>
    <row r="41" spans="1:18" s="1" customFormat="1" ht="15" customHeight="1" x14ac:dyDescent="0.35">
      <c r="A41" s="202"/>
      <c r="B41" s="276">
        <v>2017</v>
      </c>
      <c r="C41" s="161">
        <v>209</v>
      </c>
      <c r="D41" s="207">
        <v>1571</v>
      </c>
      <c r="E41" s="166" t="s">
        <v>51</v>
      </c>
      <c r="F41" s="207">
        <v>3002</v>
      </c>
      <c r="G41" s="159">
        <f t="shared" ref="G41:G43" si="14">425+292+122+346+105+259+335+24+146+122+219+340</f>
        <v>2735</v>
      </c>
      <c r="H41" s="159">
        <f>122+52+20+44+86+182+29+205+38+78+40</f>
        <v>896</v>
      </c>
      <c r="I41" s="166">
        <v>90</v>
      </c>
      <c r="J41" s="207">
        <f t="shared" ref="J41:J43" si="15">237+17</f>
        <v>254</v>
      </c>
      <c r="K41" s="166">
        <v>224</v>
      </c>
      <c r="L41" s="166">
        <v>1120</v>
      </c>
      <c r="M41" s="208">
        <f t="shared" si="13"/>
        <v>860</v>
      </c>
      <c r="N41" s="279">
        <v>113.4</v>
      </c>
      <c r="O41" s="172">
        <f t="shared" si="0"/>
        <v>10961</v>
      </c>
      <c r="Q41" s="12"/>
    </row>
    <row r="42" spans="1:18" s="1" customFormat="1" ht="15" customHeight="1" x14ac:dyDescent="0.35">
      <c r="A42" s="202"/>
      <c r="B42" s="276">
        <v>2018</v>
      </c>
      <c r="C42" s="161">
        <v>209</v>
      </c>
      <c r="D42" s="207">
        <v>1571</v>
      </c>
      <c r="E42" s="166" t="s">
        <v>51</v>
      </c>
      <c r="F42" s="207">
        <v>3002</v>
      </c>
      <c r="G42" s="159">
        <f t="shared" si="14"/>
        <v>2735</v>
      </c>
      <c r="H42" s="159">
        <v>896</v>
      </c>
      <c r="I42" s="166">
        <v>90</v>
      </c>
      <c r="J42" s="207">
        <f t="shared" si="15"/>
        <v>254</v>
      </c>
      <c r="K42" s="166">
        <v>224</v>
      </c>
      <c r="L42" s="166">
        <v>1120</v>
      </c>
      <c r="M42" s="208">
        <f t="shared" si="13"/>
        <v>860</v>
      </c>
      <c r="N42" s="279">
        <v>113.4</v>
      </c>
      <c r="O42" s="172">
        <f t="shared" si="0"/>
        <v>10961</v>
      </c>
      <c r="Q42" s="12"/>
    </row>
    <row r="43" spans="1:18" s="1" customFormat="1" ht="15" customHeight="1" x14ac:dyDescent="0.35">
      <c r="A43" s="202"/>
      <c r="B43" s="276">
        <v>2019</v>
      </c>
      <c r="C43" s="161">
        <f>72+65+36+36</f>
        <v>209</v>
      </c>
      <c r="D43" s="166">
        <f>327+99+150+144+39+286+44+89+62+18+123+107+83</f>
        <v>1571</v>
      </c>
      <c r="E43" s="166">
        <v>56</v>
      </c>
      <c r="F43" s="166">
        <f>471+448+79+21+111+82+178+58+100+61+5+362+20+85+6+131+238+95+153+166+99+219+109</f>
        <v>3297</v>
      </c>
      <c r="G43" s="159">
        <f t="shared" si="14"/>
        <v>2735</v>
      </c>
      <c r="H43" s="159">
        <f>122+52+20+44+86+25+182+29+205+38+78+40</f>
        <v>921</v>
      </c>
      <c r="I43" s="166">
        <v>90</v>
      </c>
      <c r="J43" s="207">
        <f t="shared" si="15"/>
        <v>254</v>
      </c>
      <c r="K43" s="166">
        <f>224</f>
        <v>224</v>
      </c>
      <c r="L43" s="166">
        <v>1120</v>
      </c>
      <c r="M43" s="208">
        <f t="shared" si="13"/>
        <v>860</v>
      </c>
      <c r="N43" s="227">
        <v>113</v>
      </c>
      <c r="O43" s="172">
        <f t="shared" si="0"/>
        <v>11337</v>
      </c>
      <c r="Q43" s="12"/>
    </row>
    <row r="44" spans="1:18" s="1" customFormat="1" ht="15" customHeight="1" x14ac:dyDescent="0.35">
      <c r="A44" s="202"/>
      <c r="B44" s="276">
        <v>2020</v>
      </c>
      <c r="C44" s="161">
        <v>209</v>
      </c>
      <c r="D44" s="166">
        <v>1571</v>
      </c>
      <c r="E44" s="166">
        <v>56</v>
      </c>
      <c r="F44" s="166">
        <v>3454</v>
      </c>
      <c r="G44" s="159">
        <v>2735</v>
      </c>
      <c r="H44" s="159">
        <v>921</v>
      </c>
      <c r="I44" s="166">
        <v>90</v>
      </c>
      <c r="J44" s="207">
        <v>254</v>
      </c>
      <c r="K44" s="166">
        <v>224</v>
      </c>
      <c r="L44" s="166">
        <v>1120</v>
      </c>
      <c r="M44" s="208">
        <v>860</v>
      </c>
      <c r="N44" s="227">
        <v>113</v>
      </c>
      <c r="O44" s="172">
        <v>11494</v>
      </c>
      <c r="Q44" s="12"/>
    </row>
    <row r="45" spans="1:18" s="1" customFormat="1" ht="15" customHeight="1" x14ac:dyDescent="0.35">
      <c r="A45" s="202"/>
      <c r="B45" s="277">
        <v>2021</v>
      </c>
      <c r="C45" s="278">
        <v>209</v>
      </c>
      <c r="D45" s="173">
        <v>1571</v>
      </c>
      <c r="E45" s="173">
        <v>56</v>
      </c>
      <c r="F45" s="173">
        <v>3627</v>
      </c>
      <c r="G45" s="164">
        <v>2735</v>
      </c>
      <c r="H45" s="164">
        <v>921</v>
      </c>
      <c r="I45" s="281">
        <v>89</v>
      </c>
      <c r="J45" s="173">
        <v>254</v>
      </c>
      <c r="K45" s="173">
        <v>224</v>
      </c>
      <c r="L45" s="173">
        <v>1120</v>
      </c>
      <c r="M45" s="343">
        <v>860</v>
      </c>
      <c r="N45" s="280">
        <v>113</v>
      </c>
      <c r="O45" s="282">
        <v>11666</v>
      </c>
      <c r="Q45" s="12"/>
    </row>
    <row r="46" spans="1:18" s="1" customFormat="1" ht="18" customHeight="1" x14ac:dyDescent="0.3">
      <c r="B46" s="420" t="s">
        <v>133</v>
      </c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Q46" s="12"/>
    </row>
    <row r="47" spans="1:18" ht="39" customHeight="1" x14ac:dyDescent="0.35">
      <c r="B47" s="423" t="s">
        <v>134</v>
      </c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Q47" s="12"/>
    </row>
    <row r="48" spans="1:18" ht="18" customHeight="1" x14ac:dyDescent="0.35">
      <c r="B48" s="423" t="s">
        <v>135</v>
      </c>
      <c r="C48" s="423"/>
      <c r="D48" s="423"/>
      <c r="E48" s="423"/>
      <c r="F48" s="423"/>
      <c r="G48" s="423"/>
      <c r="H48" s="423"/>
      <c r="I48" s="423"/>
      <c r="J48" s="423"/>
      <c r="K48" s="423"/>
      <c r="L48" s="423"/>
      <c r="M48" s="423"/>
      <c r="N48" s="423"/>
      <c r="Q48" s="12"/>
    </row>
    <row r="49" spans="2:17" ht="19.5" customHeight="1" x14ac:dyDescent="0.35"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Q49" s="12"/>
    </row>
    <row r="50" spans="2:17" ht="16.5" customHeight="1" x14ac:dyDescent="0.35"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Q50" s="12"/>
    </row>
    <row r="51" spans="2:17" ht="9.75" customHeight="1" x14ac:dyDescent="0.35">
      <c r="B51" s="427" t="s">
        <v>2</v>
      </c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428"/>
      <c r="N51" s="428"/>
      <c r="Q51" s="12"/>
    </row>
    <row r="52" spans="2:17" ht="12.75" customHeight="1" x14ac:dyDescent="0.35">
      <c r="B52" s="34"/>
      <c r="C52" s="425" t="s">
        <v>5</v>
      </c>
      <c r="D52" s="35"/>
      <c r="E52" s="35"/>
      <c r="F52" s="35"/>
      <c r="G52" s="35"/>
      <c r="H52" s="184"/>
      <c r="I52" s="184"/>
      <c r="J52" s="184"/>
      <c r="K52" s="38" t="s">
        <v>94</v>
      </c>
      <c r="L52" s="429" t="s">
        <v>69</v>
      </c>
      <c r="M52" s="243"/>
      <c r="Q52" s="12"/>
    </row>
    <row r="53" spans="2:17" ht="12.75" customHeight="1" x14ac:dyDescent="0.35">
      <c r="B53" s="36"/>
      <c r="C53" s="426"/>
      <c r="D53" s="37"/>
      <c r="E53" s="37"/>
      <c r="F53" s="37"/>
      <c r="G53" s="37"/>
      <c r="H53" s="185"/>
      <c r="I53" s="185"/>
      <c r="J53" s="185"/>
      <c r="K53" s="39" t="s">
        <v>6</v>
      </c>
      <c r="L53" s="430"/>
      <c r="Q53" s="12"/>
    </row>
    <row r="54" spans="2:17" ht="13.5" customHeight="1" x14ac:dyDescent="0.35">
      <c r="B54" s="228" t="s">
        <v>39</v>
      </c>
      <c r="C54" s="229" t="s">
        <v>88</v>
      </c>
      <c r="D54" s="230"/>
      <c r="E54" s="230"/>
      <c r="F54" s="230"/>
      <c r="G54" s="230"/>
      <c r="H54" s="229"/>
      <c r="I54" s="229"/>
      <c r="J54" s="229"/>
      <c r="K54" s="231">
        <v>60</v>
      </c>
      <c r="L54" s="232">
        <v>2022</v>
      </c>
      <c r="Q54" s="12"/>
    </row>
    <row r="55" spans="2:17" ht="12.75" customHeight="1" x14ac:dyDescent="0.35">
      <c r="B55" s="233" t="s">
        <v>39</v>
      </c>
      <c r="C55" s="234" t="s">
        <v>89</v>
      </c>
      <c r="D55" s="234"/>
      <c r="E55" s="234"/>
      <c r="F55" s="235"/>
      <c r="G55" s="235"/>
      <c r="H55" s="234"/>
      <c r="I55" s="234"/>
      <c r="J55" s="234"/>
      <c r="K55" s="236">
        <v>25</v>
      </c>
      <c r="L55" s="237">
        <v>2024</v>
      </c>
      <c r="Q55" s="12"/>
    </row>
    <row r="56" spans="2:17" ht="12.75" customHeight="1" x14ac:dyDescent="0.35">
      <c r="B56" s="228" t="s">
        <v>39</v>
      </c>
      <c r="C56" s="229" t="s">
        <v>90</v>
      </c>
      <c r="D56" s="229"/>
      <c r="E56" s="229"/>
      <c r="F56" s="230"/>
      <c r="G56" s="230"/>
      <c r="H56" s="229"/>
      <c r="I56" s="229"/>
      <c r="J56" s="229"/>
      <c r="K56" s="231">
        <v>17</v>
      </c>
      <c r="L56" s="232">
        <v>2024</v>
      </c>
      <c r="Q56" s="12"/>
    </row>
    <row r="57" spans="2:17" ht="12.75" customHeight="1" x14ac:dyDescent="0.35">
      <c r="B57" s="233" t="s">
        <v>39</v>
      </c>
      <c r="C57" s="234" t="s">
        <v>136</v>
      </c>
      <c r="D57" s="234"/>
      <c r="E57" s="234"/>
      <c r="F57" s="235"/>
      <c r="G57" s="235"/>
      <c r="H57" s="234"/>
      <c r="I57" s="234"/>
      <c r="J57" s="234"/>
      <c r="K57" s="236">
        <v>32</v>
      </c>
      <c r="L57" s="237">
        <v>2025</v>
      </c>
      <c r="Q57" s="12"/>
    </row>
    <row r="58" spans="2:17" ht="12.75" customHeight="1" x14ac:dyDescent="0.35">
      <c r="B58" s="228" t="s">
        <v>39</v>
      </c>
      <c r="C58" s="229" t="s">
        <v>91</v>
      </c>
      <c r="D58" s="229"/>
      <c r="E58" s="229"/>
      <c r="F58" s="230"/>
      <c r="G58" s="230"/>
      <c r="H58" s="229"/>
      <c r="I58" s="229"/>
      <c r="J58" s="229"/>
      <c r="K58" s="231">
        <v>13</v>
      </c>
      <c r="L58" s="232">
        <v>2025</v>
      </c>
      <c r="M58" s="120"/>
      <c r="Q58" s="12"/>
    </row>
    <row r="59" spans="2:17" ht="12.75" customHeight="1" x14ac:dyDescent="0.35">
      <c r="B59" s="233" t="s">
        <v>40</v>
      </c>
      <c r="C59" s="234" t="s">
        <v>143</v>
      </c>
      <c r="D59" s="234"/>
      <c r="E59" s="234"/>
      <c r="F59" s="235"/>
      <c r="G59" s="235"/>
      <c r="H59" s="234"/>
      <c r="I59" s="234"/>
      <c r="J59" s="234"/>
      <c r="K59" s="236">
        <v>15</v>
      </c>
      <c r="L59" s="237">
        <v>2022</v>
      </c>
      <c r="M59" s="120"/>
      <c r="Q59" s="12"/>
    </row>
    <row r="60" spans="2:17" ht="12.75" customHeight="1" x14ac:dyDescent="0.35">
      <c r="B60" s="228" t="s">
        <v>40</v>
      </c>
      <c r="C60" s="229" t="s">
        <v>144</v>
      </c>
      <c r="D60" s="229"/>
      <c r="E60" s="229"/>
      <c r="F60" s="230"/>
      <c r="G60" s="230"/>
      <c r="H60" s="229"/>
      <c r="I60" s="229"/>
      <c r="J60" s="229"/>
      <c r="K60" s="231">
        <v>91</v>
      </c>
      <c r="L60" s="232">
        <v>2022</v>
      </c>
      <c r="M60" s="120"/>
      <c r="Q60" s="12"/>
    </row>
    <row r="61" spans="2:17" ht="12.75" customHeight="1" x14ac:dyDescent="0.35">
      <c r="B61" s="233" t="s">
        <v>40</v>
      </c>
      <c r="C61" s="234" t="s">
        <v>95</v>
      </c>
      <c r="D61" s="234"/>
      <c r="E61" s="234"/>
      <c r="F61" s="235"/>
      <c r="G61" s="235"/>
      <c r="H61" s="234"/>
      <c r="I61" s="234"/>
      <c r="J61" s="234"/>
      <c r="K61" s="236">
        <v>76</v>
      </c>
      <c r="L61" s="237">
        <v>2022</v>
      </c>
      <c r="Q61" s="12"/>
    </row>
    <row r="62" spans="2:17" ht="12.75" customHeight="1" x14ac:dyDescent="0.35">
      <c r="B62" s="228" t="s">
        <v>40</v>
      </c>
      <c r="C62" s="229" t="s">
        <v>96</v>
      </c>
      <c r="D62" s="229"/>
      <c r="E62" s="229"/>
      <c r="F62" s="230"/>
      <c r="G62" s="230"/>
      <c r="H62" s="229"/>
      <c r="I62" s="229"/>
      <c r="J62" s="229"/>
      <c r="K62" s="231">
        <v>246</v>
      </c>
      <c r="L62" s="232">
        <v>2022</v>
      </c>
      <c r="Q62" s="12"/>
    </row>
    <row r="63" spans="2:17" ht="12.75" customHeight="1" x14ac:dyDescent="0.35">
      <c r="B63" s="233" t="s">
        <v>40</v>
      </c>
      <c r="C63" s="234" t="s">
        <v>97</v>
      </c>
      <c r="D63" s="234"/>
      <c r="E63" s="234"/>
      <c r="F63" s="235"/>
      <c r="G63" s="235"/>
      <c r="H63" s="234"/>
      <c r="I63" s="234"/>
      <c r="J63" s="234"/>
      <c r="K63" s="236">
        <v>175</v>
      </c>
      <c r="L63" s="237">
        <v>2028</v>
      </c>
      <c r="N63" s="120"/>
      <c r="Q63" s="12"/>
    </row>
    <row r="64" spans="2:17" ht="12.75" customHeight="1" x14ac:dyDescent="0.35">
      <c r="B64" s="228" t="s">
        <v>40</v>
      </c>
      <c r="C64" s="229" t="s">
        <v>127</v>
      </c>
      <c r="D64" s="229"/>
      <c r="E64" s="229"/>
      <c r="F64" s="230"/>
      <c r="G64" s="230"/>
      <c r="H64" s="229"/>
      <c r="I64" s="229"/>
      <c r="J64" s="229"/>
      <c r="K64" s="231">
        <v>188</v>
      </c>
      <c r="L64" s="232" t="s">
        <v>51</v>
      </c>
      <c r="Q64" s="12"/>
    </row>
    <row r="65" spans="2:17" ht="12.75" customHeight="1" x14ac:dyDescent="0.35">
      <c r="B65" s="233" t="s">
        <v>40</v>
      </c>
      <c r="C65" s="234" t="s">
        <v>98</v>
      </c>
      <c r="D65" s="234"/>
      <c r="E65" s="234"/>
      <c r="F65" s="235"/>
      <c r="G65" s="235"/>
      <c r="H65" s="234"/>
      <c r="I65" s="234"/>
      <c r="J65" s="234"/>
      <c r="K65" s="236">
        <v>75</v>
      </c>
      <c r="L65" s="237" t="s">
        <v>51</v>
      </c>
      <c r="Q65" s="12"/>
    </row>
    <row r="66" spans="2:17" ht="12.75" customHeight="1" x14ac:dyDescent="0.35">
      <c r="B66" s="228" t="s">
        <v>40</v>
      </c>
      <c r="C66" s="229" t="s">
        <v>99</v>
      </c>
      <c r="D66" s="229"/>
      <c r="E66" s="229"/>
      <c r="F66" s="230"/>
      <c r="G66" s="230"/>
      <c r="H66" s="229"/>
      <c r="I66" s="229"/>
      <c r="J66" s="229"/>
      <c r="K66" s="231">
        <v>107</v>
      </c>
      <c r="L66" s="232" t="s">
        <v>51</v>
      </c>
      <c r="Q66" s="12"/>
    </row>
    <row r="67" spans="2:17" ht="12.75" customHeight="1" x14ac:dyDescent="0.35">
      <c r="B67" s="233" t="s">
        <v>40</v>
      </c>
      <c r="C67" s="234" t="s">
        <v>145</v>
      </c>
      <c r="D67" s="234"/>
      <c r="E67" s="234"/>
      <c r="F67" s="235"/>
      <c r="G67" s="235"/>
      <c r="H67" s="234"/>
      <c r="I67" s="234"/>
      <c r="J67" s="234"/>
      <c r="K67" s="236">
        <v>82</v>
      </c>
      <c r="L67" s="237" t="s">
        <v>51</v>
      </c>
    </row>
    <row r="68" spans="2:17" ht="12.75" customHeight="1" x14ac:dyDescent="0.35">
      <c r="B68" s="228" t="s">
        <v>43</v>
      </c>
      <c r="C68" s="229" t="s">
        <v>105</v>
      </c>
      <c r="D68" s="229"/>
      <c r="E68" s="229"/>
      <c r="F68" s="230"/>
      <c r="G68" s="230"/>
      <c r="H68" s="229"/>
      <c r="I68" s="229"/>
      <c r="J68" s="229"/>
      <c r="K68" s="231">
        <v>53</v>
      </c>
      <c r="L68" s="232">
        <v>2022</v>
      </c>
    </row>
    <row r="69" spans="2:17" ht="12.75" customHeight="1" x14ac:dyDescent="0.35">
      <c r="B69" s="233" t="s">
        <v>43</v>
      </c>
      <c r="C69" s="234" t="s">
        <v>100</v>
      </c>
      <c r="D69" s="234"/>
      <c r="E69" s="234"/>
      <c r="F69" s="235"/>
      <c r="G69" s="235"/>
      <c r="H69" s="234"/>
      <c r="I69" s="234"/>
      <c r="J69" s="234"/>
      <c r="K69" s="236">
        <v>45</v>
      </c>
      <c r="L69" s="237" t="s">
        <v>51</v>
      </c>
    </row>
    <row r="70" spans="2:17" ht="12.75" customHeight="1" x14ac:dyDescent="0.35">
      <c r="B70" s="228" t="s">
        <v>43</v>
      </c>
      <c r="C70" s="229" t="s">
        <v>101</v>
      </c>
      <c r="D70" s="229"/>
      <c r="E70" s="229"/>
      <c r="F70" s="230"/>
      <c r="G70" s="230"/>
      <c r="H70" s="229"/>
      <c r="I70" s="229"/>
      <c r="J70" s="229"/>
      <c r="K70" s="231">
        <v>150</v>
      </c>
      <c r="L70" s="232" t="s">
        <v>51</v>
      </c>
      <c r="M70" s="120"/>
    </row>
    <row r="71" spans="2:17" ht="12.75" customHeight="1" x14ac:dyDescent="0.35">
      <c r="B71" s="233" t="s">
        <v>43</v>
      </c>
      <c r="C71" s="234" t="s">
        <v>102</v>
      </c>
      <c r="D71" s="234"/>
      <c r="E71" s="234"/>
      <c r="F71" s="235"/>
      <c r="G71" s="235"/>
      <c r="H71" s="234"/>
      <c r="I71" s="234"/>
      <c r="J71" s="234"/>
      <c r="K71" s="236">
        <v>79</v>
      </c>
      <c r="L71" s="237" t="s">
        <v>51</v>
      </c>
    </row>
    <row r="72" spans="2:17" ht="12.75" customHeight="1" x14ac:dyDescent="0.35">
      <c r="B72" s="228" t="s">
        <v>45</v>
      </c>
      <c r="C72" s="229" t="s">
        <v>92</v>
      </c>
      <c r="D72" s="229"/>
      <c r="E72" s="229"/>
      <c r="F72" s="230"/>
      <c r="G72" s="230"/>
      <c r="H72" s="229"/>
      <c r="I72" s="229"/>
      <c r="J72" s="229"/>
      <c r="K72" s="231">
        <v>38</v>
      </c>
      <c r="L72" s="232">
        <v>2022</v>
      </c>
    </row>
    <row r="73" spans="2:17" ht="12.75" customHeight="1" x14ac:dyDescent="0.35">
      <c r="B73" s="233" t="s">
        <v>45</v>
      </c>
      <c r="C73" s="234" t="s">
        <v>123</v>
      </c>
      <c r="D73" s="234"/>
      <c r="E73" s="234"/>
      <c r="F73" s="235"/>
      <c r="G73" s="235"/>
      <c r="H73" s="234"/>
      <c r="I73" s="234"/>
      <c r="J73" s="234"/>
      <c r="K73" s="236">
        <v>47</v>
      </c>
      <c r="L73" s="237">
        <v>2023</v>
      </c>
    </row>
    <row r="74" spans="2:17" ht="12.75" customHeight="1" x14ac:dyDescent="0.35">
      <c r="B74" s="228" t="s">
        <v>45</v>
      </c>
      <c r="C74" s="229" t="s">
        <v>124</v>
      </c>
      <c r="D74" s="229"/>
      <c r="E74" s="229"/>
      <c r="F74" s="230"/>
      <c r="G74" s="230"/>
      <c r="H74" s="229"/>
      <c r="I74" s="229"/>
      <c r="J74" s="229"/>
      <c r="K74" s="231">
        <v>122</v>
      </c>
      <c r="L74" s="232">
        <v>2025</v>
      </c>
      <c r="N74" s="120"/>
    </row>
    <row r="75" spans="2:17" ht="15" customHeight="1" x14ac:dyDescent="0.35">
      <c r="B75" s="233" t="s">
        <v>45</v>
      </c>
      <c r="C75" s="234" t="s">
        <v>125</v>
      </c>
      <c r="D75" s="234"/>
      <c r="E75" s="234"/>
      <c r="F75" s="235"/>
      <c r="G75" s="235"/>
      <c r="H75" s="234"/>
      <c r="I75" s="234"/>
      <c r="J75" s="234"/>
      <c r="K75" s="236">
        <v>28</v>
      </c>
      <c r="L75" s="237">
        <v>2026</v>
      </c>
    </row>
    <row r="76" spans="2:17" ht="15" customHeight="1" x14ac:dyDescent="0.35">
      <c r="B76" s="228" t="s">
        <v>45</v>
      </c>
      <c r="C76" s="229" t="s">
        <v>126</v>
      </c>
      <c r="D76" s="229"/>
      <c r="E76" s="229"/>
      <c r="F76" s="230"/>
      <c r="G76" s="230"/>
      <c r="H76" s="229"/>
      <c r="I76" s="229"/>
      <c r="J76" s="229"/>
      <c r="K76" s="231">
        <v>46</v>
      </c>
      <c r="L76" s="232">
        <v>2027</v>
      </c>
    </row>
    <row r="77" spans="2:17" ht="12.75" customHeight="1" x14ac:dyDescent="0.35">
      <c r="B77" s="233" t="s">
        <v>48</v>
      </c>
      <c r="C77" s="234" t="s">
        <v>128</v>
      </c>
      <c r="D77" s="234"/>
      <c r="E77" s="234"/>
      <c r="F77" s="235"/>
      <c r="G77" s="235"/>
      <c r="H77" s="234"/>
      <c r="I77" s="234"/>
      <c r="J77" s="234"/>
      <c r="K77" s="236">
        <v>12</v>
      </c>
      <c r="L77" s="237">
        <v>2024</v>
      </c>
    </row>
    <row r="78" spans="2:17" ht="15" customHeight="1" x14ac:dyDescent="0.35">
      <c r="B78" s="228" t="s">
        <v>48</v>
      </c>
      <c r="C78" s="229" t="s">
        <v>129</v>
      </c>
      <c r="D78" s="229"/>
      <c r="E78" s="229"/>
      <c r="F78" s="230"/>
      <c r="G78" s="230"/>
      <c r="H78" s="229"/>
      <c r="I78" s="229"/>
      <c r="J78" s="229"/>
      <c r="K78" s="231">
        <v>11</v>
      </c>
      <c r="L78" s="232">
        <v>2024</v>
      </c>
    </row>
    <row r="79" spans="2:17" ht="15" customHeight="1" x14ac:dyDescent="0.35">
      <c r="B79" s="233" t="s">
        <v>48</v>
      </c>
      <c r="C79" s="234" t="s">
        <v>130</v>
      </c>
      <c r="D79" s="234"/>
      <c r="E79" s="234"/>
      <c r="F79" s="235"/>
      <c r="G79" s="235"/>
      <c r="H79" s="234"/>
      <c r="I79" s="234"/>
      <c r="J79" s="234"/>
      <c r="K79" s="236">
        <v>7</v>
      </c>
      <c r="L79" s="237">
        <v>2025</v>
      </c>
    </row>
    <row r="80" spans="2:17" ht="15" customHeight="1" x14ac:dyDescent="0.35">
      <c r="B80" s="228" t="s">
        <v>48</v>
      </c>
      <c r="C80" s="229" t="s">
        <v>131</v>
      </c>
      <c r="D80" s="229"/>
      <c r="E80" s="229"/>
      <c r="F80" s="230"/>
      <c r="G80" s="230"/>
      <c r="H80" s="229"/>
      <c r="I80" s="229"/>
      <c r="J80" s="229"/>
      <c r="K80" s="231">
        <v>24</v>
      </c>
      <c r="L80" s="232">
        <v>2025</v>
      </c>
    </row>
    <row r="81" spans="2:16" ht="15" customHeight="1" x14ac:dyDescent="0.35">
      <c r="B81" s="244" t="s">
        <v>48</v>
      </c>
      <c r="C81" s="245" t="s">
        <v>132</v>
      </c>
      <c r="D81" s="245"/>
      <c r="E81" s="245"/>
      <c r="F81" s="246"/>
      <c r="G81" s="246"/>
      <c r="H81" s="245"/>
      <c r="I81" s="245"/>
      <c r="J81" s="245"/>
      <c r="K81" s="247">
        <v>160</v>
      </c>
      <c r="L81" s="344">
        <v>2035</v>
      </c>
    </row>
    <row r="82" spans="2:16" ht="15" customHeight="1" x14ac:dyDescent="0.35">
      <c r="B82" s="420" t="s">
        <v>146</v>
      </c>
      <c r="C82" s="420"/>
      <c r="D82" s="420"/>
      <c r="E82" s="420"/>
      <c r="F82" s="420"/>
      <c r="G82" s="420"/>
      <c r="H82" s="420"/>
      <c r="I82" s="420"/>
      <c r="J82" s="420"/>
      <c r="K82" s="420"/>
      <c r="L82" s="420"/>
      <c r="M82" s="420"/>
      <c r="N82" s="420"/>
    </row>
    <row r="83" spans="2:16" ht="15.75" customHeight="1" x14ac:dyDescent="0.35">
      <c r="B83" s="420" t="s">
        <v>121</v>
      </c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0"/>
      <c r="N83" s="420"/>
      <c r="P83" s="120"/>
    </row>
    <row r="84" spans="2:16" ht="15.75" customHeight="1" x14ac:dyDescent="0.35">
      <c r="B84" s="421"/>
      <c r="C84" s="421"/>
      <c r="D84" s="421"/>
      <c r="E84" s="421"/>
      <c r="F84" s="421"/>
      <c r="G84" s="421"/>
      <c r="H84" s="421"/>
      <c r="I84" s="421"/>
      <c r="J84" s="421"/>
      <c r="K84" s="421"/>
      <c r="L84" s="421"/>
      <c r="M84" s="421"/>
      <c r="N84" s="421"/>
    </row>
    <row r="85" spans="2:16" ht="27.75" customHeight="1" x14ac:dyDescent="0.3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2:16" ht="25.5" customHeight="1" x14ac:dyDescent="0.3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2:16" ht="24.95" customHeight="1" x14ac:dyDescent="0.3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2:16" ht="11.25" customHeight="1" x14ac:dyDescent="0.35"/>
    <row r="89" spans="2:16" ht="11.25" customHeight="1" x14ac:dyDescent="0.35"/>
    <row r="90" spans="2:16" ht="12.75" customHeight="1" x14ac:dyDescent="0.35">
      <c r="P90" s="120"/>
    </row>
    <row r="97" spans="16:16" x14ac:dyDescent="0.35">
      <c r="P97" s="120"/>
    </row>
    <row r="104" spans="16:16" x14ac:dyDescent="0.35">
      <c r="P104" s="120"/>
    </row>
    <row r="111" spans="16:16" x14ac:dyDescent="0.35">
      <c r="P111" s="120"/>
    </row>
  </sheetData>
  <mergeCells count="13">
    <mergeCell ref="B83:N83"/>
    <mergeCell ref="B84:N84"/>
    <mergeCell ref="B82:N82"/>
    <mergeCell ref="B1:C1"/>
    <mergeCell ref="B47:N47"/>
    <mergeCell ref="B48:N48"/>
    <mergeCell ref="C52:C53"/>
    <mergeCell ref="B51:N51"/>
    <mergeCell ref="L52:L53"/>
    <mergeCell ref="B46:N46"/>
    <mergeCell ref="B4:N4"/>
    <mergeCell ref="B2:N2"/>
    <mergeCell ref="B3:N3"/>
  </mergeCells>
  <phoneticPr fontId="13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9"/>
  <dimension ref="A1:G48"/>
  <sheetViews>
    <sheetView workbookViewId="0">
      <selection activeCell="M21" sqref="M21"/>
    </sheetView>
  </sheetViews>
  <sheetFormatPr defaultRowHeight="12.75" x14ac:dyDescent="0.35"/>
  <cols>
    <col min="1" max="1" width="3.73046875" customWidth="1"/>
    <col min="2" max="2" width="5.73046875" customWidth="1"/>
    <col min="3" max="3" width="0.86328125" customWidth="1"/>
    <col min="4" max="4" width="9.265625" customWidth="1"/>
    <col min="5" max="5" width="12.73046875" customWidth="1"/>
    <col min="6" max="7" width="8.73046875" customWidth="1"/>
  </cols>
  <sheetData>
    <row r="1" spans="1:7" ht="14.25" customHeight="1" x14ac:dyDescent="0.35">
      <c r="B1" s="21"/>
      <c r="G1" s="10" t="s">
        <v>79</v>
      </c>
    </row>
    <row r="2" spans="1:7" ht="14.25" customHeight="1" x14ac:dyDescent="0.4">
      <c r="B2" s="434" t="s">
        <v>117</v>
      </c>
      <c r="C2" s="434"/>
      <c r="D2" s="434"/>
      <c r="E2" s="434"/>
      <c r="F2" s="434"/>
      <c r="G2" s="434"/>
    </row>
    <row r="3" spans="1:7" ht="20.100000000000001" customHeight="1" x14ac:dyDescent="0.35">
      <c r="B3" s="432" t="s">
        <v>118</v>
      </c>
      <c r="C3" s="432"/>
      <c r="D3" s="432"/>
      <c r="E3" s="432"/>
      <c r="F3" s="432"/>
      <c r="G3" s="432"/>
    </row>
    <row r="4" spans="1:7" ht="9.9499999999999993" customHeight="1" x14ac:dyDescent="0.35">
      <c r="B4" s="99"/>
      <c r="C4" s="99"/>
      <c r="D4" s="99"/>
      <c r="E4" s="99"/>
      <c r="F4" s="99"/>
      <c r="G4" s="99"/>
    </row>
    <row r="5" spans="1:7" ht="28.5" customHeight="1" x14ac:dyDescent="0.35">
      <c r="B5" s="13"/>
      <c r="C5" s="47"/>
      <c r="D5" s="48" t="s">
        <v>7</v>
      </c>
      <c r="E5" s="438" t="s">
        <v>8</v>
      </c>
      <c r="F5" s="439"/>
      <c r="G5" s="440"/>
    </row>
    <row r="6" spans="1:7" ht="15.75" customHeight="1" x14ac:dyDescent="0.4">
      <c r="B6" s="13"/>
      <c r="C6" s="49"/>
      <c r="D6" s="50" t="s">
        <v>9</v>
      </c>
      <c r="E6" s="90" t="s">
        <v>10</v>
      </c>
      <c r="F6" s="436" t="s">
        <v>11</v>
      </c>
      <c r="G6" s="437"/>
    </row>
    <row r="7" spans="1:7" ht="12" customHeight="1" x14ac:dyDescent="0.35">
      <c r="A7" s="17"/>
      <c r="B7" s="100" t="s">
        <v>38</v>
      </c>
      <c r="C7" s="40"/>
      <c r="D7" s="41">
        <v>1435</v>
      </c>
      <c r="E7" s="74">
        <v>3000</v>
      </c>
      <c r="F7" s="75">
        <v>25000</v>
      </c>
      <c r="G7" s="66" t="s">
        <v>59</v>
      </c>
    </row>
    <row r="8" spans="1:7" ht="12" customHeight="1" x14ac:dyDescent="0.35">
      <c r="A8" s="17"/>
      <c r="B8" s="55" t="s">
        <v>21</v>
      </c>
      <c r="C8" s="60"/>
      <c r="D8" s="61">
        <v>1435</v>
      </c>
      <c r="E8" s="76"/>
      <c r="F8" s="77">
        <v>25000</v>
      </c>
      <c r="G8" s="67" t="s">
        <v>59</v>
      </c>
    </row>
    <row r="9" spans="1:7" ht="12" customHeight="1" x14ac:dyDescent="0.35">
      <c r="A9" s="17"/>
      <c r="B9" s="101" t="s">
        <v>23</v>
      </c>
      <c r="C9" s="42"/>
      <c r="D9" s="43">
        <v>1435</v>
      </c>
      <c r="E9" s="78">
        <v>3000</v>
      </c>
      <c r="F9" s="79">
        <v>25000</v>
      </c>
      <c r="G9" s="68" t="s">
        <v>3</v>
      </c>
    </row>
    <row r="10" spans="1:7" ht="12" customHeight="1" x14ac:dyDescent="0.35">
      <c r="A10" s="17"/>
      <c r="B10" s="56" t="s">
        <v>34</v>
      </c>
      <c r="C10" s="62"/>
      <c r="D10" s="63">
        <v>1435</v>
      </c>
      <c r="E10" s="80">
        <v>3000</v>
      </c>
      <c r="F10" s="81">
        <v>25000</v>
      </c>
      <c r="G10" s="69" t="s">
        <v>59</v>
      </c>
    </row>
    <row r="11" spans="1:7" ht="12" customHeight="1" x14ac:dyDescent="0.35">
      <c r="A11" s="17"/>
      <c r="B11" s="6" t="s">
        <v>39</v>
      </c>
      <c r="C11" s="18"/>
      <c r="D11" s="15">
        <v>1435</v>
      </c>
      <c r="E11" s="82" t="s">
        <v>12</v>
      </c>
      <c r="F11" s="83">
        <v>15000</v>
      </c>
      <c r="G11" s="70" t="s">
        <v>58</v>
      </c>
    </row>
    <row r="12" spans="1:7" ht="11.1" customHeight="1" x14ac:dyDescent="0.35">
      <c r="A12" s="17"/>
      <c r="B12" s="101"/>
      <c r="C12" s="42"/>
      <c r="D12" s="43"/>
      <c r="E12" s="78" t="s">
        <v>13</v>
      </c>
      <c r="F12" s="79"/>
      <c r="G12" s="68"/>
    </row>
    <row r="13" spans="1:7" ht="12" customHeight="1" x14ac:dyDescent="0.35">
      <c r="A13" s="17"/>
      <c r="B13" s="56" t="s">
        <v>24</v>
      </c>
      <c r="C13" s="62"/>
      <c r="D13" s="63">
        <v>1520</v>
      </c>
      <c r="E13" s="80">
        <v>3000</v>
      </c>
      <c r="F13" s="81"/>
      <c r="G13" s="69"/>
    </row>
    <row r="14" spans="1:7" ht="12" customHeight="1" x14ac:dyDescent="0.35">
      <c r="A14" s="17"/>
      <c r="B14" s="102" t="s">
        <v>42</v>
      </c>
      <c r="C14" s="44"/>
      <c r="D14" s="45">
        <v>1600</v>
      </c>
      <c r="E14" s="84">
        <v>1500</v>
      </c>
      <c r="F14" s="85"/>
      <c r="G14" s="71"/>
    </row>
    <row r="15" spans="1:7" ht="12" customHeight="1" x14ac:dyDescent="0.35">
      <c r="A15" s="17"/>
      <c r="B15" s="57" t="s">
        <v>35</v>
      </c>
      <c r="C15" s="64"/>
      <c r="D15" s="65">
        <v>600</v>
      </c>
      <c r="E15" s="86"/>
      <c r="F15" s="87"/>
      <c r="G15" s="72"/>
    </row>
    <row r="16" spans="1:7" ht="12" customHeight="1" x14ac:dyDescent="0.35">
      <c r="A16" s="17"/>
      <c r="B16" s="57"/>
      <c r="C16" s="64"/>
      <c r="D16" s="65">
        <v>750</v>
      </c>
      <c r="E16" s="86"/>
      <c r="F16" s="87"/>
      <c r="G16" s="72"/>
    </row>
    <row r="17" spans="1:7" ht="12" customHeight="1" x14ac:dyDescent="0.35">
      <c r="A17" s="17"/>
      <c r="B17" s="57"/>
      <c r="C17" s="64"/>
      <c r="D17" s="65">
        <v>1000</v>
      </c>
      <c r="E17" s="86"/>
      <c r="F17" s="87"/>
      <c r="G17" s="72"/>
    </row>
    <row r="18" spans="1:7" ht="12" customHeight="1" x14ac:dyDescent="0.35">
      <c r="A18" s="17"/>
      <c r="B18" s="55"/>
      <c r="C18" s="60"/>
      <c r="D18" s="61">
        <v>1435</v>
      </c>
      <c r="E18" s="76"/>
      <c r="F18" s="77">
        <v>25000</v>
      </c>
      <c r="G18" s="67" t="s">
        <v>59</v>
      </c>
    </row>
    <row r="19" spans="1:7" ht="12" customHeight="1" x14ac:dyDescent="0.35">
      <c r="A19" s="17"/>
      <c r="B19" s="6" t="s">
        <v>14</v>
      </c>
      <c r="C19" s="18"/>
      <c r="D19" s="15">
        <v>1000</v>
      </c>
      <c r="E19" s="82">
        <v>1500</v>
      </c>
      <c r="F19" s="83"/>
      <c r="G19" s="70"/>
    </row>
    <row r="20" spans="1:7" ht="12" customHeight="1" x14ac:dyDescent="0.35">
      <c r="A20" s="17"/>
      <c r="B20" s="6"/>
      <c r="C20" s="18"/>
      <c r="D20" s="15">
        <v>1435</v>
      </c>
      <c r="E20" s="82"/>
      <c r="F20" s="83">
        <v>25000</v>
      </c>
      <c r="G20" s="70" t="s">
        <v>59</v>
      </c>
    </row>
    <row r="21" spans="1:7" ht="12" customHeight="1" x14ac:dyDescent="0.35">
      <c r="A21" s="17"/>
      <c r="B21" s="101"/>
      <c r="C21" s="42"/>
      <c r="D21" s="43">
        <v>1668</v>
      </c>
      <c r="E21" s="78">
        <v>3000</v>
      </c>
      <c r="F21" s="79"/>
      <c r="G21" s="68"/>
    </row>
    <row r="22" spans="1:7" ht="12" customHeight="1" x14ac:dyDescent="0.35">
      <c r="A22" s="17"/>
      <c r="B22" s="57" t="s">
        <v>41</v>
      </c>
      <c r="C22" s="64"/>
      <c r="D22" s="65">
        <v>1000</v>
      </c>
      <c r="E22" s="86" t="s">
        <v>15</v>
      </c>
      <c r="F22" s="87"/>
      <c r="G22" s="72"/>
    </row>
    <row r="23" spans="1:7" ht="11.1" customHeight="1" x14ac:dyDescent="0.35">
      <c r="A23" s="17"/>
      <c r="B23" s="57"/>
      <c r="C23" s="64"/>
      <c r="D23" s="65"/>
      <c r="E23" s="86" t="s">
        <v>13</v>
      </c>
      <c r="F23" s="87"/>
      <c r="G23" s="72"/>
    </row>
    <row r="24" spans="1:7" ht="12" customHeight="1" x14ac:dyDescent="0.35">
      <c r="A24" s="17"/>
      <c r="B24" s="57"/>
      <c r="C24" s="64"/>
      <c r="D24" s="61">
        <v>1435</v>
      </c>
      <c r="E24" s="76">
        <v>1500</v>
      </c>
      <c r="F24" s="77">
        <v>25000</v>
      </c>
      <c r="G24" s="67" t="s">
        <v>59</v>
      </c>
    </row>
    <row r="25" spans="1:7" ht="12" customHeight="1" x14ac:dyDescent="0.35">
      <c r="A25" s="17"/>
      <c r="B25" s="5" t="s">
        <v>52</v>
      </c>
      <c r="C25" s="18"/>
      <c r="D25" s="45">
        <v>1435</v>
      </c>
      <c r="E25" s="84">
        <v>3000</v>
      </c>
      <c r="F25" s="85">
        <v>25000</v>
      </c>
      <c r="G25" s="71" t="s">
        <v>59</v>
      </c>
    </row>
    <row r="26" spans="1:7" ht="12" customHeight="1" x14ac:dyDescent="0.35">
      <c r="A26" s="17"/>
      <c r="B26" s="126" t="s">
        <v>43</v>
      </c>
      <c r="C26" s="156"/>
      <c r="D26" s="128">
        <v>1435</v>
      </c>
      <c r="E26" s="129">
        <v>3000</v>
      </c>
      <c r="F26" s="130">
        <v>25000</v>
      </c>
      <c r="G26" s="131" t="s">
        <v>59</v>
      </c>
    </row>
    <row r="27" spans="1:7" ht="9.9499999999999993" customHeight="1" x14ac:dyDescent="0.35">
      <c r="A27" s="17"/>
      <c r="B27" s="102" t="s">
        <v>22</v>
      </c>
      <c r="C27" s="44"/>
      <c r="D27" s="46" t="s">
        <v>51</v>
      </c>
      <c r="E27" s="88" t="s">
        <v>51</v>
      </c>
      <c r="F27" s="89" t="s">
        <v>51</v>
      </c>
      <c r="G27" s="73" t="s">
        <v>51</v>
      </c>
    </row>
    <row r="28" spans="1:7" ht="12" customHeight="1" x14ac:dyDescent="0.35">
      <c r="A28" s="17"/>
      <c r="B28" s="132" t="s">
        <v>26</v>
      </c>
      <c r="C28" s="127"/>
      <c r="D28" s="128">
        <v>1520</v>
      </c>
      <c r="E28" s="129">
        <v>3000</v>
      </c>
      <c r="F28" s="133"/>
      <c r="G28" s="134"/>
    </row>
    <row r="29" spans="1:7" ht="12" customHeight="1" x14ac:dyDescent="0.35">
      <c r="A29" s="17"/>
      <c r="B29" s="102" t="s">
        <v>27</v>
      </c>
      <c r="C29" s="44"/>
      <c r="D29" s="45">
        <v>1520</v>
      </c>
      <c r="E29" s="84"/>
      <c r="F29" s="85">
        <v>25000</v>
      </c>
      <c r="G29" s="71" t="s">
        <v>59</v>
      </c>
    </row>
    <row r="30" spans="1:7" ht="12" customHeight="1" x14ac:dyDescent="0.35">
      <c r="A30" s="17"/>
      <c r="B30" s="102"/>
      <c r="C30" s="44"/>
      <c r="D30" s="45">
        <v>1435</v>
      </c>
      <c r="E30" s="84"/>
      <c r="F30" s="85"/>
      <c r="G30" s="71"/>
    </row>
    <row r="31" spans="1:7" ht="12" customHeight="1" x14ac:dyDescent="0.35">
      <c r="A31" s="17"/>
      <c r="B31" s="132" t="s">
        <v>44</v>
      </c>
      <c r="C31" s="127"/>
      <c r="D31" s="128">
        <v>1435</v>
      </c>
      <c r="E31" s="129"/>
      <c r="F31" s="133">
        <v>25000</v>
      </c>
      <c r="G31" s="134" t="s">
        <v>59</v>
      </c>
    </row>
    <row r="32" spans="1:7" ht="9.9499999999999993" customHeight="1" x14ac:dyDescent="0.35">
      <c r="A32" s="17"/>
      <c r="B32" s="102" t="s">
        <v>25</v>
      </c>
      <c r="C32" s="44"/>
      <c r="D32" s="45">
        <v>1435</v>
      </c>
      <c r="E32" s="84"/>
      <c r="F32" s="85">
        <v>25000</v>
      </c>
      <c r="G32" s="71" t="s">
        <v>59</v>
      </c>
    </row>
    <row r="33" spans="1:7" ht="12" customHeight="1" x14ac:dyDescent="0.35">
      <c r="A33" s="17"/>
      <c r="B33" s="132" t="s">
        <v>28</v>
      </c>
      <c r="C33" s="127"/>
      <c r="D33" s="135" t="s">
        <v>51</v>
      </c>
      <c r="E33" s="136" t="s">
        <v>51</v>
      </c>
      <c r="F33" s="137" t="s">
        <v>51</v>
      </c>
      <c r="G33" s="138" t="s">
        <v>51</v>
      </c>
    </row>
    <row r="34" spans="1:7" ht="12" customHeight="1" x14ac:dyDescent="0.35">
      <c r="A34" s="17"/>
      <c r="B34" s="102" t="s">
        <v>36</v>
      </c>
      <c r="C34" s="44"/>
      <c r="D34" s="45">
        <v>1435</v>
      </c>
      <c r="E34" s="84">
        <v>1500</v>
      </c>
      <c r="F34" s="85"/>
      <c r="G34" s="71"/>
    </row>
    <row r="35" spans="1:7" ht="12" customHeight="1" x14ac:dyDescent="0.35">
      <c r="A35" s="3"/>
      <c r="B35" s="132" t="s">
        <v>45</v>
      </c>
      <c r="C35" s="127"/>
      <c r="D35" s="128">
        <v>1435</v>
      </c>
      <c r="E35" s="129"/>
      <c r="F35" s="133">
        <v>15000</v>
      </c>
      <c r="G35" s="134" t="s">
        <v>58</v>
      </c>
    </row>
    <row r="36" spans="1:7" ht="12" customHeight="1" x14ac:dyDescent="0.35">
      <c r="A36" s="3"/>
      <c r="B36" s="102" t="s">
        <v>29</v>
      </c>
      <c r="C36" s="44"/>
      <c r="D36" s="45">
        <v>1435</v>
      </c>
      <c r="E36" s="84">
        <v>3000</v>
      </c>
      <c r="F36" s="85"/>
      <c r="G36" s="71"/>
    </row>
    <row r="37" spans="1:7" ht="12" customHeight="1" x14ac:dyDescent="0.35">
      <c r="A37" s="3"/>
      <c r="B37" s="139" t="s">
        <v>46</v>
      </c>
      <c r="C37" s="140"/>
      <c r="D37" s="141">
        <v>1000</v>
      </c>
      <c r="E37" s="142"/>
      <c r="F37" s="143"/>
      <c r="G37" s="144"/>
    </row>
    <row r="38" spans="1:7" ht="12" customHeight="1" x14ac:dyDescent="0.35">
      <c r="A38" s="3"/>
      <c r="B38" s="101"/>
      <c r="C38" s="42"/>
      <c r="D38" s="43">
        <v>1668</v>
      </c>
      <c r="E38" s="78"/>
      <c r="F38" s="79">
        <v>25000</v>
      </c>
      <c r="G38" s="68" t="s">
        <v>59</v>
      </c>
    </row>
    <row r="39" spans="1:7" ht="12" customHeight="1" x14ac:dyDescent="0.35">
      <c r="A39" s="3"/>
      <c r="B39" s="145" t="s">
        <v>30</v>
      </c>
      <c r="C39" s="146"/>
      <c r="D39" s="147">
        <v>1435</v>
      </c>
      <c r="E39" s="148"/>
      <c r="F39" s="130">
        <v>25000</v>
      </c>
      <c r="G39" s="131" t="s">
        <v>59</v>
      </c>
    </row>
    <row r="40" spans="1:7" ht="12" customHeight="1" x14ac:dyDescent="0.35">
      <c r="A40" s="3"/>
      <c r="B40" s="102" t="s">
        <v>32</v>
      </c>
      <c r="C40" s="44"/>
      <c r="D40" s="45">
        <v>1435</v>
      </c>
      <c r="E40" s="84">
        <v>3000</v>
      </c>
      <c r="F40" s="85"/>
      <c r="G40" s="71"/>
    </row>
    <row r="41" spans="1:7" ht="12" customHeight="1" x14ac:dyDescent="0.35">
      <c r="A41" s="3"/>
      <c r="B41" s="132" t="s">
        <v>31</v>
      </c>
      <c r="C41" s="127"/>
      <c r="D41" s="128">
        <v>1435</v>
      </c>
      <c r="E41" s="129">
        <v>3000</v>
      </c>
      <c r="F41" s="133">
        <v>25000</v>
      </c>
      <c r="G41" s="134" t="s">
        <v>59</v>
      </c>
    </row>
    <row r="42" spans="1:7" ht="12" customHeight="1" x14ac:dyDescent="0.35">
      <c r="A42" s="3"/>
      <c r="B42" s="102" t="s">
        <v>47</v>
      </c>
      <c r="C42" s="44"/>
      <c r="D42" s="45">
        <v>1524</v>
      </c>
      <c r="E42" s="84"/>
      <c r="F42" s="85">
        <v>25000</v>
      </c>
      <c r="G42" s="71" t="s">
        <v>59</v>
      </c>
    </row>
    <row r="43" spans="1:7" ht="12" customHeight="1" x14ac:dyDescent="0.35">
      <c r="A43" s="3"/>
      <c r="B43" s="132" t="s">
        <v>48</v>
      </c>
      <c r="C43" s="127"/>
      <c r="D43" s="128">
        <v>1435</v>
      </c>
      <c r="E43" s="129"/>
      <c r="F43" s="133">
        <v>15000</v>
      </c>
      <c r="G43" s="134" t="s">
        <v>58</v>
      </c>
    </row>
    <row r="44" spans="1:7" ht="22.5" customHeight="1" x14ac:dyDescent="0.35">
      <c r="B44" s="441" t="s">
        <v>71</v>
      </c>
      <c r="C44" s="442"/>
      <c r="D44" s="442"/>
      <c r="E44" s="442"/>
      <c r="F44" s="442"/>
      <c r="G44" s="442"/>
    </row>
    <row r="45" spans="1:7" ht="15.75" customHeight="1" x14ac:dyDescent="0.35">
      <c r="B45" s="435" t="s">
        <v>122</v>
      </c>
      <c r="C45" s="435"/>
      <c r="D45" s="435"/>
      <c r="E45" s="435"/>
      <c r="F45" s="435"/>
    </row>
    <row r="46" spans="1:7" ht="24.95" customHeight="1" x14ac:dyDescent="0.35">
      <c r="B46" s="433" t="s">
        <v>70</v>
      </c>
      <c r="C46" s="433"/>
      <c r="D46" s="433"/>
      <c r="E46" s="433"/>
      <c r="F46" s="433"/>
      <c r="G46" s="433"/>
    </row>
    <row r="47" spans="1:7" ht="24.95" customHeight="1" x14ac:dyDescent="0.35"/>
    <row r="48" spans="1:7" ht="12.75" customHeight="1" x14ac:dyDescent="0.35"/>
  </sheetData>
  <mergeCells count="7">
    <mergeCell ref="B46:G46"/>
    <mergeCell ref="B2:G2"/>
    <mergeCell ref="B3:G3"/>
    <mergeCell ref="B45:F45"/>
    <mergeCell ref="F6:G6"/>
    <mergeCell ref="E5:G5"/>
    <mergeCell ref="B44:G44"/>
  </mergeCells>
  <phoneticPr fontId="13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8"/>
  <dimension ref="A1:H48"/>
  <sheetViews>
    <sheetView workbookViewId="0">
      <selection activeCell="C44" sqref="C44:H44"/>
    </sheetView>
  </sheetViews>
  <sheetFormatPr defaultRowHeight="12.75" x14ac:dyDescent="0.35"/>
  <cols>
    <col min="1" max="1" width="3.86328125" customWidth="1"/>
    <col min="2" max="2" width="4.86328125" customWidth="1"/>
    <col min="3" max="8" width="8.73046875" customWidth="1"/>
  </cols>
  <sheetData>
    <row r="1" spans="1:8" ht="14.25" customHeight="1" x14ac:dyDescent="0.4">
      <c r="B1" s="404"/>
      <c r="C1" s="404"/>
      <c r="D1" s="16"/>
      <c r="E1" s="14"/>
      <c r="F1" s="14"/>
      <c r="G1" s="14"/>
    </row>
    <row r="2" spans="1:8" ht="14.25" customHeight="1" x14ac:dyDescent="0.4">
      <c r="B2" s="16"/>
      <c r="C2" s="16"/>
      <c r="D2" s="16"/>
      <c r="E2" s="14"/>
      <c r="F2" s="14"/>
      <c r="G2" s="14"/>
    </row>
    <row r="3" spans="1:8" ht="30" customHeight="1" x14ac:dyDescent="0.35">
      <c r="B3" s="419" t="s">
        <v>119</v>
      </c>
      <c r="C3" s="419"/>
      <c r="D3" s="419"/>
      <c r="E3" s="419"/>
      <c r="F3" s="419"/>
      <c r="G3" s="419"/>
      <c r="H3" s="419"/>
    </row>
    <row r="4" spans="1:8" ht="18" customHeight="1" x14ac:dyDescent="0.35">
      <c r="B4" s="443" t="s">
        <v>141</v>
      </c>
      <c r="C4" s="443"/>
      <c r="D4" s="443"/>
      <c r="E4" s="443"/>
      <c r="F4" s="443"/>
      <c r="G4" s="443"/>
      <c r="H4" s="443"/>
    </row>
    <row r="5" spans="1:8" ht="33.75" customHeight="1" x14ac:dyDescent="0.35">
      <c r="B5" s="23"/>
      <c r="C5" s="219" t="s">
        <v>53</v>
      </c>
      <c r="D5" s="221" t="s">
        <v>54</v>
      </c>
      <c r="E5" s="221" t="s">
        <v>55</v>
      </c>
      <c r="F5" s="221" t="s">
        <v>60</v>
      </c>
      <c r="G5" s="221" t="s">
        <v>56</v>
      </c>
      <c r="H5" s="218" t="s">
        <v>57</v>
      </c>
    </row>
    <row r="6" spans="1:8" ht="12.75" customHeight="1" x14ac:dyDescent="0.35">
      <c r="A6" s="200"/>
      <c r="B6" s="217" t="s">
        <v>93</v>
      </c>
      <c r="C6" s="220">
        <f t="shared" ref="C6:H6" si="0">SUM(C7:C33)</f>
        <v>12</v>
      </c>
      <c r="D6" s="220">
        <f t="shared" si="0"/>
        <v>17</v>
      </c>
      <c r="E6" s="220">
        <f t="shared" si="0"/>
        <v>79</v>
      </c>
      <c r="F6" s="220">
        <f t="shared" si="0"/>
        <v>31</v>
      </c>
      <c r="G6" s="220">
        <f t="shared" si="0"/>
        <v>86</v>
      </c>
      <c r="H6" s="220">
        <f t="shared" si="0"/>
        <v>59</v>
      </c>
    </row>
    <row r="7" spans="1:8" ht="12.75" customHeight="1" x14ac:dyDescent="0.35">
      <c r="B7" s="259" t="s">
        <v>38</v>
      </c>
      <c r="C7" s="115"/>
      <c r="D7" s="116">
        <v>1</v>
      </c>
      <c r="E7" s="116">
        <v>1</v>
      </c>
      <c r="F7" s="116"/>
      <c r="G7" s="116">
        <v>2</v>
      </c>
      <c r="H7" s="114">
        <v>1</v>
      </c>
    </row>
    <row r="8" spans="1:8" ht="12.75" customHeight="1" x14ac:dyDescent="0.35">
      <c r="A8" s="3"/>
      <c r="B8" s="255" t="s">
        <v>21</v>
      </c>
      <c r="C8" s="149"/>
      <c r="D8" s="150"/>
      <c r="E8" s="150">
        <v>2</v>
      </c>
      <c r="F8" s="150">
        <v>1</v>
      </c>
      <c r="G8" s="150"/>
      <c r="H8" s="170"/>
    </row>
    <row r="9" spans="1:8" ht="12.75" customHeight="1" x14ac:dyDescent="0.35">
      <c r="A9" s="3"/>
      <c r="B9" s="254" t="s">
        <v>23</v>
      </c>
      <c r="C9" s="117"/>
      <c r="D9" s="17"/>
      <c r="E9" s="17">
        <v>1</v>
      </c>
      <c r="F9" s="17"/>
      <c r="G9" s="17">
        <v>2</v>
      </c>
      <c r="H9" s="171">
        <v>1</v>
      </c>
    </row>
    <row r="10" spans="1:8" ht="12.75" customHeight="1" x14ac:dyDescent="0.35">
      <c r="A10" s="3"/>
      <c r="B10" s="255" t="s">
        <v>34</v>
      </c>
      <c r="C10" s="149"/>
      <c r="D10" s="150">
        <v>1</v>
      </c>
      <c r="E10" s="150">
        <v>1</v>
      </c>
      <c r="F10" s="150">
        <v>1</v>
      </c>
      <c r="G10" s="150">
        <v>2</v>
      </c>
      <c r="H10" s="170">
        <v>3</v>
      </c>
    </row>
    <row r="11" spans="1:8" ht="12.75" customHeight="1" x14ac:dyDescent="0.35">
      <c r="A11" s="3"/>
      <c r="B11" s="254" t="s">
        <v>39</v>
      </c>
      <c r="C11" s="117">
        <v>2</v>
      </c>
      <c r="D11" s="17">
        <v>3</v>
      </c>
      <c r="E11" s="17">
        <v>5</v>
      </c>
      <c r="F11" s="17">
        <v>6</v>
      </c>
      <c r="G11" s="17">
        <v>4</v>
      </c>
      <c r="H11" s="171">
        <v>3</v>
      </c>
    </row>
    <row r="12" spans="1:8" ht="12.75" customHeight="1" x14ac:dyDescent="0.35">
      <c r="A12" s="3"/>
      <c r="B12" s="255" t="s">
        <v>24</v>
      </c>
      <c r="C12" s="149"/>
      <c r="D12" s="150"/>
      <c r="E12" s="150">
        <v>1</v>
      </c>
      <c r="F12" s="150"/>
      <c r="G12" s="150"/>
      <c r="H12" s="170"/>
    </row>
    <row r="13" spans="1:8" ht="12.75" customHeight="1" x14ac:dyDescent="0.35">
      <c r="A13" s="3"/>
      <c r="B13" s="254" t="s">
        <v>42</v>
      </c>
      <c r="C13" s="117"/>
      <c r="D13" s="17">
        <v>1</v>
      </c>
      <c r="E13" s="17"/>
      <c r="F13" s="17"/>
      <c r="G13" s="17">
        <v>4</v>
      </c>
      <c r="H13" s="171"/>
    </row>
    <row r="14" spans="1:8" ht="12.75" customHeight="1" x14ac:dyDescent="0.35">
      <c r="A14" s="3"/>
      <c r="B14" s="255" t="s">
        <v>35</v>
      </c>
      <c r="C14" s="149">
        <v>1</v>
      </c>
      <c r="D14" s="150"/>
      <c r="E14" s="150">
        <v>9</v>
      </c>
      <c r="F14" s="150">
        <v>0</v>
      </c>
      <c r="G14" s="150">
        <v>11</v>
      </c>
      <c r="H14" s="170">
        <v>11</v>
      </c>
    </row>
    <row r="15" spans="1:8" ht="12.75" customHeight="1" x14ac:dyDescent="0.35">
      <c r="A15" s="3"/>
      <c r="B15" s="254" t="s">
        <v>40</v>
      </c>
      <c r="C15" s="117">
        <v>3</v>
      </c>
      <c r="D15" s="17">
        <v>3</v>
      </c>
      <c r="E15" s="17">
        <v>10</v>
      </c>
      <c r="F15" s="17">
        <v>6</v>
      </c>
      <c r="G15" s="17">
        <v>12</v>
      </c>
      <c r="H15" s="171"/>
    </row>
    <row r="16" spans="1:8" ht="12.75" customHeight="1" x14ac:dyDescent="0.35">
      <c r="A16" s="3"/>
      <c r="B16" s="255" t="s">
        <v>41</v>
      </c>
      <c r="C16" s="149">
        <v>2</v>
      </c>
      <c r="D16" s="150">
        <v>1</v>
      </c>
      <c r="E16" s="150">
        <v>12</v>
      </c>
      <c r="F16" s="150">
        <v>6</v>
      </c>
      <c r="G16" s="150">
        <v>10</v>
      </c>
      <c r="H16" s="170">
        <v>10</v>
      </c>
    </row>
    <row r="17" spans="1:8" ht="12.75" customHeight="1" x14ac:dyDescent="0.35">
      <c r="A17" s="3"/>
      <c r="B17" s="254" t="s">
        <v>52</v>
      </c>
      <c r="C17" s="117"/>
      <c r="D17" s="17"/>
      <c r="E17" s="17">
        <v>2</v>
      </c>
      <c r="F17" s="17">
        <v>2</v>
      </c>
      <c r="G17" s="17">
        <v>1</v>
      </c>
      <c r="H17" s="171">
        <v>1</v>
      </c>
    </row>
    <row r="18" spans="1:8" ht="12.75" customHeight="1" x14ac:dyDescent="0.35">
      <c r="A18" s="3"/>
      <c r="B18" s="255" t="s">
        <v>43</v>
      </c>
      <c r="C18" s="149">
        <v>1</v>
      </c>
      <c r="D18" s="150">
        <v>3</v>
      </c>
      <c r="E18" s="150">
        <v>15</v>
      </c>
      <c r="F18" s="150">
        <v>3</v>
      </c>
      <c r="G18" s="150">
        <v>9</v>
      </c>
      <c r="H18" s="170">
        <v>3</v>
      </c>
    </row>
    <row r="19" spans="1:8" ht="12.75" customHeight="1" x14ac:dyDescent="0.35">
      <c r="A19" s="3"/>
      <c r="B19" s="254" t="s">
        <v>22</v>
      </c>
      <c r="C19" s="117"/>
      <c r="D19" s="17"/>
      <c r="E19" s="17">
        <v>2</v>
      </c>
      <c r="F19" s="17"/>
      <c r="G19" s="17"/>
      <c r="H19" s="171"/>
    </row>
    <row r="20" spans="1:8" ht="12.75" customHeight="1" x14ac:dyDescent="0.35">
      <c r="A20" s="3"/>
      <c r="B20" s="255" t="s">
        <v>26</v>
      </c>
      <c r="C20" s="149"/>
      <c r="D20" s="150"/>
      <c r="E20" s="150">
        <v>1</v>
      </c>
      <c r="F20" s="150"/>
      <c r="G20" s="150"/>
      <c r="H20" s="170"/>
    </row>
    <row r="21" spans="1:8" ht="12.75" customHeight="1" x14ac:dyDescent="0.35">
      <c r="A21" s="3"/>
      <c r="B21" s="254" t="s">
        <v>27</v>
      </c>
      <c r="C21" s="117"/>
      <c r="D21" s="17"/>
      <c r="E21" s="17">
        <v>1</v>
      </c>
      <c r="F21" s="17"/>
      <c r="G21" s="17">
        <v>1</v>
      </c>
      <c r="H21" s="171">
        <v>1</v>
      </c>
    </row>
    <row r="22" spans="1:8" ht="12.75" customHeight="1" x14ac:dyDescent="0.35">
      <c r="A22" s="3"/>
      <c r="B22" s="255" t="s">
        <v>44</v>
      </c>
      <c r="C22" s="149"/>
      <c r="D22" s="150"/>
      <c r="E22" s="150">
        <v>1</v>
      </c>
      <c r="F22" s="150"/>
      <c r="G22" s="150"/>
      <c r="H22" s="170"/>
    </row>
    <row r="23" spans="1:8" ht="12.75" customHeight="1" x14ac:dyDescent="0.35">
      <c r="A23" s="3"/>
      <c r="B23" s="254" t="s">
        <v>25</v>
      </c>
      <c r="C23" s="117"/>
      <c r="D23" s="17"/>
      <c r="E23" s="17">
        <v>1</v>
      </c>
      <c r="F23" s="17"/>
      <c r="G23" s="17"/>
      <c r="H23" s="171">
        <v>1</v>
      </c>
    </row>
    <row r="24" spans="1:8" ht="12.75" customHeight="1" x14ac:dyDescent="0.35">
      <c r="A24" s="3"/>
      <c r="B24" s="255" t="s">
        <v>28</v>
      </c>
      <c r="C24" s="149"/>
      <c r="D24" s="150"/>
      <c r="E24" s="150">
        <v>1</v>
      </c>
      <c r="F24" s="150"/>
      <c r="G24" s="150"/>
      <c r="H24" s="170"/>
    </row>
    <row r="25" spans="1:8" ht="12.75" customHeight="1" x14ac:dyDescent="0.35">
      <c r="A25" s="3"/>
      <c r="B25" s="254" t="s">
        <v>36</v>
      </c>
      <c r="C25" s="117">
        <v>1</v>
      </c>
      <c r="D25" s="17"/>
      <c r="E25" s="17">
        <v>1</v>
      </c>
      <c r="F25" s="17">
        <v>1</v>
      </c>
      <c r="G25" s="17"/>
      <c r="H25" s="171">
        <v>2</v>
      </c>
    </row>
    <row r="26" spans="1:8" ht="12.75" customHeight="1" x14ac:dyDescent="0.35">
      <c r="A26" s="3"/>
      <c r="B26" s="255" t="s">
        <v>45</v>
      </c>
      <c r="C26" s="149">
        <v>1</v>
      </c>
      <c r="D26" s="150"/>
      <c r="E26" s="150"/>
      <c r="F26" s="150"/>
      <c r="G26" s="150">
        <v>3</v>
      </c>
      <c r="H26" s="170">
        <v>2</v>
      </c>
    </row>
    <row r="27" spans="1:8" ht="12.75" customHeight="1" x14ac:dyDescent="0.35">
      <c r="A27" s="3"/>
      <c r="B27" s="254" t="s">
        <v>29</v>
      </c>
      <c r="C27" s="117"/>
      <c r="D27" s="17">
        <v>1</v>
      </c>
      <c r="E27" s="17">
        <v>6</v>
      </c>
      <c r="F27" s="17"/>
      <c r="G27" s="17">
        <v>3</v>
      </c>
      <c r="H27" s="171">
        <v>3</v>
      </c>
    </row>
    <row r="28" spans="1:8" ht="12.75" customHeight="1" x14ac:dyDescent="0.35">
      <c r="A28" s="3"/>
      <c r="B28" s="255" t="s">
        <v>46</v>
      </c>
      <c r="C28" s="149">
        <v>1</v>
      </c>
      <c r="D28" s="150">
        <v>1</v>
      </c>
      <c r="E28" s="150">
        <v>3</v>
      </c>
      <c r="F28" s="150"/>
      <c r="G28" s="150">
        <v>4</v>
      </c>
      <c r="H28" s="170">
        <v>4</v>
      </c>
    </row>
    <row r="29" spans="1:8" ht="12.75" customHeight="1" x14ac:dyDescent="0.35">
      <c r="A29" s="3"/>
      <c r="B29" s="254" t="s">
        <v>30</v>
      </c>
      <c r="C29" s="117"/>
      <c r="D29" s="17">
        <v>1</v>
      </c>
      <c r="E29" s="17">
        <v>1</v>
      </c>
      <c r="F29" s="17">
        <v>2</v>
      </c>
      <c r="G29" s="17">
        <v>4</v>
      </c>
      <c r="H29" s="171">
        <v>2</v>
      </c>
    </row>
    <row r="30" spans="1:8" ht="12.75" customHeight="1" x14ac:dyDescent="0.35">
      <c r="A30" s="3"/>
      <c r="B30" s="255" t="s">
        <v>32</v>
      </c>
      <c r="C30" s="149"/>
      <c r="D30" s="150"/>
      <c r="E30" s="150"/>
      <c r="F30" s="150"/>
      <c r="G30" s="150">
        <v>1</v>
      </c>
      <c r="H30" s="170"/>
    </row>
    <row r="31" spans="1:8" ht="12.75" customHeight="1" x14ac:dyDescent="0.35">
      <c r="A31" s="3"/>
      <c r="B31" s="254" t="s">
        <v>31</v>
      </c>
      <c r="C31" s="117"/>
      <c r="D31" s="17"/>
      <c r="E31" s="17"/>
      <c r="F31" s="17"/>
      <c r="G31" s="17">
        <v>2</v>
      </c>
      <c r="H31" s="171"/>
    </row>
    <row r="32" spans="1:8" ht="12.75" customHeight="1" x14ac:dyDescent="0.35">
      <c r="A32" s="3"/>
      <c r="B32" s="255" t="s">
        <v>47</v>
      </c>
      <c r="C32" s="149"/>
      <c r="D32" s="150"/>
      <c r="E32" s="150">
        <v>1</v>
      </c>
      <c r="F32" s="150"/>
      <c r="G32" s="150">
        <v>4</v>
      </c>
      <c r="H32" s="170">
        <v>7</v>
      </c>
    </row>
    <row r="33" spans="1:8" ht="12.75" customHeight="1" x14ac:dyDescent="0.35">
      <c r="A33" s="3"/>
      <c r="B33" s="256" t="s">
        <v>48</v>
      </c>
      <c r="C33" s="248"/>
      <c r="D33" s="249">
        <v>1</v>
      </c>
      <c r="E33" s="249">
        <v>1</v>
      </c>
      <c r="F33" s="249">
        <v>3</v>
      </c>
      <c r="G33" s="249">
        <v>7</v>
      </c>
      <c r="H33" s="260">
        <v>4</v>
      </c>
    </row>
    <row r="34" spans="1:8" ht="12.75" customHeight="1" x14ac:dyDescent="0.35">
      <c r="A34" s="3"/>
      <c r="B34" s="255" t="s">
        <v>19</v>
      </c>
      <c r="C34" s="149"/>
      <c r="D34" s="150"/>
      <c r="E34" s="150">
        <v>1</v>
      </c>
      <c r="F34" s="150"/>
      <c r="G34" s="150">
        <v>2</v>
      </c>
      <c r="H34" s="170"/>
    </row>
    <row r="35" spans="1:8" ht="12.75" customHeight="1" x14ac:dyDescent="0.35">
      <c r="A35" s="3"/>
      <c r="B35" s="254" t="s">
        <v>49</v>
      </c>
      <c r="C35" s="117"/>
      <c r="D35" s="17">
        <v>1</v>
      </c>
      <c r="E35" s="17">
        <v>5</v>
      </c>
      <c r="F35" s="17">
        <v>2</v>
      </c>
      <c r="G35" s="17">
        <v>9</v>
      </c>
      <c r="H35" s="171">
        <v>11</v>
      </c>
    </row>
    <row r="36" spans="1:8" ht="12.75" customHeight="1" x14ac:dyDescent="0.35">
      <c r="A36" s="3"/>
      <c r="B36" s="258" t="s">
        <v>20</v>
      </c>
      <c r="C36" s="151">
        <v>1</v>
      </c>
      <c r="D36" s="152">
        <v>1</v>
      </c>
      <c r="E36" s="152">
        <v>1</v>
      </c>
      <c r="F36" s="152"/>
      <c r="G36" s="152"/>
      <c r="H36" s="153">
        <v>3</v>
      </c>
    </row>
    <row r="37" spans="1:8" ht="12.75" customHeight="1" x14ac:dyDescent="0.35">
      <c r="A37" s="3"/>
      <c r="B37" s="119" t="s">
        <v>139</v>
      </c>
      <c r="C37" s="345"/>
      <c r="D37" s="346"/>
      <c r="E37" s="346"/>
      <c r="F37" s="346">
        <v>1</v>
      </c>
      <c r="G37" s="346">
        <v>2</v>
      </c>
      <c r="H37" s="347"/>
    </row>
    <row r="38" spans="1:8" ht="12.75" customHeight="1" x14ac:dyDescent="0.35">
      <c r="A38" s="3"/>
      <c r="B38" s="254" t="s">
        <v>87</v>
      </c>
      <c r="C38" s="117"/>
      <c r="D38" s="17"/>
      <c r="E38" s="17">
        <v>1</v>
      </c>
      <c r="F38" s="17"/>
      <c r="G38" s="17"/>
      <c r="H38" s="171"/>
    </row>
    <row r="39" spans="1:8" ht="12.75" customHeight="1" x14ac:dyDescent="0.35">
      <c r="A39" s="3"/>
      <c r="B39" s="255" t="s">
        <v>85</v>
      </c>
      <c r="C39" s="149"/>
      <c r="D39" s="150"/>
      <c r="E39" s="150"/>
      <c r="F39" s="150">
        <v>2</v>
      </c>
      <c r="G39" s="150"/>
      <c r="H39" s="170"/>
    </row>
    <row r="40" spans="1:8" ht="12.75" customHeight="1" x14ac:dyDescent="0.35">
      <c r="A40" s="3"/>
      <c r="B40" s="257" t="s">
        <v>140</v>
      </c>
      <c r="C40" s="117"/>
      <c r="D40" s="17"/>
      <c r="E40" s="348">
        <v>1</v>
      </c>
      <c r="F40" s="17"/>
      <c r="G40" s="17"/>
      <c r="H40" s="171"/>
    </row>
    <row r="41" spans="1:8" ht="12.75" customHeight="1" x14ac:dyDescent="0.35">
      <c r="A41" s="3"/>
      <c r="B41" s="255" t="s">
        <v>0</v>
      </c>
      <c r="C41" s="149"/>
      <c r="D41" s="150"/>
      <c r="E41" s="150">
        <v>1</v>
      </c>
      <c r="F41" s="150"/>
      <c r="G41" s="150"/>
      <c r="H41" s="170"/>
    </row>
    <row r="42" spans="1:8" ht="12.75" customHeight="1" x14ac:dyDescent="0.35">
      <c r="A42" s="3"/>
      <c r="B42" s="254" t="s">
        <v>86</v>
      </c>
      <c r="C42" s="117"/>
      <c r="D42" s="17"/>
      <c r="E42" s="17">
        <v>1</v>
      </c>
      <c r="F42" s="17"/>
      <c r="G42" s="17">
        <v>1</v>
      </c>
      <c r="H42" s="171"/>
    </row>
    <row r="43" spans="1:8" ht="12.75" customHeight="1" x14ac:dyDescent="0.35">
      <c r="A43" s="349"/>
      <c r="B43" s="255" t="s">
        <v>33</v>
      </c>
      <c r="C43" s="149">
        <v>7</v>
      </c>
      <c r="D43" s="150">
        <v>2</v>
      </c>
      <c r="E43" s="150">
        <v>9</v>
      </c>
      <c r="F43" s="150">
        <v>10</v>
      </c>
      <c r="G43" s="150">
        <v>15</v>
      </c>
      <c r="H43" s="170">
        <v>9</v>
      </c>
    </row>
    <row r="44" spans="1:8" ht="12" customHeight="1" x14ac:dyDescent="0.35">
      <c r="A44" s="349"/>
      <c r="B44" s="124" t="s">
        <v>138</v>
      </c>
      <c r="C44" s="444" t="s">
        <v>147</v>
      </c>
      <c r="D44" s="445"/>
      <c r="E44" s="445"/>
      <c r="F44" s="445"/>
      <c r="G44" s="445"/>
      <c r="H44" s="446"/>
    </row>
    <row r="45" spans="1:8" ht="12.75" customHeight="1" x14ac:dyDescent="0.35">
      <c r="A45" s="349"/>
      <c r="B45" s="124" t="s">
        <v>37</v>
      </c>
      <c r="C45">
        <v>1</v>
      </c>
      <c r="D45">
        <v>3</v>
      </c>
      <c r="E45">
        <v>9</v>
      </c>
      <c r="F45">
        <v>4</v>
      </c>
      <c r="G45">
        <v>9</v>
      </c>
      <c r="H45">
        <v>9</v>
      </c>
    </row>
    <row r="46" spans="1:8" ht="23.25" customHeight="1" x14ac:dyDescent="0.35"/>
    <row r="47" spans="1:8" ht="12.75" customHeight="1" x14ac:dyDescent="0.35"/>
    <row r="48" spans="1:8" ht="12.75" customHeight="1" x14ac:dyDescent="0.35"/>
  </sheetData>
  <mergeCells count="4">
    <mergeCell ref="B1:C1"/>
    <mergeCell ref="B3:H3"/>
    <mergeCell ref="B4:H4"/>
    <mergeCell ref="C44:H44"/>
  </mergeCells>
  <phoneticPr fontId="13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8AC9-3666-4647-BB54-83BFF5448EAD}">
  <dimension ref="A2:H45"/>
  <sheetViews>
    <sheetView workbookViewId="0">
      <selection activeCell="A46" sqref="A46:XFD46"/>
    </sheetView>
  </sheetViews>
  <sheetFormatPr defaultRowHeight="12.75" x14ac:dyDescent="0.35"/>
  <cols>
    <col min="2" max="2" width="4.86328125" customWidth="1"/>
    <col min="3" max="8" width="8.73046875" customWidth="1"/>
  </cols>
  <sheetData>
    <row r="2" spans="1:8" ht="15" x14ac:dyDescent="0.4">
      <c r="B2" s="404"/>
      <c r="C2" s="404"/>
      <c r="D2" s="16"/>
      <c r="E2" s="14"/>
      <c r="F2" s="14"/>
      <c r="G2" s="14"/>
    </row>
    <row r="3" spans="1:8" ht="15" x14ac:dyDescent="0.35">
      <c r="B3" s="419" t="s">
        <v>148</v>
      </c>
      <c r="C3" s="419"/>
      <c r="D3" s="419"/>
      <c r="E3" s="419"/>
      <c r="F3" s="419"/>
      <c r="G3" s="419"/>
      <c r="H3" s="419"/>
    </row>
    <row r="4" spans="1:8" ht="13.15" x14ac:dyDescent="0.35">
      <c r="B4" s="443" t="s">
        <v>155</v>
      </c>
      <c r="C4" s="443"/>
      <c r="D4" s="443"/>
      <c r="E4" s="443"/>
      <c r="F4" s="443"/>
      <c r="G4" s="443"/>
      <c r="H4" s="443"/>
    </row>
    <row r="5" spans="1:8" ht="30.4" x14ac:dyDescent="0.35">
      <c r="B5" s="23"/>
      <c r="C5" s="219" t="s">
        <v>149</v>
      </c>
      <c r="D5" s="221" t="s">
        <v>150</v>
      </c>
      <c r="E5" s="221" t="s">
        <v>151</v>
      </c>
      <c r="F5" s="221" t="s">
        <v>152</v>
      </c>
      <c r="G5" s="221" t="s">
        <v>153</v>
      </c>
      <c r="H5" s="218" t="s">
        <v>154</v>
      </c>
    </row>
    <row r="6" spans="1:8" x14ac:dyDescent="0.35">
      <c r="A6" s="200"/>
      <c r="B6" s="217" t="s">
        <v>93</v>
      </c>
      <c r="C6" s="389">
        <f>SUM(C7:C33)</f>
        <v>11</v>
      </c>
      <c r="D6" s="359">
        <f>SUM(D7:D33)</f>
        <v>63</v>
      </c>
      <c r="E6" s="217">
        <f t="shared" ref="E6:H6" si="0">SUM(E7:E33)</f>
        <v>48</v>
      </c>
      <c r="F6" s="359">
        <f t="shared" si="0"/>
        <v>124</v>
      </c>
      <c r="G6" s="359">
        <f t="shared" si="0"/>
        <v>49</v>
      </c>
      <c r="H6" s="390">
        <f t="shared" si="0"/>
        <v>385</v>
      </c>
    </row>
    <row r="7" spans="1:8" x14ac:dyDescent="0.35">
      <c r="A7" s="200"/>
      <c r="B7" s="373" t="s">
        <v>38</v>
      </c>
      <c r="C7" s="115">
        <v>1</v>
      </c>
      <c r="D7" s="116">
        <v>2</v>
      </c>
      <c r="E7" s="116" t="s">
        <v>50</v>
      </c>
      <c r="F7" s="116">
        <v>1</v>
      </c>
      <c r="G7" s="116" t="s">
        <v>50</v>
      </c>
      <c r="H7" s="114"/>
    </row>
    <row r="8" spans="1:8" x14ac:dyDescent="0.35">
      <c r="B8" s="255" t="s">
        <v>21</v>
      </c>
      <c r="C8" s="149"/>
      <c r="D8" s="150">
        <v>2</v>
      </c>
      <c r="E8" s="150"/>
      <c r="F8" s="150"/>
      <c r="G8" s="150"/>
      <c r="H8" s="170"/>
    </row>
    <row r="9" spans="1:8" x14ac:dyDescent="0.35">
      <c r="B9" s="5" t="s">
        <v>23</v>
      </c>
      <c r="C9" s="351" t="s">
        <v>51</v>
      </c>
      <c r="D9" s="351" t="s">
        <v>51</v>
      </c>
      <c r="E9" s="351" t="s">
        <v>51</v>
      </c>
      <c r="F9" s="351" t="s">
        <v>51</v>
      </c>
      <c r="G9" s="351" t="s">
        <v>51</v>
      </c>
      <c r="H9" s="372" t="s">
        <v>51</v>
      </c>
    </row>
    <row r="10" spans="1:8" x14ac:dyDescent="0.35">
      <c r="B10" s="255" t="s">
        <v>34</v>
      </c>
      <c r="C10" s="149"/>
      <c r="D10" s="150"/>
      <c r="E10" s="150">
        <v>6</v>
      </c>
      <c r="F10" s="150">
        <v>19</v>
      </c>
      <c r="G10" s="150">
        <v>10</v>
      </c>
      <c r="H10" s="170">
        <v>78</v>
      </c>
    </row>
    <row r="11" spans="1:8" x14ac:dyDescent="0.35">
      <c r="B11" s="254" t="s">
        <v>39</v>
      </c>
      <c r="C11" s="117">
        <v>1</v>
      </c>
      <c r="D11" s="17">
        <v>5</v>
      </c>
      <c r="E11" s="17">
        <v>5</v>
      </c>
      <c r="F11" s="17">
        <v>5</v>
      </c>
      <c r="G11" s="17">
        <v>1</v>
      </c>
      <c r="H11" s="171">
        <v>40</v>
      </c>
    </row>
    <row r="12" spans="1:8" x14ac:dyDescent="0.35">
      <c r="B12" s="255" t="s">
        <v>24</v>
      </c>
      <c r="C12" s="149"/>
      <c r="D12" s="150">
        <v>1</v>
      </c>
      <c r="E12" s="150">
        <v>1</v>
      </c>
      <c r="F12" s="150">
        <v>3</v>
      </c>
      <c r="G12" s="150">
        <v>2</v>
      </c>
      <c r="H12" s="170">
        <v>1</v>
      </c>
    </row>
    <row r="13" spans="1:8" x14ac:dyDescent="0.35">
      <c r="B13" s="254" t="s">
        <v>42</v>
      </c>
      <c r="C13" s="117"/>
      <c r="D13" s="17">
        <v>2</v>
      </c>
      <c r="E13" s="17">
        <v>1</v>
      </c>
      <c r="F13" s="17">
        <v>4</v>
      </c>
      <c r="G13" s="17">
        <v>1</v>
      </c>
      <c r="H13" s="171">
        <v>10</v>
      </c>
    </row>
    <row r="14" spans="1:8" x14ac:dyDescent="0.35">
      <c r="B14" s="255" t="s">
        <v>35</v>
      </c>
      <c r="C14" s="149"/>
      <c r="D14" s="150">
        <v>5</v>
      </c>
      <c r="E14" s="150">
        <v>1</v>
      </c>
      <c r="F14" s="150">
        <v>19</v>
      </c>
      <c r="G14" s="150">
        <v>13</v>
      </c>
      <c r="H14" s="170">
        <v>136</v>
      </c>
    </row>
    <row r="15" spans="1:8" x14ac:dyDescent="0.35">
      <c r="B15" s="254" t="s">
        <v>40</v>
      </c>
      <c r="C15" s="117">
        <v>3</v>
      </c>
      <c r="D15" s="17">
        <v>8</v>
      </c>
      <c r="E15" s="17">
        <v>6</v>
      </c>
      <c r="F15" s="17">
        <v>10</v>
      </c>
      <c r="G15" s="17">
        <v>1</v>
      </c>
      <c r="H15" s="171">
        <v>7</v>
      </c>
    </row>
    <row r="16" spans="1:8" x14ac:dyDescent="0.35">
      <c r="B16" s="255" t="s">
        <v>41</v>
      </c>
      <c r="C16" s="149">
        <v>2</v>
      </c>
      <c r="D16" s="150">
        <v>4</v>
      </c>
      <c r="E16" s="150">
        <v>3</v>
      </c>
      <c r="F16" s="150">
        <v>10</v>
      </c>
      <c r="G16" s="150">
        <v>5</v>
      </c>
      <c r="H16" s="170">
        <v>15</v>
      </c>
    </row>
    <row r="17" spans="2:8" x14ac:dyDescent="0.35">
      <c r="B17" s="254" t="s">
        <v>52</v>
      </c>
      <c r="C17" s="117"/>
      <c r="D17" s="17"/>
      <c r="E17" s="17">
        <v>1</v>
      </c>
      <c r="F17" s="17">
        <v>4</v>
      </c>
      <c r="G17" s="17">
        <v>1</v>
      </c>
      <c r="H17" s="171">
        <v>19</v>
      </c>
    </row>
    <row r="18" spans="2:8" x14ac:dyDescent="0.35">
      <c r="B18" s="255" t="s">
        <v>43</v>
      </c>
      <c r="C18" s="149">
        <v>1</v>
      </c>
      <c r="D18" s="150">
        <v>16</v>
      </c>
      <c r="E18" s="150">
        <v>8</v>
      </c>
      <c r="F18" s="150">
        <v>16</v>
      </c>
      <c r="G18" s="150">
        <v>7</v>
      </c>
      <c r="H18" s="170">
        <v>30</v>
      </c>
    </row>
    <row r="19" spans="2:8" x14ac:dyDescent="0.35">
      <c r="B19" s="254" t="s">
        <v>22</v>
      </c>
      <c r="C19" s="117"/>
      <c r="D19" s="17"/>
      <c r="E19" s="17"/>
      <c r="F19" s="17">
        <v>3</v>
      </c>
      <c r="G19" s="17"/>
      <c r="H19" s="171">
        <v>1</v>
      </c>
    </row>
    <row r="20" spans="2:8" x14ac:dyDescent="0.35">
      <c r="B20" s="255" t="s">
        <v>26</v>
      </c>
      <c r="C20" s="149"/>
      <c r="D20" s="150">
        <v>2</v>
      </c>
      <c r="E20" s="150">
        <v>1</v>
      </c>
      <c r="F20" s="150">
        <v>1</v>
      </c>
      <c r="G20" s="150"/>
      <c r="H20" s="170">
        <v>2</v>
      </c>
    </row>
    <row r="21" spans="2:8" x14ac:dyDescent="0.35">
      <c r="B21" s="254" t="s">
        <v>27</v>
      </c>
      <c r="C21" s="117"/>
      <c r="D21" s="17">
        <v>1</v>
      </c>
      <c r="E21" s="17">
        <v>1</v>
      </c>
      <c r="F21" s="17"/>
      <c r="G21" s="17"/>
      <c r="H21" s="171"/>
    </row>
    <row r="22" spans="2:8" x14ac:dyDescent="0.35">
      <c r="B22" s="119" t="s">
        <v>44</v>
      </c>
      <c r="C22" s="353" t="s">
        <v>51</v>
      </c>
      <c r="D22" s="353" t="s">
        <v>51</v>
      </c>
      <c r="E22" s="353" t="s">
        <v>51</v>
      </c>
      <c r="F22" s="353" t="s">
        <v>51</v>
      </c>
      <c r="G22" s="353" t="s">
        <v>51</v>
      </c>
      <c r="H22" s="371" t="s">
        <v>51</v>
      </c>
    </row>
    <row r="23" spans="2:8" x14ac:dyDescent="0.35">
      <c r="B23" s="5" t="s">
        <v>25</v>
      </c>
      <c r="C23" s="351" t="s">
        <v>51</v>
      </c>
      <c r="D23" s="351" t="s">
        <v>51</v>
      </c>
      <c r="E23" s="351" t="s">
        <v>51</v>
      </c>
      <c r="F23" s="351" t="s">
        <v>51</v>
      </c>
      <c r="G23" s="351" t="s">
        <v>51</v>
      </c>
      <c r="H23" s="372" t="s">
        <v>51</v>
      </c>
    </row>
    <row r="24" spans="2:8" x14ac:dyDescent="0.35">
      <c r="B24" s="119" t="s">
        <v>28</v>
      </c>
      <c r="C24" s="150"/>
      <c r="D24" s="150"/>
      <c r="E24" s="150"/>
      <c r="F24" s="150">
        <v>2</v>
      </c>
      <c r="G24" s="150"/>
      <c r="H24" s="170"/>
    </row>
    <row r="25" spans="2:8" x14ac:dyDescent="0.35">
      <c r="B25" s="5" t="s">
        <v>36</v>
      </c>
      <c r="C25" s="17">
        <v>2</v>
      </c>
      <c r="D25" s="17">
        <v>2</v>
      </c>
      <c r="E25" s="17">
        <v>2</v>
      </c>
      <c r="F25" s="17">
        <v>1</v>
      </c>
      <c r="G25" s="17"/>
      <c r="H25" s="171">
        <v>2</v>
      </c>
    </row>
    <row r="26" spans="2:8" x14ac:dyDescent="0.35">
      <c r="B26" s="119" t="s">
        <v>45</v>
      </c>
      <c r="C26" s="353" t="s">
        <v>51</v>
      </c>
      <c r="D26" s="353" t="s">
        <v>51</v>
      </c>
      <c r="E26" s="353" t="s">
        <v>51</v>
      </c>
      <c r="F26" s="353" t="s">
        <v>51</v>
      </c>
      <c r="G26" s="353" t="s">
        <v>51</v>
      </c>
      <c r="H26" s="371" t="s">
        <v>51</v>
      </c>
    </row>
    <row r="27" spans="2:8" x14ac:dyDescent="0.35">
      <c r="B27" s="5" t="s">
        <v>29</v>
      </c>
      <c r="C27" s="17"/>
      <c r="D27" s="17">
        <v>3</v>
      </c>
      <c r="E27" s="17">
        <v>1</v>
      </c>
      <c r="F27" s="17">
        <v>1</v>
      </c>
      <c r="G27" s="17"/>
      <c r="H27" s="171">
        <v>5</v>
      </c>
    </row>
    <row r="28" spans="2:8" x14ac:dyDescent="0.35">
      <c r="B28" s="119" t="s">
        <v>46</v>
      </c>
      <c r="C28" s="150"/>
      <c r="D28" s="150">
        <v>2</v>
      </c>
      <c r="E28" s="150">
        <v>3</v>
      </c>
      <c r="F28" s="150">
        <v>3</v>
      </c>
      <c r="G28" s="150">
        <v>1</v>
      </c>
      <c r="H28" s="170">
        <v>10</v>
      </c>
    </row>
    <row r="29" spans="2:8" x14ac:dyDescent="0.35">
      <c r="B29" s="5" t="s">
        <v>30</v>
      </c>
      <c r="C29" s="17"/>
      <c r="D29" s="17">
        <v>1</v>
      </c>
      <c r="E29" s="17"/>
      <c r="F29" s="17">
        <v>1</v>
      </c>
      <c r="G29" s="17"/>
      <c r="H29" s="171">
        <v>4</v>
      </c>
    </row>
    <row r="30" spans="2:8" x14ac:dyDescent="0.35">
      <c r="B30" s="119" t="s">
        <v>32</v>
      </c>
      <c r="C30" s="150"/>
      <c r="D30" s="150">
        <v>1</v>
      </c>
      <c r="E30" s="150"/>
      <c r="F30" s="150"/>
      <c r="G30" s="150"/>
      <c r="H30" s="170"/>
    </row>
    <row r="31" spans="2:8" x14ac:dyDescent="0.35">
      <c r="B31" s="5" t="s">
        <v>31</v>
      </c>
      <c r="C31" s="351" t="s">
        <v>51</v>
      </c>
      <c r="D31" s="351" t="s">
        <v>51</v>
      </c>
      <c r="E31" s="351" t="s">
        <v>51</v>
      </c>
      <c r="F31" s="351" t="s">
        <v>51</v>
      </c>
      <c r="G31" s="351" t="s">
        <v>51</v>
      </c>
      <c r="H31" s="372" t="s">
        <v>51</v>
      </c>
    </row>
    <row r="32" spans="2:8" x14ac:dyDescent="0.35">
      <c r="B32" s="119" t="s">
        <v>47</v>
      </c>
      <c r="C32" s="150"/>
      <c r="D32" s="150">
        <v>3</v>
      </c>
      <c r="E32" s="150">
        <v>5</v>
      </c>
      <c r="F32" s="150">
        <v>10</v>
      </c>
      <c r="G32" s="150">
        <v>2</v>
      </c>
      <c r="H32" s="170">
        <v>21</v>
      </c>
    </row>
    <row r="33" spans="2:8" x14ac:dyDescent="0.35">
      <c r="B33" s="256" t="s">
        <v>48</v>
      </c>
      <c r="C33" s="248">
        <v>1</v>
      </c>
      <c r="D33" s="249">
        <v>3</v>
      </c>
      <c r="E33" s="249">
        <v>3</v>
      </c>
      <c r="F33" s="249">
        <v>11</v>
      </c>
      <c r="G33" s="249">
        <v>5</v>
      </c>
      <c r="H33" s="360">
        <v>4</v>
      </c>
    </row>
    <row r="34" spans="2:8" x14ac:dyDescent="0.35">
      <c r="B34" s="255" t="s">
        <v>19</v>
      </c>
      <c r="C34" s="149"/>
      <c r="D34" s="150"/>
      <c r="E34" s="150"/>
      <c r="F34" s="150">
        <v>3</v>
      </c>
      <c r="G34" s="150">
        <v>1</v>
      </c>
      <c r="H34" s="170">
        <v>23</v>
      </c>
    </row>
    <row r="35" spans="2:8" x14ac:dyDescent="0.35">
      <c r="B35" s="254" t="s">
        <v>49</v>
      </c>
      <c r="C35" s="117">
        <v>1</v>
      </c>
      <c r="D35" s="17">
        <v>4</v>
      </c>
      <c r="E35" s="17">
        <v>4</v>
      </c>
      <c r="F35" s="17">
        <v>18</v>
      </c>
      <c r="G35" s="17">
        <v>12</v>
      </c>
      <c r="H35" s="171">
        <v>56</v>
      </c>
    </row>
    <row r="36" spans="2:8" x14ac:dyDescent="0.35">
      <c r="B36" s="258" t="s">
        <v>20</v>
      </c>
      <c r="C36" s="355" t="s">
        <v>51</v>
      </c>
      <c r="D36" s="356" t="s">
        <v>51</v>
      </c>
      <c r="E36" s="356" t="s">
        <v>51</v>
      </c>
      <c r="F36" s="356" t="s">
        <v>51</v>
      </c>
      <c r="G36" s="356" t="s">
        <v>51</v>
      </c>
      <c r="H36" s="356" t="s">
        <v>51</v>
      </c>
    </row>
    <row r="37" spans="2:8" x14ac:dyDescent="0.35">
      <c r="B37" s="5" t="s">
        <v>139</v>
      </c>
      <c r="C37" s="351" t="s">
        <v>51</v>
      </c>
      <c r="D37" s="351" t="s">
        <v>51</v>
      </c>
      <c r="E37" s="351" t="s">
        <v>51</v>
      </c>
      <c r="F37" s="351" t="s">
        <v>51</v>
      </c>
      <c r="G37" s="351" t="s">
        <v>51</v>
      </c>
      <c r="H37" s="351" t="s">
        <v>51</v>
      </c>
    </row>
    <row r="38" spans="2:8" x14ac:dyDescent="0.35">
      <c r="B38" s="255" t="s">
        <v>87</v>
      </c>
      <c r="C38" s="149"/>
      <c r="D38" s="150"/>
      <c r="E38" s="150"/>
      <c r="F38" s="354">
        <v>1</v>
      </c>
      <c r="G38" s="150"/>
      <c r="H38" s="170">
        <v>2</v>
      </c>
    </row>
    <row r="39" spans="2:8" x14ac:dyDescent="0.35">
      <c r="B39" s="254" t="s">
        <v>85</v>
      </c>
      <c r="C39" s="117"/>
      <c r="D39" s="17"/>
      <c r="E39" s="17"/>
      <c r="F39" s="17">
        <v>1</v>
      </c>
      <c r="G39" s="17"/>
      <c r="H39" s="171">
        <v>1</v>
      </c>
    </row>
    <row r="40" spans="2:8" x14ac:dyDescent="0.35">
      <c r="B40" s="255" t="s">
        <v>140</v>
      </c>
      <c r="C40" s="352" t="s">
        <v>51</v>
      </c>
      <c r="D40" s="353" t="s">
        <v>51</v>
      </c>
      <c r="E40" s="353" t="s">
        <v>51</v>
      </c>
      <c r="F40" s="353" t="s">
        <v>51</v>
      </c>
      <c r="G40" s="353" t="s">
        <v>51</v>
      </c>
      <c r="H40" s="353" t="s">
        <v>51</v>
      </c>
    </row>
    <row r="41" spans="2:8" x14ac:dyDescent="0.35">
      <c r="B41" s="254" t="s">
        <v>0</v>
      </c>
      <c r="C41" s="350" t="s">
        <v>51</v>
      </c>
      <c r="D41" s="351" t="s">
        <v>51</v>
      </c>
      <c r="E41" s="351" t="s">
        <v>51</v>
      </c>
      <c r="F41" s="351" t="s">
        <v>51</v>
      </c>
      <c r="G41" s="351" t="s">
        <v>51</v>
      </c>
      <c r="H41" s="351" t="s">
        <v>51</v>
      </c>
    </row>
    <row r="42" spans="2:8" x14ac:dyDescent="0.35">
      <c r="B42" s="255" t="s">
        <v>86</v>
      </c>
      <c r="C42" s="352" t="s">
        <v>51</v>
      </c>
      <c r="D42" s="353" t="s">
        <v>51</v>
      </c>
      <c r="E42" s="353" t="s">
        <v>51</v>
      </c>
      <c r="F42" s="353" t="s">
        <v>51</v>
      </c>
      <c r="G42" s="353" t="s">
        <v>51</v>
      </c>
      <c r="H42" s="353" t="s">
        <v>51</v>
      </c>
    </row>
    <row r="43" spans="2:8" x14ac:dyDescent="0.35">
      <c r="B43" s="254" t="s">
        <v>33</v>
      </c>
      <c r="C43" s="117">
        <v>4</v>
      </c>
      <c r="D43" s="17">
        <v>8</v>
      </c>
      <c r="E43" s="17">
        <v>4</v>
      </c>
      <c r="F43" s="17">
        <v>10</v>
      </c>
      <c r="G43" s="17">
        <v>3</v>
      </c>
      <c r="H43" s="171">
        <v>12</v>
      </c>
    </row>
    <row r="44" spans="2:8" x14ac:dyDescent="0.35">
      <c r="B44" s="124" t="s">
        <v>138</v>
      </c>
      <c r="C44" s="444" t="s">
        <v>147</v>
      </c>
      <c r="D44" s="445"/>
      <c r="E44" s="445"/>
      <c r="F44" s="445"/>
      <c r="G44" s="445"/>
      <c r="H44" s="446"/>
    </row>
    <row r="45" spans="2:8" x14ac:dyDescent="0.35">
      <c r="B45" s="7" t="s">
        <v>37</v>
      </c>
      <c r="C45">
        <v>2</v>
      </c>
      <c r="D45">
        <v>8</v>
      </c>
      <c r="E45">
        <v>9</v>
      </c>
      <c r="F45">
        <v>19</v>
      </c>
      <c r="G45">
        <v>6</v>
      </c>
      <c r="H45">
        <v>7</v>
      </c>
    </row>
  </sheetData>
  <mergeCells count="4">
    <mergeCell ref="B2:C2"/>
    <mergeCell ref="B3:H3"/>
    <mergeCell ref="B4:H4"/>
    <mergeCell ref="C44:H4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4">
    <pageSetUpPr fitToPage="1"/>
  </sheetPr>
  <dimension ref="A1:AG48"/>
  <sheetViews>
    <sheetView zoomScaleNormal="100" workbookViewId="0">
      <selection activeCell="AP21" sqref="AP1:AW1048576"/>
    </sheetView>
  </sheetViews>
  <sheetFormatPr defaultColWidth="9.1328125" defaultRowHeight="12.75" x14ac:dyDescent="0.35"/>
  <cols>
    <col min="1" max="1" width="2.73046875" customWidth="1"/>
    <col min="2" max="2" width="4" customWidth="1"/>
    <col min="3" max="5" width="6" customWidth="1"/>
    <col min="6" max="10" width="6.73046875" customWidth="1"/>
    <col min="11" max="13" width="6" customWidth="1"/>
    <col min="14" max="15" width="6.73046875" customWidth="1"/>
    <col min="16" max="22" width="7.265625" customWidth="1"/>
    <col min="23" max="32" width="7.3984375" customWidth="1"/>
    <col min="33" max="33" width="4.73046875" customWidth="1"/>
  </cols>
  <sheetData>
    <row r="1" spans="1:33" ht="14.25" customHeight="1" x14ac:dyDescent="0.4">
      <c r="B1" s="404"/>
      <c r="C1" s="404"/>
      <c r="D1" s="16"/>
      <c r="E1" s="14"/>
      <c r="F1" s="14"/>
      <c r="G1" s="14"/>
      <c r="H1" s="14"/>
      <c r="I1" s="14"/>
      <c r="J1" s="14"/>
      <c r="K1" s="14"/>
      <c r="L1" s="14"/>
      <c r="AG1" s="10" t="s">
        <v>82</v>
      </c>
    </row>
    <row r="2" spans="1:33" ht="30" customHeight="1" x14ac:dyDescent="0.35">
      <c r="B2" s="419" t="s">
        <v>120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</row>
    <row r="3" spans="1:33" ht="38.25" customHeight="1" x14ac:dyDescent="0.35">
      <c r="B3" s="428" t="s">
        <v>104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  <c r="AB3" s="428"/>
      <c r="AC3" s="428"/>
      <c r="AD3" s="428"/>
      <c r="AE3" s="428"/>
      <c r="AF3" s="428"/>
      <c r="AG3" s="428"/>
    </row>
    <row r="4" spans="1:33" ht="12.75" customHeight="1" x14ac:dyDescent="0.35">
      <c r="C4" s="25"/>
      <c r="D4" s="25"/>
      <c r="E4" s="11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</row>
    <row r="5" spans="1:33" ht="15" customHeight="1" x14ac:dyDescent="0.35">
      <c r="B5" s="110"/>
      <c r="C5" s="27">
        <v>1970</v>
      </c>
      <c r="D5" s="28">
        <v>1980</v>
      </c>
      <c r="E5" s="28">
        <v>1990</v>
      </c>
      <c r="F5" s="28">
        <v>1995</v>
      </c>
      <c r="G5" s="28">
        <v>1996</v>
      </c>
      <c r="H5" s="28">
        <v>1997</v>
      </c>
      <c r="I5" s="28">
        <v>1998</v>
      </c>
      <c r="J5" s="28">
        <v>1999</v>
      </c>
      <c r="K5" s="28">
        <v>2000</v>
      </c>
      <c r="L5" s="28">
        <v>2001</v>
      </c>
      <c r="M5" s="28">
        <v>2002</v>
      </c>
      <c r="N5" s="28">
        <v>2003</v>
      </c>
      <c r="O5" s="28">
        <v>2004</v>
      </c>
      <c r="P5" s="28">
        <v>2005</v>
      </c>
      <c r="Q5" s="28">
        <v>2006</v>
      </c>
      <c r="R5" s="28">
        <v>2007</v>
      </c>
      <c r="S5" s="28">
        <v>2008</v>
      </c>
      <c r="T5" s="28">
        <v>2009</v>
      </c>
      <c r="U5" s="28">
        <v>2010</v>
      </c>
      <c r="V5" s="28">
        <v>2011</v>
      </c>
      <c r="W5" s="28">
        <v>2012</v>
      </c>
      <c r="X5" s="28">
        <v>2013</v>
      </c>
      <c r="Y5" s="28">
        <v>2014</v>
      </c>
      <c r="Z5" s="28">
        <v>2015</v>
      </c>
      <c r="AA5" s="28">
        <v>2016</v>
      </c>
      <c r="AB5" s="28">
        <v>2017</v>
      </c>
      <c r="AC5" s="28">
        <v>2018</v>
      </c>
      <c r="AD5" s="28">
        <v>2019</v>
      </c>
      <c r="AE5" s="28">
        <v>2020</v>
      </c>
      <c r="AF5" s="242">
        <v>2021</v>
      </c>
      <c r="AG5" s="238"/>
    </row>
    <row r="6" spans="1:33" ht="15" customHeight="1" x14ac:dyDescent="0.35">
      <c r="A6" s="200"/>
      <c r="B6" s="191" t="s">
        <v>93</v>
      </c>
      <c r="C6" s="193"/>
      <c r="D6" s="190"/>
      <c r="E6" s="190"/>
      <c r="F6" s="190">
        <f>SUM(F7:F33)</f>
        <v>37458</v>
      </c>
      <c r="G6" s="190">
        <f t="shared" ref="G6:AF6" si="0">SUM(G7:G33)</f>
        <v>37103</v>
      </c>
      <c r="H6" s="190">
        <f t="shared" si="0"/>
        <v>37311</v>
      </c>
      <c r="I6" s="190">
        <f t="shared" si="0"/>
        <v>38383.1</v>
      </c>
      <c r="J6" s="190">
        <f t="shared" si="0"/>
        <v>38297.1</v>
      </c>
      <c r="K6" s="190">
        <f t="shared" si="0"/>
        <v>39657.800000000003</v>
      </c>
      <c r="L6" s="190">
        <f t="shared" si="0"/>
        <v>39214.1</v>
      </c>
      <c r="M6" s="190">
        <f t="shared" si="0"/>
        <v>39212.1</v>
      </c>
      <c r="N6" s="190">
        <f t="shared" si="0"/>
        <v>39051.1</v>
      </c>
      <c r="O6" s="190">
        <f t="shared" si="0"/>
        <v>40180.1</v>
      </c>
      <c r="P6" s="190">
        <f t="shared" si="0"/>
        <v>40783.1</v>
      </c>
      <c r="Q6" s="190">
        <f t="shared" si="0"/>
        <v>40685.1</v>
      </c>
      <c r="R6" s="190">
        <f t="shared" si="0"/>
        <v>40636.1</v>
      </c>
      <c r="S6" s="190">
        <f t="shared" si="0"/>
        <v>40340.1</v>
      </c>
      <c r="T6" s="190">
        <f t="shared" si="0"/>
        <v>40316.1</v>
      </c>
      <c r="U6" s="190">
        <f t="shared" si="0"/>
        <v>40737.699999999997</v>
      </c>
      <c r="V6" s="190">
        <f t="shared" si="0"/>
        <v>40887.300000000003</v>
      </c>
      <c r="W6" s="190">
        <f t="shared" si="0"/>
        <v>34575.300000000003</v>
      </c>
      <c r="X6" s="190">
        <f t="shared" si="0"/>
        <v>40704.6</v>
      </c>
      <c r="Y6" s="190">
        <f t="shared" si="0"/>
        <v>40384.6</v>
      </c>
      <c r="Z6" s="190">
        <f t="shared" si="0"/>
        <v>40600.6</v>
      </c>
      <c r="AA6" s="190">
        <f t="shared" si="0"/>
        <v>40594.800000000003</v>
      </c>
      <c r="AB6" s="190">
        <f t="shared" si="0"/>
        <v>40884.5</v>
      </c>
      <c r="AC6" s="190">
        <f t="shared" si="0"/>
        <v>40963.5</v>
      </c>
      <c r="AD6" s="190">
        <f t="shared" si="0"/>
        <v>41657.199999999997</v>
      </c>
      <c r="AE6" s="192">
        <f t="shared" si="0"/>
        <v>42007.25</v>
      </c>
      <c r="AF6" s="192">
        <f t="shared" si="0"/>
        <v>42131.25</v>
      </c>
      <c r="AG6" s="29" t="s">
        <v>93</v>
      </c>
    </row>
    <row r="7" spans="1:33" ht="12.75" customHeight="1" x14ac:dyDescent="0.35">
      <c r="A7" s="202"/>
      <c r="B7" s="4" t="s">
        <v>38</v>
      </c>
      <c r="C7" s="158">
        <v>1553</v>
      </c>
      <c r="D7" s="159">
        <v>1510</v>
      </c>
      <c r="E7" s="159">
        <v>1515</v>
      </c>
      <c r="F7" s="159">
        <v>1540</v>
      </c>
      <c r="G7" s="122">
        <v>1540</v>
      </c>
      <c r="H7" s="122">
        <v>1540</v>
      </c>
      <c r="I7" s="159">
        <v>1534</v>
      </c>
      <c r="J7" s="159">
        <v>1534</v>
      </c>
      <c r="K7" s="159">
        <v>1534</v>
      </c>
      <c r="L7" s="159">
        <v>1527</v>
      </c>
      <c r="M7" s="159">
        <v>1527</v>
      </c>
      <c r="N7" s="159">
        <v>1516</v>
      </c>
      <c r="O7" s="159">
        <v>1516</v>
      </c>
      <c r="P7" s="159">
        <v>1516</v>
      </c>
      <c r="Q7" s="159">
        <v>1516</v>
      </c>
      <c r="R7" s="159">
        <v>1516</v>
      </c>
      <c r="S7" s="159">
        <v>1516</v>
      </c>
      <c r="T7" s="122">
        <v>1516</v>
      </c>
      <c r="U7" s="122">
        <v>1516</v>
      </c>
      <c r="V7" s="261">
        <v>1516</v>
      </c>
      <c r="W7" s="261">
        <v>1516</v>
      </c>
      <c r="X7" s="261">
        <v>1516</v>
      </c>
      <c r="Y7" s="261">
        <v>1516</v>
      </c>
      <c r="Z7" s="261">
        <v>1516</v>
      </c>
      <c r="AA7" s="261">
        <v>1516</v>
      </c>
      <c r="AB7" s="261">
        <v>1516</v>
      </c>
      <c r="AC7" s="261">
        <v>1516</v>
      </c>
      <c r="AD7" s="261">
        <v>1516</v>
      </c>
      <c r="AE7" s="261">
        <v>1516</v>
      </c>
      <c r="AF7" s="261">
        <v>1516</v>
      </c>
      <c r="AG7" s="4" t="s">
        <v>38</v>
      </c>
    </row>
    <row r="8" spans="1:33" ht="12.75" customHeight="1" x14ac:dyDescent="0.35">
      <c r="A8" s="1"/>
      <c r="B8" s="30" t="s">
        <v>21</v>
      </c>
      <c r="C8" s="157"/>
      <c r="D8" s="121"/>
      <c r="E8" s="121">
        <v>470</v>
      </c>
      <c r="F8" s="121">
        <v>470</v>
      </c>
      <c r="G8" s="121">
        <v>470</v>
      </c>
      <c r="H8" s="121">
        <v>470</v>
      </c>
      <c r="I8" s="121">
        <v>470</v>
      </c>
      <c r="J8" s="121">
        <v>470</v>
      </c>
      <c r="K8" s="121">
        <v>470</v>
      </c>
      <c r="L8" s="121">
        <v>470</v>
      </c>
      <c r="M8" s="121">
        <v>470</v>
      </c>
      <c r="N8" s="121">
        <v>470</v>
      </c>
      <c r="O8" s="121">
        <v>470</v>
      </c>
      <c r="P8" s="121">
        <v>470</v>
      </c>
      <c r="Q8" s="121">
        <v>470</v>
      </c>
      <c r="R8" s="121">
        <v>470</v>
      </c>
      <c r="S8" s="121">
        <v>470</v>
      </c>
      <c r="T8" s="121">
        <v>470</v>
      </c>
      <c r="U8" s="121">
        <v>470</v>
      </c>
      <c r="V8" s="123">
        <v>470</v>
      </c>
      <c r="W8" s="123">
        <v>470</v>
      </c>
      <c r="X8" s="123">
        <v>470</v>
      </c>
      <c r="Y8" s="123">
        <v>470</v>
      </c>
      <c r="Z8" s="123">
        <v>470</v>
      </c>
      <c r="AA8" s="123">
        <v>470</v>
      </c>
      <c r="AB8" s="123">
        <v>470</v>
      </c>
      <c r="AC8" s="123">
        <v>470</v>
      </c>
      <c r="AD8" s="123">
        <v>470</v>
      </c>
      <c r="AE8" s="123">
        <v>470</v>
      </c>
      <c r="AF8" s="123">
        <v>470</v>
      </c>
      <c r="AG8" s="119" t="s">
        <v>21</v>
      </c>
    </row>
    <row r="9" spans="1:33" ht="12.75" customHeight="1" x14ac:dyDescent="0.35">
      <c r="A9" s="3"/>
      <c r="B9" s="5" t="s">
        <v>23</v>
      </c>
      <c r="C9" s="161"/>
      <c r="D9" s="166"/>
      <c r="E9" s="166"/>
      <c r="F9" s="159">
        <v>677</v>
      </c>
      <c r="G9" s="159">
        <v>677</v>
      </c>
      <c r="H9" s="159">
        <v>677</v>
      </c>
      <c r="I9" s="159">
        <v>664</v>
      </c>
      <c r="J9" s="159">
        <v>664</v>
      </c>
      <c r="K9" s="159">
        <v>664</v>
      </c>
      <c r="L9" s="159">
        <v>664</v>
      </c>
      <c r="M9" s="159">
        <v>664</v>
      </c>
      <c r="N9" s="159">
        <v>664</v>
      </c>
      <c r="O9" s="159">
        <v>664</v>
      </c>
      <c r="P9" s="159">
        <v>664</v>
      </c>
      <c r="Q9" s="159">
        <v>664</v>
      </c>
      <c r="R9" s="159">
        <v>664</v>
      </c>
      <c r="S9" s="159">
        <v>664</v>
      </c>
      <c r="T9" s="159">
        <v>676</v>
      </c>
      <c r="U9" s="159">
        <v>676</v>
      </c>
      <c r="V9" s="159">
        <v>676</v>
      </c>
      <c r="W9" s="159">
        <v>676</v>
      </c>
      <c r="X9" s="159">
        <v>687</v>
      </c>
      <c r="Y9" s="159">
        <v>687</v>
      </c>
      <c r="Z9" s="159">
        <v>720</v>
      </c>
      <c r="AA9" s="159">
        <v>720.2</v>
      </c>
      <c r="AB9" s="159">
        <v>720</v>
      </c>
      <c r="AC9" s="159">
        <v>720</v>
      </c>
      <c r="AD9" s="159">
        <v>720</v>
      </c>
      <c r="AE9" s="159">
        <v>726</v>
      </c>
      <c r="AF9" s="159">
        <v>726</v>
      </c>
      <c r="AG9" s="5" t="s">
        <v>23</v>
      </c>
    </row>
    <row r="10" spans="1:33" ht="12.75" customHeight="1" x14ac:dyDescent="0.35">
      <c r="A10" s="3"/>
      <c r="B10" s="30" t="s">
        <v>34</v>
      </c>
      <c r="C10" s="157" t="s">
        <v>51</v>
      </c>
      <c r="D10" s="121" t="s">
        <v>51</v>
      </c>
      <c r="E10" s="121" t="s">
        <v>51</v>
      </c>
      <c r="F10" s="121" t="s">
        <v>51</v>
      </c>
      <c r="G10" s="121" t="s">
        <v>51</v>
      </c>
      <c r="H10" s="121" t="s">
        <v>51</v>
      </c>
      <c r="I10" s="121" t="s">
        <v>51</v>
      </c>
      <c r="J10" s="121" t="s">
        <v>51</v>
      </c>
      <c r="K10" s="121" t="s">
        <v>51</v>
      </c>
      <c r="L10" s="121" t="s">
        <v>51</v>
      </c>
      <c r="M10" s="121" t="s">
        <v>51</v>
      </c>
      <c r="N10" s="121" t="s">
        <v>51</v>
      </c>
      <c r="O10" s="121" t="s">
        <v>51</v>
      </c>
      <c r="P10" s="121" t="s">
        <v>51</v>
      </c>
      <c r="Q10" s="121" t="s">
        <v>51</v>
      </c>
      <c r="R10" s="121" t="s">
        <v>51</v>
      </c>
      <c r="S10" s="121" t="s">
        <v>51</v>
      </c>
      <c r="T10" s="121" t="s">
        <v>51</v>
      </c>
      <c r="U10" s="121" t="s">
        <v>51</v>
      </c>
      <c r="V10" s="123" t="s">
        <v>51</v>
      </c>
      <c r="W10" s="154" t="s">
        <v>51</v>
      </c>
      <c r="X10" s="154" t="s">
        <v>51</v>
      </c>
      <c r="Y10" s="154" t="s">
        <v>51</v>
      </c>
      <c r="Z10" s="154" t="s">
        <v>51</v>
      </c>
      <c r="AA10" s="154" t="s">
        <v>51</v>
      </c>
      <c r="AB10" s="154" t="s">
        <v>51</v>
      </c>
      <c r="AC10" s="154" t="s">
        <v>51</v>
      </c>
      <c r="AD10" s="154" t="s">
        <v>51</v>
      </c>
      <c r="AE10" s="154" t="s">
        <v>51</v>
      </c>
      <c r="AF10" s="154" t="s">
        <v>51</v>
      </c>
      <c r="AG10" s="119" t="s">
        <v>34</v>
      </c>
    </row>
    <row r="11" spans="1:33" ht="12.75" customHeight="1" x14ac:dyDescent="0.35">
      <c r="A11" s="3"/>
      <c r="B11" s="5" t="s">
        <v>39</v>
      </c>
      <c r="C11" s="158">
        <v>6808</v>
      </c>
      <c r="D11" s="159">
        <v>6697</v>
      </c>
      <c r="E11" s="174">
        <v>4350</v>
      </c>
      <c r="F11" s="159">
        <v>6663</v>
      </c>
      <c r="G11" s="159">
        <v>6760</v>
      </c>
      <c r="H11" s="159">
        <v>6673</v>
      </c>
      <c r="I11" s="159">
        <v>6740</v>
      </c>
      <c r="J11" s="159">
        <v>6754</v>
      </c>
      <c r="K11" s="159">
        <v>6754</v>
      </c>
      <c r="L11" s="159">
        <v>6687</v>
      </c>
      <c r="M11" s="159">
        <v>6642</v>
      </c>
      <c r="N11" s="159">
        <v>6636</v>
      </c>
      <c r="O11" s="159">
        <v>7565</v>
      </c>
      <c r="P11" s="159">
        <v>7565</v>
      </c>
      <c r="Q11" s="159">
        <v>7565</v>
      </c>
      <c r="R11" s="159">
        <v>7565</v>
      </c>
      <c r="S11" s="159">
        <v>7565</v>
      </c>
      <c r="T11" s="159">
        <v>7565</v>
      </c>
      <c r="U11" s="159">
        <v>7728</v>
      </c>
      <c r="V11" s="159">
        <v>7728</v>
      </c>
      <c r="W11" s="159">
        <v>7675</v>
      </c>
      <c r="X11" s="159">
        <v>7675</v>
      </c>
      <c r="Y11" s="159">
        <v>7675</v>
      </c>
      <c r="Z11" s="159">
        <v>7675</v>
      </c>
      <c r="AA11" s="159">
        <v>7675</v>
      </c>
      <c r="AB11" s="159">
        <v>7675</v>
      </c>
      <c r="AC11" s="159">
        <v>7675</v>
      </c>
      <c r="AD11" s="159">
        <v>7675</v>
      </c>
      <c r="AE11" s="159">
        <v>7675</v>
      </c>
      <c r="AF11" s="159">
        <v>7675</v>
      </c>
      <c r="AG11" s="5" t="s">
        <v>39</v>
      </c>
    </row>
    <row r="12" spans="1:33" ht="12.75" customHeight="1" x14ac:dyDescent="0.35">
      <c r="A12" s="3"/>
      <c r="B12" s="30" t="s">
        <v>24</v>
      </c>
      <c r="C12" s="157"/>
      <c r="D12" s="121"/>
      <c r="E12" s="121"/>
      <c r="F12" s="121">
        <v>520</v>
      </c>
      <c r="G12" s="121">
        <v>520</v>
      </c>
      <c r="H12" s="121">
        <v>320</v>
      </c>
      <c r="I12" s="121">
        <v>320</v>
      </c>
      <c r="J12" s="121">
        <v>320</v>
      </c>
      <c r="K12" s="121">
        <v>320</v>
      </c>
      <c r="L12" s="121">
        <v>320</v>
      </c>
      <c r="M12" s="121">
        <v>320</v>
      </c>
      <c r="N12" s="121">
        <v>320</v>
      </c>
      <c r="O12" s="121">
        <v>320</v>
      </c>
      <c r="P12" s="121">
        <v>320</v>
      </c>
      <c r="Q12" s="121">
        <v>320</v>
      </c>
      <c r="R12" s="121">
        <v>320</v>
      </c>
      <c r="S12" s="121">
        <v>335</v>
      </c>
      <c r="T12" s="121">
        <v>335</v>
      </c>
      <c r="U12" s="121">
        <v>335</v>
      </c>
      <c r="V12" s="123">
        <v>335</v>
      </c>
      <c r="W12" s="123">
        <v>335</v>
      </c>
      <c r="X12" s="123">
        <v>399</v>
      </c>
      <c r="Y12" s="123">
        <v>416</v>
      </c>
      <c r="Z12" s="123">
        <v>416</v>
      </c>
      <c r="AA12" s="123">
        <v>416</v>
      </c>
      <c r="AB12" s="123">
        <v>416</v>
      </c>
      <c r="AC12" s="123">
        <v>449</v>
      </c>
      <c r="AD12" s="123">
        <v>449</v>
      </c>
      <c r="AE12" s="123">
        <v>449</v>
      </c>
      <c r="AF12" s="123">
        <v>437</v>
      </c>
      <c r="AG12" s="119" t="s">
        <v>24</v>
      </c>
    </row>
    <row r="13" spans="1:33" ht="12.75" customHeight="1" x14ac:dyDescent="0.35">
      <c r="A13" s="3"/>
      <c r="B13" s="5" t="s">
        <v>42</v>
      </c>
      <c r="C13" s="158" t="s">
        <v>51</v>
      </c>
      <c r="D13" s="159" t="s">
        <v>51</v>
      </c>
      <c r="E13" s="159" t="s">
        <v>51</v>
      </c>
      <c r="F13" s="159" t="s">
        <v>51</v>
      </c>
      <c r="G13" s="159" t="s">
        <v>51</v>
      </c>
      <c r="H13" s="159" t="s">
        <v>51</v>
      </c>
      <c r="I13" s="159" t="s">
        <v>51</v>
      </c>
      <c r="J13" s="159" t="s">
        <v>51</v>
      </c>
      <c r="K13" s="159" t="s">
        <v>51</v>
      </c>
      <c r="L13" s="159" t="s">
        <v>51</v>
      </c>
      <c r="M13" s="159" t="s">
        <v>51</v>
      </c>
      <c r="N13" s="159" t="s">
        <v>51</v>
      </c>
      <c r="O13" s="159" t="s">
        <v>51</v>
      </c>
      <c r="P13" s="159" t="s">
        <v>51</v>
      </c>
      <c r="Q13" s="159" t="s">
        <v>51</v>
      </c>
      <c r="R13" s="159" t="s">
        <v>51</v>
      </c>
      <c r="S13" s="159" t="s">
        <v>51</v>
      </c>
      <c r="T13" s="159" t="s">
        <v>51</v>
      </c>
      <c r="U13" s="159" t="s">
        <v>51</v>
      </c>
      <c r="V13" s="159" t="s">
        <v>51</v>
      </c>
      <c r="W13" s="159" t="s">
        <v>51</v>
      </c>
      <c r="X13" s="159" t="s">
        <v>51</v>
      </c>
      <c r="Y13" s="159" t="s">
        <v>51</v>
      </c>
      <c r="Z13" s="159" t="s">
        <v>51</v>
      </c>
      <c r="AA13" s="159" t="s">
        <v>51</v>
      </c>
      <c r="AB13" s="159" t="s">
        <v>51</v>
      </c>
      <c r="AC13" s="159" t="s">
        <v>51</v>
      </c>
      <c r="AD13" s="159" t="s">
        <v>51</v>
      </c>
      <c r="AE13" s="159" t="s">
        <v>51</v>
      </c>
      <c r="AF13" s="159" t="s">
        <v>51</v>
      </c>
      <c r="AG13" s="5" t="s">
        <v>42</v>
      </c>
    </row>
    <row r="14" spans="1:33" ht="12.75" customHeight="1" x14ac:dyDescent="0.35">
      <c r="A14" s="3"/>
      <c r="B14" s="30" t="s">
        <v>35</v>
      </c>
      <c r="C14" s="121" t="s">
        <v>51</v>
      </c>
      <c r="D14" s="121" t="s">
        <v>51</v>
      </c>
      <c r="E14" s="121" t="s">
        <v>51</v>
      </c>
      <c r="F14" s="121" t="s">
        <v>51</v>
      </c>
      <c r="G14" s="121" t="s">
        <v>51</v>
      </c>
      <c r="H14" s="121" t="s">
        <v>51</v>
      </c>
      <c r="I14" s="121" t="s">
        <v>51</v>
      </c>
      <c r="J14" s="121" t="s">
        <v>51</v>
      </c>
      <c r="K14" s="121" t="s">
        <v>51</v>
      </c>
      <c r="L14" s="121" t="s">
        <v>51</v>
      </c>
      <c r="M14" s="121" t="s">
        <v>51</v>
      </c>
      <c r="N14" s="121" t="s">
        <v>51</v>
      </c>
      <c r="O14" s="121" t="s">
        <v>51</v>
      </c>
      <c r="P14" s="121" t="s">
        <v>51</v>
      </c>
      <c r="Q14" s="121" t="s">
        <v>51</v>
      </c>
      <c r="R14" s="121" t="s">
        <v>51</v>
      </c>
      <c r="S14" s="121" t="s">
        <v>51</v>
      </c>
      <c r="T14" s="121" t="s">
        <v>51</v>
      </c>
      <c r="U14" s="121" t="s">
        <v>51</v>
      </c>
      <c r="V14" s="123" t="s">
        <v>51</v>
      </c>
      <c r="W14" s="123" t="s">
        <v>51</v>
      </c>
      <c r="X14" s="123" t="s">
        <v>51</v>
      </c>
      <c r="Y14" s="123" t="s">
        <v>51</v>
      </c>
      <c r="Z14" s="123" t="s">
        <v>51</v>
      </c>
      <c r="AA14" s="123" t="s">
        <v>51</v>
      </c>
      <c r="AB14" s="123" t="s">
        <v>51</v>
      </c>
      <c r="AC14" s="123" t="s">
        <v>51</v>
      </c>
      <c r="AD14" s="123" t="s">
        <v>51</v>
      </c>
      <c r="AE14" s="123" t="s">
        <v>51</v>
      </c>
      <c r="AF14" s="123" t="s">
        <v>51</v>
      </c>
      <c r="AG14" s="119" t="s">
        <v>35</v>
      </c>
    </row>
    <row r="15" spans="1:33" ht="12.75" customHeight="1" x14ac:dyDescent="0.35">
      <c r="A15" s="3"/>
      <c r="B15" s="5" t="s">
        <v>40</v>
      </c>
      <c r="C15" s="158"/>
      <c r="D15" s="159"/>
      <c r="E15" s="159" t="s">
        <v>51</v>
      </c>
      <c r="F15" s="159" t="s">
        <v>51</v>
      </c>
      <c r="G15" s="159" t="s">
        <v>51</v>
      </c>
      <c r="H15" s="159" t="s">
        <v>51</v>
      </c>
      <c r="I15" s="159" t="s">
        <v>51</v>
      </c>
      <c r="J15" s="159" t="s">
        <v>51</v>
      </c>
      <c r="K15" s="159" t="s">
        <v>51</v>
      </c>
      <c r="L15" s="159" t="s">
        <v>51</v>
      </c>
      <c r="M15" s="159" t="s">
        <v>51</v>
      </c>
      <c r="N15" s="159" t="s">
        <v>51</v>
      </c>
      <c r="O15" s="159" t="s">
        <v>51</v>
      </c>
      <c r="P15" s="159" t="s">
        <v>51</v>
      </c>
      <c r="Q15" s="159" t="s">
        <v>51</v>
      </c>
      <c r="R15" s="159" t="s">
        <v>51</v>
      </c>
      <c r="S15" s="159" t="s">
        <v>51</v>
      </c>
      <c r="T15" s="159" t="s">
        <v>51</v>
      </c>
      <c r="U15" s="159" t="s">
        <v>51</v>
      </c>
      <c r="V15" s="159" t="s">
        <v>51</v>
      </c>
      <c r="W15" s="159" t="s">
        <v>51</v>
      </c>
      <c r="X15" s="159" t="s">
        <v>51</v>
      </c>
      <c r="Y15" s="159" t="s">
        <v>51</v>
      </c>
      <c r="Z15" s="159" t="s">
        <v>51</v>
      </c>
      <c r="AA15" s="159" t="s">
        <v>51</v>
      </c>
      <c r="AB15" s="159" t="s">
        <v>51</v>
      </c>
      <c r="AC15" s="159" t="s">
        <v>51</v>
      </c>
      <c r="AD15" s="159" t="s">
        <v>51</v>
      </c>
      <c r="AE15" s="159" t="s">
        <v>51</v>
      </c>
      <c r="AF15" s="159" t="s">
        <v>51</v>
      </c>
      <c r="AG15" s="5" t="s">
        <v>40</v>
      </c>
    </row>
    <row r="16" spans="1:33" ht="12.75" customHeight="1" x14ac:dyDescent="0.35">
      <c r="A16" s="3"/>
      <c r="B16" s="30" t="s">
        <v>41</v>
      </c>
      <c r="C16" s="157">
        <v>7433</v>
      </c>
      <c r="D16" s="121">
        <v>6568</v>
      </c>
      <c r="E16" s="121">
        <v>6197</v>
      </c>
      <c r="F16" s="121">
        <v>5962</v>
      </c>
      <c r="G16" s="121">
        <v>5678</v>
      </c>
      <c r="H16" s="121">
        <v>6051</v>
      </c>
      <c r="I16" s="121">
        <v>5732</v>
      </c>
      <c r="J16" s="121">
        <v>5576</v>
      </c>
      <c r="K16" s="121">
        <v>5789</v>
      </c>
      <c r="L16" s="121">
        <v>5378</v>
      </c>
      <c r="M16" s="121">
        <v>5637</v>
      </c>
      <c r="N16" s="121">
        <v>5384</v>
      </c>
      <c r="O16" s="121">
        <v>5372</v>
      </c>
      <c r="P16" s="121">
        <v>5788</v>
      </c>
      <c r="Q16" s="121">
        <v>5497</v>
      </c>
      <c r="R16" s="121">
        <v>5444</v>
      </c>
      <c r="S16" s="121">
        <v>5200</v>
      </c>
      <c r="T16" s="121">
        <v>5132</v>
      </c>
      <c r="U16" s="121">
        <v>5110</v>
      </c>
      <c r="V16" s="123">
        <v>5019</v>
      </c>
      <c r="W16" s="123">
        <v>4996</v>
      </c>
      <c r="X16" s="123">
        <v>5064</v>
      </c>
      <c r="Y16" s="123">
        <v>4718</v>
      </c>
      <c r="Z16" s="123">
        <v>4822</v>
      </c>
      <c r="AA16" s="123">
        <v>4773</v>
      </c>
      <c r="AB16" s="123">
        <v>5060</v>
      </c>
      <c r="AC16" s="123">
        <v>5065</v>
      </c>
      <c r="AD16" s="123">
        <v>4827</v>
      </c>
      <c r="AE16" s="123">
        <v>4984</v>
      </c>
      <c r="AF16" s="123">
        <v>5216</v>
      </c>
      <c r="AG16" s="119" t="s">
        <v>41</v>
      </c>
    </row>
    <row r="17" spans="1:33" ht="12.75" customHeight="1" x14ac:dyDescent="0.35">
      <c r="A17" s="3"/>
      <c r="B17" s="5" t="s">
        <v>52</v>
      </c>
      <c r="C17" s="158"/>
      <c r="D17" s="159"/>
      <c r="E17" s="159">
        <v>933</v>
      </c>
      <c r="F17" s="159">
        <v>933</v>
      </c>
      <c r="G17" s="159">
        <v>933</v>
      </c>
      <c r="H17" s="159">
        <v>933</v>
      </c>
      <c r="I17" s="159">
        <v>720.1</v>
      </c>
      <c r="J17" s="159">
        <v>720.1</v>
      </c>
      <c r="K17" s="159">
        <v>720.1</v>
      </c>
      <c r="L17" s="159">
        <v>720.1</v>
      </c>
      <c r="M17" s="159">
        <v>720.1</v>
      </c>
      <c r="N17" s="159">
        <v>720.1</v>
      </c>
      <c r="O17" s="159">
        <v>804.1</v>
      </c>
      <c r="P17" s="159">
        <v>804.1</v>
      </c>
      <c r="Q17" s="159">
        <v>804.1</v>
      </c>
      <c r="R17" s="159">
        <v>804.1</v>
      </c>
      <c r="S17" s="159">
        <v>804.1</v>
      </c>
      <c r="T17" s="159">
        <v>804.1</v>
      </c>
      <c r="U17" s="159">
        <v>805.2</v>
      </c>
      <c r="V17" s="159">
        <v>1016.8</v>
      </c>
      <c r="W17" s="159">
        <v>1016.8</v>
      </c>
      <c r="X17" s="159">
        <v>1016.9</v>
      </c>
      <c r="Y17" s="159">
        <v>1016.9</v>
      </c>
      <c r="Z17" s="159">
        <v>1016.9</v>
      </c>
      <c r="AA17" s="159">
        <v>1016.9</v>
      </c>
      <c r="AB17" s="159">
        <v>1016.9</v>
      </c>
      <c r="AC17" s="159">
        <v>1016.9</v>
      </c>
      <c r="AD17" s="159">
        <v>1016.9</v>
      </c>
      <c r="AE17" s="159">
        <v>1016.9</v>
      </c>
      <c r="AF17" s="159">
        <v>1016.9</v>
      </c>
      <c r="AG17" s="5" t="s">
        <v>52</v>
      </c>
    </row>
    <row r="18" spans="1:33" ht="12.75" customHeight="1" x14ac:dyDescent="0.35">
      <c r="A18" s="3"/>
      <c r="B18" s="119" t="s">
        <v>43</v>
      </c>
      <c r="C18" s="160">
        <v>2337</v>
      </c>
      <c r="D18" s="123">
        <v>2337</v>
      </c>
      <c r="E18" s="123">
        <v>1366</v>
      </c>
      <c r="F18" s="123">
        <v>1466</v>
      </c>
      <c r="G18" s="123">
        <v>1466</v>
      </c>
      <c r="H18" s="123">
        <v>1463</v>
      </c>
      <c r="I18" s="123">
        <v>1477</v>
      </c>
      <c r="J18" s="123">
        <v>1477</v>
      </c>
      <c r="K18" s="123">
        <v>1477</v>
      </c>
      <c r="L18" s="123">
        <v>1477</v>
      </c>
      <c r="M18" s="123">
        <v>1477</v>
      </c>
      <c r="N18" s="123">
        <v>1562</v>
      </c>
      <c r="O18" s="123">
        <v>1562</v>
      </c>
      <c r="P18" s="123">
        <v>1562</v>
      </c>
      <c r="Q18" s="123">
        <v>1562</v>
      </c>
      <c r="R18" s="123">
        <v>1562</v>
      </c>
      <c r="S18" s="123">
        <v>1562</v>
      </c>
      <c r="T18" s="123">
        <v>1562</v>
      </c>
      <c r="U18" s="123">
        <v>1562</v>
      </c>
      <c r="V18" s="123">
        <v>1562</v>
      </c>
      <c r="W18" s="123">
        <v>1562</v>
      </c>
      <c r="X18" s="123">
        <v>1562</v>
      </c>
      <c r="Y18" s="123">
        <v>1562</v>
      </c>
      <c r="Z18" s="123">
        <v>1562</v>
      </c>
      <c r="AA18" s="123">
        <v>1562</v>
      </c>
      <c r="AB18" s="123">
        <v>1562</v>
      </c>
      <c r="AC18" s="123">
        <v>1562</v>
      </c>
      <c r="AD18" s="123">
        <v>1562</v>
      </c>
      <c r="AE18" s="123">
        <v>1562</v>
      </c>
      <c r="AF18" s="154">
        <v>1562</v>
      </c>
      <c r="AG18" s="119" t="s">
        <v>43</v>
      </c>
    </row>
    <row r="19" spans="1:33" ht="12.75" customHeight="1" x14ac:dyDescent="0.35">
      <c r="A19" s="3"/>
      <c r="B19" s="5" t="s">
        <v>22</v>
      </c>
      <c r="C19" s="158" t="s">
        <v>51</v>
      </c>
      <c r="D19" s="159" t="s">
        <v>51</v>
      </c>
      <c r="E19" s="159" t="s">
        <v>51</v>
      </c>
      <c r="F19" s="159" t="s">
        <v>51</v>
      </c>
      <c r="G19" s="159" t="s">
        <v>51</v>
      </c>
      <c r="H19" s="159" t="s">
        <v>51</v>
      </c>
      <c r="I19" s="159" t="s">
        <v>51</v>
      </c>
      <c r="J19" s="159" t="s">
        <v>51</v>
      </c>
      <c r="K19" s="159" t="s">
        <v>51</v>
      </c>
      <c r="L19" s="159" t="s">
        <v>51</v>
      </c>
      <c r="M19" s="159" t="s">
        <v>51</v>
      </c>
      <c r="N19" s="159" t="s">
        <v>51</v>
      </c>
      <c r="O19" s="159" t="s">
        <v>51</v>
      </c>
      <c r="P19" s="159" t="s">
        <v>51</v>
      </c>
      <c r="Q19" s="159" t="s">
        <v>51</v>
      </c>
      <c r="R19" s="159" t="s">
        <v>51</v>
      </c>
      <c r="S19" s="159" t="s">
        <v>51</v>
      </c>
      <c r="T19" s="159" t="s">
        <v>51</v>
      </c>
      <c r="U19" s="159" t="s">
        <v>51</v>
      </c>
      <c r="V19" s="159" t="s">
        <v>51</v>
      </c>
      <c r="W19" s="159" t="s">
        <v>51</v>
      </c>
      <c r="X19" s="159" t="s">
        <v>51</v>
      </c>
      <c r="Y19" s="159" t="s">
        <v>51</v>
      </c>
      <c r="Z19" s="159" t="s">
        <v>51</v>
      </c>
      <c r="AA19" s="159" t="s">
        <v>51</v>
      </c>
      <c r="AB19" s="159" t="s">
        <v>51</v>
      </c>
      <c r="AC19" s="159" t="s">
        <v>51</v>
      </c>
      <c r="AD19" s="159" t="s">
        <v>51</v>
      </c>
      <c r="AE19" s="159" t="s">
        <v>51</v>
      </c>
      <c r="AF19" s="159" t="s">
        <v>51</v>
      </c>
      <c r="AG19" s="5" t="s">
        <v>22</v>
      </c>
    </row>
    <row r="20" spans="1:33" ht="12.75" customHeight="1" x14ac:dyDescent="0.35">
      <c r="A20" s="3"/>
      <c r="B20" s="119" t="s">
        <v>26</v>
      </c>
      <c r="C20" s="160"/>
      <c r="D20" s="123"/>
      <c r="E20" s="123" t="s">
        <v>51</v>
      </c>
      <c r="F20" s="123" t="s">
        <v>51</v>
      </c>
      <c r="G20" s="123" t="s">
        <v>51</v>
      </c>
      <c r="H20" s="123" t="s">
        <v>51</v>
      </c>
      <c r="I20" s="123" t="s">
        <v>51</v>
      </c>
      <c r="J20" s="123" t="s">
        <v>51</v>
      </c>
      <c r="K20" s="123" t="s">
        <v>51</v>
      </c>
      <c r="L20" s="123" t="s">
        <v>51</v>
      </c>
      <c r="M20" s="123" t="s">
        <v>51</v>
      </c>
      <c r="N20" s="123" t="s">
        <v>51</v>
      </c>
      <c r="O20" s="123" t="s">
        <v>51</v>
      </c>
      <c r="P20" s="123" t="s">
        <v>51</v>
      </c>
      <c r="Q20" s="123" t="s">
        <v>51</v>
      </c>
      <c r="R20" s="123" t="s">
        <v>51</v>
      </c>
      <c r="S20" s="123" t="s">
        <v>51</v>
      </c>
      <c r="T20" s="123" t="s">
        <v>51</v>
      </c>
      <c r="U20" s="123" t="s">
        <v>51</v>
      </c>
      <c r="V20" s="123" t="s">
        <v>51</v>
      </c>
      <c r="W20" s="154" t="s">
        <v>51</v>
      </c>
      <c r="X20" s="154" t="s">
        <v>51</v>
      </c>
      <c r="Y20" s="154" t="s">
        <v>51</v>
      </c>
      <c r="Z20" s="154" t="s">
        <v>51</v>
      </c>
      <c r="AA20" s="154" t="s">
        <v>51</v>
      </c>
      <c r="AB20" s="154" t="s">
        <v>51</v>
      </c>
      <c r="AC20" s="154" t="s">
        <v>51</v>
      </c>
      <c r="AD20" s="154" t="s">
        <v>51</v>
      </c>
      <c r="AE20" s="154" t="s">
        <v>51</v>
      </c>
      <c r="AF20" s="154" t="s">
        <v>51</v>
      </c>
      <c r="AG20" s="119" t="s">
        <v>26</v>
      </c>
    </row>
    <row r="21" spans="1:33" ht="12.75" customHeight="1" x14ac:dyDescent="0.35">
      <c r="A21" s="3"/>
      <c r="B21" s="5" t="s">
        <v>27</v>
      </c>
      <c r="C21" s="158"/>
      <c r="D21" s="159"/>
      <c r="E21" s="159">
        <v>369</v>
      </c>
      <c r="F21" s="159">
        <v>369</v>
      </c>
      <c r="G21" s="159">
        <v>369</v>
      </c>
      <c r="H21" s="159">
        <v>369</v>
      </c>
      <c r="I21" s="159">
        <v>369</v>
      </c>
      <c r="J21" s="159">
        <v>369</v>
      </c>
      <c r="K21" s="159">
        <v>379.7</v>
      </c>
      <c r="L21" s="159">
        <v>281</v>
      </c>
      <c r="M21" s="159">
        <v>281</v>
      </c>
      <c r="N21" s="159">
        <v>290</v>
      </c>
      <c r="O21" s="159">
        <v>290</v>
      </c>
      <c r="P21" s="159">
        <v>290</v>
      </c>
      <c r="Q21" s="159">
        <v>441</v>
      </c>
      <c r="R21" s="159">
        <v>441</v>
      </c>
      <c r="S21" s="159">
        <v>441</v>
      </c>
      <c r="T21" s="159">
        <v>448</v>
      </c>
      <c r="U21" s="159">
        <v>448</v>
      </c>
      <c r="V21" s="159">
        <v>452</v>
      </c>
      <c r="W21" s="159">
        <v>452</v>
      </c>
      <c r="X21" s="159">
        <v>452</v>
      </c>
      <c r="Y21" s="159">
        <v>452</v>
      </c>
      <c r="Z21" s="159">
        <v>446</v>
      </c>
      <c r="AA21" s="159">
        <v>485</v>
      </c>
      <c r="AB21" s="159">
        <v>488</v>
      </c>
      <c r="AC21" s="159">
        <v>493</v>
      </c>
      <c r="AD21" s="159">
        <v>507</v>
      </c>
      <c r="AE21" s="159">
        <v>512</v>
      </c>
      <c r="AF21" s="159">
        <v>467</v>
      </c>
      <c r="AG21" s="5" t="s">
        <v>27</v>
      </c>
    </row>
    <row r="22" spans="1:33" ht="12.75" customHeight="1" x14ac:dyDescent="0.35">
      <c r="A22" s="3"/>
      <c r="B22" s="119" t="s">
        <v>44</v>
      </c>
      <c r="C22" s="160">
        <v>37</v>
      </c>
      <c r="D22" s="123">
        <v>37</v>
      </c>
      <c r="E22" s="123">
        <v>37</v>
      </c>
      <c r="F22" s="123">
        <v>37</v>
      </c>
      <c r="G22" s="123">
        <v>37</v>
      </c>
      <c r="H22" s="123">
        <v>37</v>
      </c>
      <c r="I22" s="123">
        <v>37</v>
      </c>
      <c r="J22" s="123">
        <v>37</v>
      </c>
      <c r="K22" s="123">
        <v>37</v>
      </c>
      <c r="L22" s="123">
        <v>37</v>
      </c>
      <c r="M22" s="123">
        <v>37</v>
      </c>
      <c r="N22" s="123">
        <v>37</v>
      </c>
      <c r="O22" s="123">
        <v>37</v>
      </c>
      <c r="P22" s="123">
        <v>37</v>
      </c>
      <c r="Q22" s="123">
        <v>37</v>
      </c>
      <c r="R22" s="123">
        <v>37</v>
      </c>
      <c r="S22" s="123">
        <v>37</v>
      </c>
      <c r="T22" s="123">
        <v>37</v>
      </c>
      <c r="U22" s="123">
        <v>37</v>
      </c>
      <c r="V22" s="154">
        <v>37</v>
      </c>
      <c r="W22" s="154">
        <v>37</v>
      </c>
      <c r="X22" s="154">
        <v>37</v>
      </c>
      <c r="Y22" s="154">
        <v>37</v>
      </c>
      <c r="Z22" s="154">
        <v>37</v>
      </c>
      <c r="AA22" s="154">
        <v>37</v>
      </c>
      <c r="AB22" s="154">
        <v>37</v>
      </c>
      <c r="AC22" s="154">
        <v>37</v>
      </c>
      <c r="AD22" s="154">
        <v>37</v>
      </c>
      <c r="AE22" s="154">
        <v>37</v>
      </c>
      <c r="AF22" s="154">
        <v>37</v>
      </c>
      <c r="AG22" s="119" t="s">
        <v>44</v>
      </c>
    </row>
    <row r="23" spans="1:33" ht="12.75" customHeight="1" x14ac:dyDescent="0.35">
      <c r="A23" s="3"/>
      <c r="B23" s="5" t="s">
        <v>25</v>
      </c>
      <c r="C23" s="158"/>
      <c r="D23" s="159"/>
      <c r="E23" s="159">
        <v>1373</v>
      </c>
      <c r="F23" s="159">
        <v>1373</v>
      </c>
      <c r="G23" s="159">
        <v>1373</v>
      </c>
      <c r="H23" s="159">
        <v>1373</v>
      </c>
      <c r="I23" s="159">
        <v>1373</v>
      </c>
      <c r="J23" s="159">
        <v>1373</v>
      </c>
      <c r="K23" s="159">
        <v>1373</v>
      </c>
      <c r="L23" s="159">
        <v>1484</v>
      </c>
      <c r="M23" s="159">
        <v>1440</v>
      </c>
      <c r="N23" s="159">
        <v>1440</v>
      </c>
      <c r="O23" s="159">
        <v>1439</v>
      </c>
      <c r="P23" s="159">
        <v>1587</v>
      </c>
      <c r="Q23" s="159">
        <v>1587</v>
      </c>
      <c r="R23" s="159">
        <v>1587</v>
      </c>
      <c r="S23" s="159">
        <v>1587</v>
      </c>
      <c r="T23" s="159">
        <v>1587</v>
      </c>
      <c r="U23" s="159">
        <v>1864.2</v>
      </c>
      <c r="V23" s="159">
        <v>1864.2</v>
      </c>
      <c r="W23" s="159">
        <v>1864.2</v>
      </c>
      <c r="X23" s="159">
        <v>1575.1</v>
      </c>
      <c r="Y23" s="159">
        <v>1575.1</v>
      </c>
      <c r="Z23" s="159">
        <v>1575.1</v>
      </c>
      <c r="AA23" s="159">
        <v>1575.1</v>
      </c>
      <c r="AB23" s="159">
        <v>1575.1</v>
      </c>
      <c r="AC23" s="159">
        <v>1575.1</v>
      </c>
      <c r="AD23" s="159">
        <v>1575.1</v>
      </c>
      <c r="AE23" s="159">
        <v>1575.1</v>
      </c>
      <c r="AF23" s="159">
        <v>1575.1</v>
      </c>
      <c r="AG23" s="5" t="s">
        <v>25</v>
      </c>
    </row>
    <row r="24" spans="1:33" ht="12.75" customHeight="1" x14ac:dyDescent="0.35">
      <c r="A24" s="3"/>
      <c r="B24" s="119" t="s">
        <v>28</v>
      </c>
      <c r="C24" s="160" t="s">
        <v>51</v>
      </c>
      <c r="D24" s="123" t="s">
        <v>51</v>
      </c>
      <c r="E24" s="123" t="s">
        <v>51</v>
      </c>
      <c r="F24" s="123" t="s">
        <v>51</v>
      </c>
      <c r="G24" s="123" t="s">
        <v>51</v>
      </c>
      <c r="H24" s="123" t="s">
        <v>51</v>
      </c>
      <c r="I24" s="123" t="s">
        <v>51</v>
      </c>
      <c r="J24" s="123" t="s">
        <v>51</v>
      </c>
      <c r="K24" s="123" t="s">
        <v>51</v>
      </c>
      <c r="L24" s="123" t="s">
        <v>51</v>
      </c>
      <c r="M24" s="123" t="s">
        <v>51</v>
      </c>
      <c r="N24" s="123" t="s">
        <v>51</v>
      </c>
      <c r="O24" s="123" t="s">
        <v>51</v>
      </c>
      <c r="P24" s="123" t="s">
        <v>51</v>
      </c>
      <c r="Q24" s="123" t="s">
        <v>51</v>
      </c>
      <c r="R24" s="123" t="s">
        <v>51</v>
      </c>
      <c r="S24" s="123" t="s">
        <v>51</v>
      </c>
      <c r="T24" s="123" t="s">
        <v>51</v>
      </c>
      <c r="U24" s="123" t="s">
        <v>51</v>
      </c>
      <c r="V24" s="123" t="s">
        <v>51</v>
      </c>
      <c r="W24" s="154" t="s">
        <v>51</v>
      </c>
      <c r="X24" s="154" t="s">
        <v>51</v>
      </c>
      <c r="Y24" s="154" t="s">
        <v>51</v>
      </c>
      <c r="Z24" s="154" t="s">
        <v>51</v>
      </c>
      <c r="AA24" s="154" t="s">
        <v>51</v>
      </c>
      <c r="AB24" s="154" t="s">
        <v>51</v>
      </c>
      <c r="AC24" s="154" t="s">
        <v>51</v>
      </c>
      <c r="AD24" s="154" t="s">
        <v>51</v>
      </c>
      <c r="AE24" s="154" t="s">
        <v>51</v>
      </c>
      <c r="AF24" s="154" t="s">
        <v>51</v>
      </c>
      <c r="AG24" s="119" t="s">
        <v>28</v>
      </c>
    </row>
    <row r="25" spans="1:33" ht="12.75" customHeight="1" x14ac:dyDescent="0.35">
      <c r="A25" s="3"/>
      <c r="B25" s="5" t="s">
        <v>36</v>
      </c>
      <c r="C25" s="158">
        <v>5599</v>
      </c>
      <c r="D25" s="159">
        <v>4843</v>
      </c>
      <c r="E25" s="159">
        <v>5046</v>
      </c>
      <c r="F25" s="159">
        <v>5046</v>
      </c>
      <c r="G25" s="159">
        <v>5046</v>
      </c>
      <c r="H25" s="159">
        <v>5046</v>
      </c>
      <c r="I25" s="159">
        <v>5046</v>
      </c>
      <c r="J25" s="122">
        <v>5046</v>
      </c>
      <c r="K25" s="122">
        <v>6183</v>
      </c>
      <c r="L25" s="122">
        <v>6183</v>
      </c>
      <c r="M25" s="122">
        <v>6183</v>
      </c>
      <c r="N25" s="122">
        <v>6183</v>
      </c>
      <c r="O25" s="159">
        <v>6183</v>
      </c>
      <c r="P25" s="159">
        <v>6211</v>
      </c>
      <c r="Q25" s="159">
        <v>6215</v>
      </c>
      <c r="R25" s="159">
        <v>6215</v>
      </c>
      <c r="S25" s="159">
        <v>6214</v>
      </c>
      <c r="T25" s="159">
        <v>6220</v>
      </c>
      <c r="U25" s="159">
        <v>6219</v>
      </c>
      <c r="V25" s="159">
        <v>6237</v>
      </c>
      <c r="W25" s="261" t="s">
        <v>51</v>
      </c>
      <c r="X25" s="285">
        <v>6242</v>
      </c>
      <c r="Y25" s="285">
        <v>6251</v>
      </c>
      <c r="Z25" s="285">
        <v>6261</v>
      </c>
      <c r="AA25" s="285">
        <v>6256</v>
      </c>
      <c r="AB25" s="285">
        <v>6257</v>
      </c>
      <c r="AC25" s="285">
        <v>6297</v>
      </c>
      <c r="AD25" s="285">
        <v>6297</v>
      </c>
      <c r="AE25" s="261">
        <v>6297</v>
      </c>
      <c r="AF25" s="285">
        <v>6297</v>
      </c>
      <c r="AG25" s="5" t="s">
        <v>36</v>
      </c>
    </row>
    <row r="26" spans="1:33" ht="12.75" customHeight="1" x14ac:dyDescent="0.35">
      <c r="A26" s="3"/>
      <c r="B26" s="119" t="s">
        <v>45</v>
      </c>
      <c r="C26" s="160">
        <v>350</v>
      </c>
      <c r="D26" s="123">
        <v>350</v>
      </c>
      <c r="E26" s="123">
        <v>351</v>
      </c>
      <c r="F26" s="123">
        <v>351</v>
      </c>
      <c r="G26" s="123">
        <v>351</v>
      </c>
      <c r="H26" s="123">
        <v>351</v>
      </c>
      <c r="I26" s="123">
        <v>351</v>
      </c>
      <c r="J26" s="123">
        <v>351</v>
      </c>
      <c r="K26" s="123">
        <v>351</v>
      </c>
      <c r="L26" s="123">
        <v>351</v>
      </c>
      <c r="M26" s="123">
        <v>351</v>
      </c>
      <c r="N26" s="123">
        <v>351</v>
      </c>
      <c r="O26" s="123">
        <v>351</v>
      </c>
      <c r="P26" s="123">
        <v>351</v>
      </c>
      <c r="Q26" s="123">
        <v>351</v>
      </c>
      <c r="R26" s="123">
        <v>351</v>
      </c>
      <c r="S26" s="123">
        <v>351</v>
      </c>
      <c r="T26" s="123">
        <v>351</v>
      </c>
      <c r="U26" s="123">
        <v>351</v>
      </c>
      <c r="V26" s="123">
        <v>351</v>
      </c>
      <c r="W26" s="123">
        <v>351</v>
      </c>
      <c r="X26" s="123">
        <v>351</v>
      </c>
      <c r="Y26" s="123">
        <v>351</v>
      </c>
      <c r="Z26" s="123">
        <v>351</v>
      </c>
      <c r="AA26" s="123">
        <v>351</v>
      </c>
      <c r="AB26" s="123">
        <v>351</v>
      </c>
      <c r="AC26" s="123">
        <v>351</v>
      </c>
      <c r="AD26" s="123">
        <v>351</v>
      </c>
      <c r="AE26" s="123">
        <v>351</v>
      </c>
      <c r="AF26" s="123">
        <v>351</v>
      </c>
      <c r="AG26" s="119" t="s">
        <v>45</v>
      </c>
    </row>
    <row r="27" spans="1:33" ht="12.75" customHeight="1" x14ac:dyDescent="0.35">
      <c r="A27" s="3"/>
      <c r="B27" s="5" t="s">
        <v>29</v>
      </c>
      <c r="C27" s="158"/>
      <c r="D27" s="159"/>
      <c r="E27" s="159">
        <v>3997</v>
      </c>
      <c r="F27" s="159">
        <v>3980</v>
      </c>
      <c r="G27" s="159">
        <v>3812</v>
      </c>
      <c r="H27" s="159">
        <v>3812</v>
      </c>
      <c r="I27" s="159">
        <v>3812</v>
      </c>
      <c r="J27" s="159">
        <v>3813</v>
      </c>
      <c r="K27" s="159">
        <v>3813</v>
      </c>
      <c r="L27" s="159">
        <v>3812</v>
      </c>
      <c r="M27" s="159">
        <v>3640</v>
      </c>
      <c r="N27" s="159">
        <v>3643</v>
      </c>
      <c r="O27" s="159">
        <v>3638</v>
      </c>
      <c r="P27" s="159">
        <v>3638</v>
      </c>
      <c r="Q27" s="159">
        <v>3660</v>
      </c>
      <c r="R27" s="159">
        <v>3660</v>
      </c>
      <c r="S27" s="159">
        <v>3660</v>
      </c>
      <c r="T27" s="159">
        <v>3660</v>
      </c>
      <c r="U27" s="159">
        <v>3659.3</v>
      </c>
      <c r="V27" s="159">
        <v>3659.3</v>
      </c>
      <c r="W27" s="159">
        <v>3659.3</v>
      </c>
      <c r="X27" s="159">
        <v>3654.6</v>
      </c>
      <c r="Y27" s="159">
        <v>3654.6</v>
      </c>
      <c r="Z27" s="159">
        <v>3654.6</v>
      </c>
      <c r="AA27" s="159">
        <v>3654.6</v>
      </c>
      <c r="AB27" s="159">
        <v>3653.5</v>
      </c>
      <c r="AC27" s="159">
        <v>3653.5</v>
      </c>
      <c r="AD27" s="159">
        <v>3722.2</v>
      </c>
      <c r="AE27" s="159">
        <v>3767.8</v>
      </c>
      <c r="AF27" s="159">
        <v>3767.8</v>
      </c>
      <c r="AG27" s="5" t="s">
        <v>29</v>
      </c>
    </row>
    <row r="28" spans="1:33" ht="12.75" customHeight="1" x14ac:dyDescent="0.35">
      <c r="A28" s="3"/>
      <c r="B28" s="119" t="s">
        <v>46</v>
      </c>
      <c r="C28" s="123" t="s">
        <v>51</v>
      </c>
      <c r="D28" s="123" t="s">
        <v>51</v>
      </c>
      <c r="E28" s="123" t="s">
        <v>51</v>
      </c>
      <c r="F28" s="123" t="s">
        <v>51</v>
      </c>
      <c r="G28" s="123" t="s">
        <v>51</v>
      </c>
      <c r="H28" s="123" t="s">
        <v>51</v>
      </c>
      <c r="I28" s="123" t="s">
        <v>51</v>
      </c>
      <c r="J28" s="123" t="s">
        <v>51</v>
      </c>
      <c r="K28" s="123" t="s">
        <v>51</v>
      </c>
      <c r="L28" s="123" t="s">
        <v>51</v>
      </c>
      <c r="M28" s="123" t="s">
        <v>51</v>
      </c>
      <c r="N28" s="123" t="s">
        <v>51</v>
      </c>
      <c r="O28" s="123" t="s">
        <v>51</v>
      </c>
      <c r="P28" s="123" t="s">
        <v>51</v>
      </c>
      <c r="Q28" s="123" t="s">
        <v>51</v>
      </c>
      <c r="R28" s="123" t="s">
        <v>51</v>
      </c>
      <c r="S28" s="123" t="s">
        <v>51</v>
      </c>
      <c r="T28" s="123" t="s">
        <v>51</v>
      </c>
      <c r="U28" s="123" t="s">
        <v>51</v>
      </c>
      <c r="V28" s="123" t="s">
        <v>51</v>
      </c>
      <c r="W28" s="123" t="s">
        <v>51</v>
      </c>
      <c r="X28" s="123" t="s">
        <v>51</v>
      </c>
      <c r="Y28" s="123" t="s">
        <v>51</v>
      </c>
      <c r="Z28" s="123" t="s">
        <v>51</v>
      </c>
      <c r="AA28" s="123" t="s">
        <v>51</v>
      </c>
      <c r="AB28" s="123" t="s">
        <v>51</v>
      </c>
      <c r="AC28" s="123" t="s">
        <v>51</v>
      </c>
      <c r="AD28" s="123" t="s">
        <v>51</v>
      </c>
      <c r="AE28" s="123" t="s">
        <v>51</v>
      </c>
      <c r="AF28" s="123" t="s">
        <v>51</v>
      </c>
      <c r="AG28" s="119" t="s">
        <v>46</v>
      </c>
    </row>
    <row r="29" spans="1:33" ht="12.75" customHeight="1" x14ac:dyDescent="0.35">
      <c r="A29" s="3"/>
      <c r="B29" s="5" t="s">
        <v>30</v>
      </c>
      <c r="C29" s="158"/>
      <c r="D29" s="159"/>
      <c r="E29" s="159">
        <v>1782</v>
      </c>
      <c r="F29" s="159">
        <v>1779</v>
      </c>
      <c r="G29" s="159">
        <v>1779</v>
      </c>
      <c r="H29" s="159">
        <v>1779</v>
      </c>
      <c r="I29" s="159">
        <v>1779</v>
      </c>
      <c r="J29" s="159">
        <v>1779</v>
      </c>
      <c r="K29" s="159">
        <v>1779</v>
      </c>
      <c r="L29" s="159">
        <v>1779</v>
      </c>
      <c r="M29" s="159">
        <v>1779</v>
      </c>
      <c r="N29" s="159">
        <v>1779</v>
      </c>
      <c r="O29" s="159">
        <v>1779</v>
      </c>
      <c r="P29" s="159">
        <v>1779</v>
      </c>
      <c r="Q29" s="159">
        <v>1779</v>
      </c>
      <c r="R29" s="159">
        <v>1779</v>
      </c>
      <c r="S29" s="159">
        <v>1779</v>
      </c>
      <c r="T29" s="159">
        <v>1779</v>
      </c>
      <c r="U29" s="159">
        <v>1779</v>
      </c>
      <c r="V29" s="159">
        <v>1779</v>
      </c>
      <c r="W29" s="159">
        <v>1779</v>
      </c>
      <c r="X29" s="159">
        <v>1779</v>
      </c>
      <c r="Y29" s="159">
        <v>1779</v>
      </c>
      <c r="Z29" s="159">
        <v>1779</v>
      </c>
      <c r="AA29" s="159">
        <v>1779</v>
      </c>
      <c r="AB29" s="159">
        <v>1779</v>
      </c>
      <c r="AC29" s="159">
        <v>1779</v>
      </c>
      <c r="AD29" s="159">
        <v>2635</v>
      </c>
      <c r="AE29" s="159">
        <v>2763</v>
      </c>
      <c r="AF29" s="159">
        <v>2763</v>
      </c>
      <c r="AG29" s="5" t="s">
        <v>30</v>
      </c>
    </row>
    <row r="30" spans="1:33" ht="12.75" customHeight="1" x14ac:dyDescent="0.35">
      <c r="A30" s="3"/>
      <c r="B30" s="255" t="s">
        <v>32</v>
      </c>
      <c r="C30" s="160" t="s">
        <v>51</v>
      </c>
      <c r="D30" s="123" t="s">
        <v>51</v>
      </c>
      <c r="E30" s="123" t="s">
        <v>51</v>
      </c>
      <c r="F30" s="123" t="s">
        <v>51</v>
      </c>
      <c r="G30" s="123" t="s">
        <v>51</v>
      </c>
      <c r="H30" s="123" t="s">
        <v>51</v>
      </c>
      <c r="I30" s="123" t="s">
        <v>51</v>
      </c>
      <c r="J30" s="123" t="s">
        <v>51</v>
      </c>
      <c r="K30" s="123" t="s">
        <v>51</v>
      </c>
      <c r="L30" s="123" t="s">
        <v>51</v>
      </c>
      <c r="M30" s="123" t="s">
        <v>51</v>
      </c>
      <c r="N30" s="123" t="s">
        <v>51</v>
      </c>
      <c r="O30" s="123" t="s">
        <v>51</v>
      </c>
      <c r="P30" s="123" t="s">
        <v>51</v>
      </c>
      <c r="Q30" s="123" t="s">
        <v>51</v>
      </c>
      <c r="R30" s="123" t="s">
        <v>51</v>
      </c>
      <c r="S30" s="123" t="s">
        <v>51</v>
      </c>
      <c r="T30" s="123" t="s">
        <v>51</v>
      </c>
      <c r="U30" s="123" t="s">
        <v>51</v>
      </c>
      <c r="V30" s="123" t="s">
        <v>51</v>
      </c>
      <c r="W30" s="123" t="s">
        <v>51</v>
      </c>
      <c r="X30" s="123" t="s">
        <v>51</v>
      </c>
      <c r="Y30" s="123" t="s">
        <v>51</v>
      </c>
      <c r="Z30" s="123" t="s">
        <v>51</v>
      </c>
      <c r="AA30" s="123" t="s">
        <v>51</v>
      </c>
      <c r="AB30" s="123" t="s">
        <v>51</v>
      </c>
      <c r="AC30" s="123" t="s">
        <v>51</v>
      </c>
      <c r="AD30" s="123" t="s">
        <v>51</v>
      </c>
      <c r="AE30" s="123" t="s">
        <v>51</v>
      </c>
      <c r="AF30" s="272" t="s">
        <v>51</v>
      </c>
      <c r="AG30" s="187" t="s">
        <v>32</v>
      </c>
    </row>
    <row r="31" spans="1:33" ht="12.75" customHeight="1" x14ac:dyDescent="0.35">
      <c r="A31" s="3"/>
      <c r="B31" s="254" t="s">
        <v>31</v>
      </c>
      <c r="C31" s="161"/>
      <c r="D31" s="166"/>
      <c r="E31" s="166">
        <v>2379</v>
      </c>
      <c r="F31" s="159">
        <v>172</v>
      </c>
      <c r="G31" s="159">
        <v>172</v>
      </c>
      <c r="H31" s="159">
        <v>172</v>
      </c>
      <c r="I31" s="159">
        <v>172</v>
      </c>
      <c r="J31" s="159">
        <v>172</v>
      </c>
      <c r="K31" s="159">
        <v>172</v>
      </c>
      <c r="L31" s="159">
        <v>172</v>
      </c>
      <c r="M31" s="159">
        <v>172</v>
      </c>
      <c r="N31" s="159">
        <v>172</v>
      </c>
      <c r="O31" s="159">
        <v>172</v>
      </c>
      <c r="P31" s="159">
        <v>172</v>
      </c>
      <c r="Q31" s="159">
        <v>172</v>
      </c>
      <c r="R31" s="159">
        <v>172</v>
      </c>
      <c r="S31" s="159">
        <v>172</v>
      </c>
      <c r="T31" s="159">
        <v>172</v>
      </c>
      <c r="U31" s="159">
        <v>172</v>
      </c>
      <c r="V31" s="159">
        <v>172</v>
      </c>
      <c r="W31" s="159">
        <v>172</v>
      </c>
      <c r="X31" s="159">
        <v>172</v>
      </c>
      <c r="Y31" s="159">
        <v>172</v>
      </c>
      <c r="Z31" s="159">
        <v>172</v>
      </c>
      <c r="AA31" s="159">
        <v>172</v>
      </c>
      <c r="AB31" s="159">
        <v>172</v>
      </c>
      <c r="AC31" s="159">
        <v>172</v>
      </c>
      <c r="AD31" s="159">
        <v>172</v>
      </c>
      <c r="AE31" s="159">
        <v>172.45</v>
      </c>
      <c r="AF31" s="181">
        <v>172.45</v>
      </c>
      <c r="AG31" s="186" t="s">
        <v>31</v>
      </c>
    </row>
    <row r="32" spans="1:33" ht="12.75" customHeight="1" x14ac:dyDescent="0.35">
      <c r="A32" s="3"/>
      <c r="B32" s="255" t="s">
        <v>47</v>
      </c>
      <c r="C32" s="160">
        <v>6000</v>
      </c>
      <c r="D32" s="123">
        <v>6057</v>
      </c>
      <c r="E32" s="123">
        <v>6072</v>
      </c>
      <c r="F32" s="123">
        <v>6120</v>
      </c>
      <c r="G32" s="123">
        <v>6120</v>
      </c>
      <c r="H32" s="123">
        <v>6245</v>
      </c>
      <c r="I32" s="123">
        <v>7787</v>
      </c>
      <c r="J32" s="123">
        <v>7842</v>
      </c>
      <c r="K32" s="123">
        <v>7842</v>
      </c>
      <c r="L32" s="123">
        <v>7872</v>
      </c>
      <c r="M32" s="123">
        <v>7872</v>
      </c>
      <c r="N32" s="123">
        <v>7884</v>
      </c>
      <c r="O32" s="123">
        <v>8018</v>
      </c>
      <c r="P32" s="123">
        <v>8029</v>
      </c>
      <c r="Q32" s="123">
        <v>8045</v>
      </c>
      <c r="R32" s="123">
        <v>8049</v>
      </c>
      <c r="S32" s="123">
        <v>7983</v>
      </c>
      <c r="T32" s="123">
        <v>8002</v>
      </c>
      <c r="U32" s="123">
        <v>8006</v>
      </c>
      <c r="V32" s="123">
        <v>8013</v>
      </c>
      <c r="W32" s="123">
        <v>8014</v>
      </c>
      <c r="X32" s="123">
        <v>8052</v>
      </c>
      <c r="Y32" s="123">
        <v>8052</v>
      </c>
      <c r="Z32" s="123">
        <v>8127</v>
      </c>
      <c r="AA32" s="123">
        <v>8136</v>
      </c>
      <c r="AB32" s="123">
        <v>8136</v>
      </c>
      <c r="AC32" s="123">
        <v>8132</v>
      </c>
      <c r="AD32" s="123">
        <v>8125</v>
      </c>
      <c r="AE32" s="123">
        <v>8133</v>
      </c>
      <c r="AF32" s="272">
        <v>8082</v>
      </c>
      <c r="AG32" s="187" t="s">
        <v>47</v>
      </c>
    </row>
    <row r="33" spans="1:33" ht="12.75" customHeight="1" x14ac:dyDescent="0.35">
      <c r="A33" s="3"/>
      <c r="B33" s="256" t="s">
        <v>48</v>
      </c>
      <c r="C33" s="163" t="s">
        <v>51</v>
      </c>
      <c r="D33" s="164" t="s">
        <v>51</v>
      </c>
      <c r="E33" s="164" t="s">
        <v>51</v>
      </c>
      <c r="F33" s="164" t="s">
        <v>51</v>
      </c>
      <c r="G33" s="164" t="s">
        <v>51</v>
      </c>
      <c r="H33" s="164" t="s">
        <v>51</v>
      </c>
      <c r="I33" s="164" t="s">
        <v>51</v>
      </c>
      <c r="J33" s="164" t="s">
        <v>51</v>
      </c>
      <c r="K33" s="164" t="s">
        <v>51</v>
      </c>
      <c r="L33" s="164" t="s">
        <v>51</v>
      </c>
      <c r="M33" s="164" t="s">
        <v>51</v>
      </c>
      <c r="N33" s="164" t="s">
        <v>51</v>
      </c>
      <c r="O33" s="164" t="s">
        <v>51</v>
      </c>
      <c r="P33" s="164" t="s">
        <v>51</v>
      </c>
      <c r="Q33" s="164" t="s">
        <v>51</v>
      </c>
      <c r="R33" s="164" t="s">
        <v>51</v>
      </c>
      <c r="S33" s="164" t="s">
        <v>51</v>
      </c>
      <c r="T33" s="164" t="s">
        <v>51</v>
      </c>
      <c r="U33" s="164" t="s">
        <v>51</v>
      </c>
      <c r="V33" s="164" t="s">
        <v>51</v>
      </c>
      <c r="W33" s="164" t="s">
        <v>51</v>
      </c>
      <c r="X33" s="164" t="s">
        <v>51</v>
      </c>
      <c r="Y33" s="164" t="s">
        <v>51</v>
      </c>
      <c r="Z33" s="164" t="s">
        <v>51</v>
      </c>
      <c r="AA33" s="164" t="s">
        <v>51</v>
      </c>
      <c r="AB33" s="164" t="s">
        <v>51</v>
      </c>
      <c r="AC33" s="164" t="s">
        <v>51</v>
      </c>
      <c r="AD33" s="164" t="s">
        <v>51</v>
      </c>
      <c r="AE33" s="164" t="s">
        <v>51</v>
      </c>
      <c r="AF33" s="273" t="s">
        <v>51</v>
      </c>
      <c r="AG33" s="106" t="s">
        <v>48</v>
      </c>
    </row>
    <row r="34" spans="1:33" ht="12.75" customHeight="1" x14ac:dyDescent="0.35">
      <c r="A34" s="3"/>
      <c r="B34" s="267" t="s">
        <v>19</v>
      </c>
      <c r="C34" s="263" t="s">
        <v>51</v>
      </c>
      <c r="D34" s="264" t="s">
        <v>51</v>
      </c>
      <c r="E34" s="264" t="s">
        <v>51</v>
      </c>
      <c r="F34" s="264" t="s">
        <v>51</v>
      </c>
      <c r="G34" s="264" t="s">
        <v>51</v>
      </c>
      <c r="H34" s="264" t="s">
        <v>51</v>
      </c>
      <c r="I34" s="264" t="s">
        <v>51</v>
      </c>
      <c r="J34" s="264" t="s">
        <v>51</v>
      </c>
      <c r="K34" s="264" t="s">
        <v>51</v>
      </c>
      <c r="L34" s="264" t="s">
        <v>51</v>
      </c>
      <c r="M34" s="264" t="s">
        <v>51</v>
      </c>
      <c r="N34" s="264" t="s">
        <v>51</v>
      </c>
      <c r="O34" s="264" t="s">
        <v>51</v>
      </c>
      <c r="P34" s="264" t="s">
        <v>51</v>
      </c>
      <c r="Q34" s="264" t="s">
        <v>51</v>
      </c>
      <c r="R34" s="264" t="s">
        <v>51</v>
      </c>
      <c r="S34" s="264" t="s">
        <v>51</v>
      </c>
      <c r="T34" s="264" t="s">
        <v>51</v>
      </c>
      <c r="U34" s="264" t="s">
        <v>51</v>
      </c>
      <c r="V34" s="264" t="s">
        <v>51</v>
      </c>
      <c r="W34" s="309" t="s">
        <v>51</v>
      </c>
      <c r="X34" s="309" t="s">
        <v>51</v>
      </c>
      <c r="Y34" s="309" t="s">
        <v>51</v>
      </c>
      <c r="Z34" s="309" t="s">
        <v>51</v>
      </c>
      <c r="AA34" s="309" t="s">
        <v>51</v>
      </c>
      <c r="AB34" s="309" t="s">
        <v>51</v>
      </c>
      <c r="AC34" s="309" t="s">
        <v>51</v>
      </c>
      <c r="AD34" s="309" t="s">
        <v>51</v>
      </c>
      <c r="AE34" s="309" t="s">
        <v>51</v>
      </c>
      <c r="AF34" s="310" t="s">
        <v>51</v>
      </c>
      <c r="AG34" s="311" t="s">
        <v>19</v>
      </c>
    </row>
    <row r="35" spans="1:33" ht="12.75" customHeight="1" x14ac:dyDescent="0.35">
      <c r="A35" s="3"/>
      <c r="B35" s="254" t="s">
        <v>49</v>
      </c>
      <c r="C35" s="158" t="s">
        <v>51</v>
      </c>
      <c r="D35" s="159" t="s">
        <v>51</v>
      </c>
      <c r="E35" s="159" t="s">
        <v>51</v>
      </c>
      <c r="F35" s="159" t="s">
        <v>51</v>
      </c>
      <c r="G35" s="159" t="s">
        <v>51</v>
      </c>
      <c r="H35" s="159" t="s">
        <v>51</v>
      </c>
      <c r="I35" s="159" t="s">
        <v>51</v>
      </c>
      <c r="J35" s="159" t="s">
        <v>51</v>
      </c>
      <c r="K35" s="159" t="s">
        <v>51</v>
      </c>
      <c r="L35" s="159" t="s">
        <v>51</v>
      </c>
      <c r="M35" s="159" t="s">
        <v>51</v>
      </c>
      <c r="N35" s="159" t="s">
        <v>51</v>
      </c>
      <c r="O35" s="159" t="s">
        <v>51</v>
      </c>
      <c r="P35" s="159" t="s">
        <v>51</v>
      </c>
      <c r="Q35" s="159" t="s">
        <v>51</v>
      </c>
      <c r="R35" s="159" t="s">
        <v>51</v>
      </c>
      <c r="S35" s="159" t="s">
        <v>51</v>
      </c>
      <c r="T35" s="159" t="s">
        <v>51</v>
      </c>
      <c r="U35" s="159" t="s">
        <v>51</v>
      </c>
      <c r="V35" s="159" t="s">
        <v>51</v>
      </c>
      <c r="W35" s="122" t="s">
        <v>51</v>
      </c>
      <c r="X35" s="122" t="s">
        <v>51</v>
      </c>
      <c r="Y35" s="122" t="s">
        <v>51</v>
      </c>
      <c r="Z35" s="122" t="s">
        <v>51</v>
      </c>
      <c r="AA35" s="122" t="s">
        <v>51</v>
      </c>
      <c r="AB35" s="122" t="s">
        <v>51</v>
      </c>
      <c r="AC35" s="122" t="s">
        <v>51</v>
      </c>
      <c r="AD35" s="122" t="s">
        <v>51</v>
      </c>
      <c r="AE35" s="122" t="s">
        <v>51</v>
      </c>
      <c r="AF35" s="284" t="s">
        <v>51</v>
      </c>
      <c r="AG35" s="186" t="s">
        <v>49</v>
      </c>
    </row>
    <row r="36" spans="1:33" ht="12.75" customHeight="1" x14ac:dyDescent="0.35">
      <c r="A36" s="3"/>
      <c r="B36" s="258" t="s">
        <v>20</v>
      </c>
      <c r="C36" s="175" t="s">
        <v>51</v>
      </c>
      <c r="D36" s="196" t="s">
        <v>51</v>
      </c>
      <c r="E36" s="196" t="s">
        <v>51</v>
      </c>
      <c r="F36" s="196" t="s">
        <v>51</v>
      </c>
      <c r="G36" s="196" t="s">
        <v>51</v>
      </c>
      <c r="H36" s="196" t="s">
        <v>51</v>
      </c>
      <c r="I36" s="196" t="s">
        <v>51</v>
      </c>
      <c r="J36" s="196" t="s">
        <v>51</v>
      </c>
      <c r="K36" s="196" t="s">
        <v>51</v>
      </c>
      <c r="L36" s="196" t="s">
        <v>51</v>
      </c>
      <c r="M36" s="196" t="s">
        <v>51</v>
      </c>
      <c r="N36" s="196" t="s">
        <v>51</v>
      </c>
      <c r="O36" s="196" t="s">
        <v>51</v>
      </c>
      <c r="P36" s="196" t="s">
        <v>51</v>
      </c>
      <c r="Q36" s="196" t="s">
        <v>51</v>
      </c>
      <c r="R36" s="196" t="s">
        <v>51</v>
      </c>
      <c r="S36" s="196" t="s">
        <v>51</v>
      </c>
      <c r="T36" s="196" t="s">
        <v>51</v>
      </c>
      <c r="U36" s="196" t="s">
        <v>51</v>
      </c>
      <c r="V36" s="196" t="s">
        <v>51</v>
      </c>
      <c r="W36" s="271" t="s">
        <v>51</v>
      </c>
      <c r="X36" s="271" t="s">
        <v>51</v>
      </c>
      <c r="Y36" s="271" t="s">
        <v>51</v>
      </c>
      <c r="Z36" s="271" t="s">
        <v>51</v>
      </c>
      <c r="AA36" s="271" t="s">
        <v>51</v>
      </c>
      <c r="AB36" s="271" t="s">
        <v>51</v>
      </c>
      <c r="AC36" s="271" t="s">
        <v>51</v>
      </c>
      <c r="AD36" s="271" t="s">
        <v>51</v>
      </c>
      <c r="AE36" s="271" t="s">
        <v>51</v>
      </c>
      <c r="AF36" s="312" t="s">
        <v>51</v>
      </c>
      <c r="AG36" s="125" t="s">
        <v>20</v>
      </c>
    </row>
    <row r="37" spans="1:33" ht="12.75" customHeight="1" x14ac:dyDescent="0.35">
      <c r="A37" s="3"/>
      <c r="B37" s="254" t="s">
        <v>139</v>
      </c>
      <c r="C37" s="243"/>
      <c r="AF37" s="200"/>
      <c r="AG37" s="186" t="s">
        <v>139</v>
      </c>
    </row>
    <row r="38" spans="1:33" ht="12.75" customHeight="1" x14ac:dyDescent="0.35">
      <c r="A38" s="3"/>
      <c r="B38" s="255" t="s">
        <v>87</v>
      </c>
      <c r="C38" s="160" t="s">
        <v>51</v>
      </c>
      <c r="D38" s="123" t="s">
        <v>51</v>
      </c>
      <c r="E38" s="123" t="s">
        <v>51</v>
      </c>
      <c r="F38" s="123" t="s">
        <v>51</v>
      </c>
      <c r="G38" s="123" t="s">
        <v>51</v>
      </c>
      <c r="H38" s="123" t="s">
        <v>51</v>
      </c>
      <c r="I38" s="123" t="s">
        <v>51</v>
      </c>
      <c r="J38" s="123" t="s">
        <v>51</v>
      </c>
      <c r="K38" s="123" t="s">
        <v>51</v>
      </c>
      <c r="L38" s="123" t="s">
        <v>51</v>
      </c>
      <c r="M38" s="123" t="s">
        <v>51</v>
      </c>
      <c r="N38" s="123" t="s">
        <v>51</v>
      </c>
      <c r="O38" s="123" t="s">
        <v>51</v>
      </c>
      <c r="P38" s="123" t="s">
        <v>51</v>
      </c>
      <c r="Q38" s="123" t="s">
        <v>51</v>
      </c>
      <c r="R38" s="123" t="s">
        <v>51</v>
      </c>
      <c r="S38" s="123" t="s">
        <v>51</v>
      </c>
      <c r="T38" s="123" t="s">
        <v>51</v>
      </c>
      <c r="U38" s="123" t="s">
        <v>51</v>
      </c>
      <c r="V38" s="123" t="s">
        <v>51</v>
      </c>
      <c r="W38" s="154" t="s">
        <v>51</v>
      </c>
      <c r="X38" s="154" t="s">
        <v>51</v>
      </c>
      <c r="Y38" s="154" t="s">
        <v>51</v>
      </c>
      <c r="Z38" s="154" t="s">
        <v>51</v>
      </c>
      <c r="AA38" s="154" t="s">
        <v>51</v>
      </c>
      <c r="AB38" s="154" t="s">
        <v>51</v>
      </c>
      <c r="AC38" s="154" t="s">
        <v>51</v>
      </c>
      <c r="AD38" s="154" t="s">
        <v>51</v>
      </c>
      <c r="AE38" s="154" t="s">
        <v>51</v>
      </c>
      <c r="AF38" s="308" t="s">
        <v>51</v>
      </c>
      <c r="AG38" s="187" t="s">
        <v>87</v>
      </c>
    </row>
    <row r="39" spans="1:33" ht="12.75" customHeight="1" x14ac:dyDescent="0.35">
      <c r="A39" s="3"/>
      <c r="B39" s="254" t="s">
        <v>85</v>
      </c>
      <c r="C39" s="158" t="s">
        <v>51</v>
      </c>
      <c r="D39" s="159" t="s">
        <v>51</v>
      </c>
      <c r="E39" s="159" t="s">
        <v>51</v>
      </c>
      <c r="F39" s="159" t="s">
        <v>51</v>
      </c>
      <c r="G39" s="159" t="s">
        <v>51</v>
      </c>
      <c r="H39" s="159" t="s">
        <v>51</v>
      </c>
      <c r="I39" s="159" t="s">
        <v>51</v>
      </c>
      <c r="J39" s="159" t="s">
        <v>51</v>
      </c>
      <c r="K39" s="159" t="s">
        <v>51</v>
      </c>
      <c r="L39" s="159" t="s">
        <v>51</v>
      </c>
      <c r="M39" s="159" t="s">
        <v>51</v>
      </c>
      <c r="N39" s="159" t="s">
        <v>51</v>
      </c>
      <c r="O39" s="159" t="s">
        <v>51</v>
      </c>
      <c r="P39" s="159" t="s">
        <v>51</v>
      </c>
      <c r="Q39" s="159" t="s">
        <v>51</v>
      </c>
      <c r="R39" s="159" t="s">
        <v>51</v>
      </c>
      <c r="S39" s="159" t="s">
        <v>51</v>
      </c>
      <c r="T39" s="159" t="s">
        <v>51</v>
      </c>
      <c r="U39" s="159" t="s">
        <v>51</v>
      </c>
      <c r="V39" s="159" t="s">
        <v>51</v>
      </c>
      <c r="W39" s="122" t="s">
        <v>51</v>
      </c>
      <c r="X39" s="122" t="s">
        <v>51</v>
      </c>
      <c r="Y39" s="122" t="s">
        <v>51</v>
      </c>
      <c r="Z39" s="122" t="s">
        <v>51</v>
      </c>
      <c r="AA39" s="122" t="s">
        <v>51</v>
      </c>
      <c r="AB39" s="122" t="s">
        <v>51</v>
      </c>
      <c r="AC39" s="122" t="s">
        <v>51</v>
      </c>
      <c r="AD39" s="122" t="s">
        <v>51</v>
      </c>
      <c r="AE39" s="122" t="s">
        <v>51</v>
      </c>
      <c r="AF39" s="284" t="s">
        <v>51</v>
      </c>
      <c r="AG39" s="186" t="s">
        <v>85</v>
      </c>
    </row>
    <row r="40" spans="1:33" ht="12.75" customHeight="1" x14ac:dyDescent="0.35">
      <c r="A40" s="3"/>
      <c r="B40" s="255" t="s">
        <v>140</v>
      </c>
      <c r="C40" s="268"/>
      <c r="D40" s="265"/>
      <c r="E40" s="265"/>
      <c r="F40" s="168">
        <v>40</v>
      </c>
      <c r="G40" s="168">
        <v>40</v>
      </c>
      <c r="H40" s="168">
        <v>40</v>
      </c>
      <c r="I40" s="168">
        <v>40</v>
      </c>
      <c r="J40" s="168">
        <v>40</v>
      </c>
      <c r="K40" s="168">
        <v>42</v>
      </c>
      <c r="L40" s="168">
        <v>42</v>
      </c>
      <c r="M40" s="168">
        <v>42</v>
      </c>
      <c r="N40" s="168">
        <v>42</v>
      </c>
      <c r="O40" s="168">
        <v>42</v>
      </c>
      <c r="P40" s="168">
        <v>42</v>
      </c>
      <c r="Q40" s="168">
        <v>42</v>
      </c>
      <c r="R40" s="168">
        <v>42</v>
      </c>
      <c r="S40" s="340">
        <v>42</v>
      </c>
      <c r="T40" s="168">
        <v>42</v>
      </c>
      <c r="U40" s="168">
        <v>42</v>
      </c>
      <c r="V40" s="168">
        <v>42</v>
      </c>
      <c r="W40" s="168">
        <v>42</v>
      </c>
      <c r="X40" s="168">
        <v>42</v>
      </c>
      <c r="Y40" s="168">
        <v>42</v>
      </c>
      <c r="Z40" s="168">
        <v>42</v>
      </c>
      <c r="AA40" s="168">
        <v>45</v>
      </c>
      <c r="AB40" s="168">
        <v>90</v>
      </c>
      <c r="AC40" s="168">
        <v>90</v>
      </c>
      <c r="AD40" s="168">
        <v>8</v>
      </c>
      <c r="AE40" s="168">
        <v>8</v>
      </c>
      <c r="AF40" s="341">
        <v>8</v>
      </c>
      <c r="AG40" s="187" t="s">
        <v>140</v>
      </c>
    </row>
    <row r="41" spans="1:33" ht="12.75" customHeight="1" x14ac:dyDescent="0.35">
      <c r="A41" s="3"/>
      <c r="B41" s="254" t="s">
        <v>0</v>
      </c>
      <c r="C41" s="158" t="s">
        <v>51</v>
      </c>
      <c r="D41" s="159" t="s">
        <v>51</v>
      </c>
      <c r="E41" s="159" t="s">
        <v>51</v>
      </c>
      <c r="F41" s="159" t="s">
        <v>51</v>
      </c>
      <c r="G41" s="159" t="s">
        <v>51</v>
      </c>
      <c r="H41" s="159" t="s">
        <v>51</v>
      </c>
      <c r="I41" s="159" t="s">
        <v>51</v>
      </c>
      <c r="J41" s="159" t="s">
        <v>51</v>
      </c>
      <c r="K41" s="159" t="s">
        <v>51</v>
      </c>
      <c r="L41" s="159" t="s">
        <v>51</v>
      </c>
      <c r="M41" s="159" t="s">
        <v>51</v>
      </c>
      <c r="N41" s="159" t="s">
        <v>51</v>
      </c>
      <c r="O41" s="159" t="s">
        <v>51</v>
      </c>
      <c r="P41" s="159" t="s">
        <v>51</v>
      </c>
      <c r="Q41" s="159" t="s">
        <v>51</v>
      </c>
      <c r="R41" s="159" t="s">
        <v>51</v>
      </c>
      <c r="S41" s="159" t="s">
        <v>51</v>
      </c>
      <c r="T41" s="159" t="s">
        <v>51</v>
      </c>
      <c r="U41" s="159" t="s">
        <v>51</v>
      </c>
      <c r="V41" s="159" t="s">
        <v>51</v>
      </c>
      <c r="W41" s="122" t="s">
        <v>51</v>
      </c>
      <c r="X41" s="122" t="s">
        <v>51</v>
      </c>
      <c r="Y41" s="122" t="s">
        <v>51</v>
      </c>
      <c r="Z41" s="122" t="s">
        <v>51</v>
      </c>
      <c r="AA41" s="122" t="s">
        <v>51</v>
      </c>
      <c r="AB41" s="122" t="s">
        <v>51</v>
      </c>
      <c r="AC41" s="122" t="s">
        <v>51</v>
      </c>
      <c r="AD41" s="122" t="s">
        <v>51</v>
      </c>
      <c r="AE41" s="122" t="s">
        <v>51</v>
      </c>
      <c r="AF41" s="284" t="s">
        <v>51</v>
      </c>
      <c r="AG41" s="186" t="s">
        <v>0</v>
      </c>
    </row>
    <row r="42" spans="1:33" ht="12.75" customHeight="1" x14ac:dyDescent="0.35">
      <c r="A42" s="3"/>
      <c r="B42" s="255" t="s">
        <v>86</v>
      </c>
      <c r="C42" s="160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54"/>
      <c r="S42" s="154"/>
      <c r="T42" s="154"/>
      <c r="U42" s="123">
        <v>1364</v>
      </c>
      <c r="V42" s="123">
        <v>1364</v>
      </c>
      <c r="W42" s="154">
        <v>1364</v>
      </c>
      <c r="X42" s="154">
        <v>1364</v>
      </c>
      <c r="Y42" s="154">
        <v>1364</v>
      </c>
      <c r="Z42" s="123">
        <v>1593</v>
      </c>
      <c r="AA42" s="123">
        <v>1593</v>
      </c>
      <c r="AB42" s="123">
        <v>1593</v>
      </c>
      <c r="AC42" s="154">
        <v>1593</v>
      </c>
      <c r="AD42" s="154">
        <v>1593</v>
      </c>
      <c r="AE42" s="123">
        <v>1593</v>
      </c>
      <c r="AF42" s="272">
        <v>1593</v>
      </c>
      <c r="AG42" s="187" t="s">
        <v>86</v>
      </c>
    </row>
    <row r="43" spans="1:33" ht="12.75" customHeight="1" x14ac:dyDescent="0.35">
      <c r="A43" s="3"/>
      <c r="B43" s="254" t="s">
        <v>33</v>
      </c>
      <c r="C43" s="158" t="s">
        <v>51</v>
      </c>
      <c r="D43" s="159" t="s">
        <v>51</v>
      </c>
      <c r="E43" s="159" t="s">
        <v>51</v>
      </c>
      <c r="F43" s="159" t="s">
        <v>51</v>
      </c>
      <c r="G43" s="159" t="s">
        <v>51</v>
      </c>
      <c r="H43" s="159" t="s">
        <v>51</v>
      </c>
      <c r="I43" s="159" t="s">
        <v>51</v>
      </c>
      <c r="J43" s="159" t="s">
        <v>51</v>
      </c>
      <c r="K43" s="159" t="s">
        <v>51</v>
      </c>
      <c r="L43" s="159" t="s">
        <v>51</v>
      </c>
      <c r="M43" s="159" t="s">
        <v>51</v>
      </c>
      <c r="N43" s="159" t="s">
        <v>51</v>
      </c>
      <c r="O43" s="159" t="s">
        <v>51</v>
      </c>
      <c r="P43" s="159" t="s">
        <v>51</v>
      </c>
      <c r="Q43" s="159" t="s">
        <v>51</v>
      </c>
      <c r="R43" s="159" t="s">
        <v>51</v>
      </c>
      <c r="S43" s="159" t="s">
        <v>51</v>
      </c>
      <c r="T43" s="159" t="s">
        <v>51</v>
      </c>
      <c r="U43" s="159" t="s">
        <v>51</v>
      </c>
      <c r="V43" s="159" t="s">
        <v>51</v>
      </c>
      <c r="W43" s="122" t="s">
        <v>51</v>
      </c>
      <c r="X43" s="122" t="s">
        <v>51</v>
      </c>
      <c r="Y43" s="122" t="s">
        <v>51</v>
      </c>
      <c r="Z43" s="122" t="s">
        <v>51</v>
      </c>
      <c r="AA43" s="122" t="s">
        <v>51</v>
      </c>
      <c r="AB43" s="122" t="s">
        <v>51</v>
      </c>
      <c r="AC43" s="122" t="s">
        <v>51</v>
      </c>
      <c r="AD43" s="122" t="s">
        <v>51</v>
      </c>
      <c r="AE43" s="122" t="s">
        <v>51</v>
      </c>
      <c r="AF43" s="284" t="s">
        <v>51</v>
      </c>
      <c r="AG43" s="186" t="s">
        <v>33</v>
      </c>
    </row>
    <row r="44" spans="1:33" ht="12.75" customHeight="1" x14ac:dyDescent="0.35">
      <c r="A44" s="3"/>
      <c r="B44" s="258" t="s">
        <v>138</v>
      </c>
      <c r="C44" s="269"/>
      <c r="D44" s="266"/>
      <c r="E44" s="196">
        <v>4005</v>
      </c>
      <c r="F44" s="196">
        <v>3662</v>
      </c>
      <c r="G44" s="196">
        <v>3182</v>
      </c>
      <c r="H44" s="196">
        <v>3046</v>
      </c>
      <c r="I44" s="196">
        <v>2993</v>
      </c>
      <c r="J44" s="196">
        <v>2436</v>
      </c>
      <c r="K44" s="196">
        <v>2414</v>
      </c>
      <c r="L44" s="196">
        <v>2281</v>
      </c>
      <c r="M44" s="196">
        <v>2282</v>
      </c>
      <c r="N44" s="271">
        <v>2282</v>
      </c>
      <c r="O44" s="271">
        <v>2282</v>
      </c>
      <c r="P44" s="196">
        <v>2191</v>
      </c>
      <c r="Q44" s="271">
        <v>2191</v>
      </c>
      <c r="R44" s="271">
        <v>2191</v>
      </c>
      <c r="S44" s="196">
        <v>2166</v>
      </c>
      <c r="T44" s="271">
        <v>2166</v>
      </c>
      <c r="U44" s="196">
        <v>2185</v>
      </c>
      <c r="V44" s="196">
        <v>2145</v>
      </c>
      <c r="W44" s="196">
        <v>2126</v>
      </c>
      <c r="X44" s="196">
        <v>2121</v>
      </c>
      <c r="Y44" s="196">
        <v>1613</v>
      </c>
      <c r="Z44" s="196">
        <v>1563</v>
      </c>
      <c r="AA44" s="196">
        <v>1569</v>
      </c>
      <c r="AB44" s="196">
        <v>2129</v>
      </c>
      <c r="AC44" s="196">
        <v>1888</v>
      </c>
      <c r="AD44" s="196">
        <v>1888</v>
      </c>
      <c r="AE44" s="196">
        <v>1888</v>
      </c>
      <c r="AF44" s="213">
        <v>1888</v>
      </c>
      <c r="AG44" s="125" t="s">
        <v>138</v>
      </c>
    </row>
    <row r="45" spans="1:33" ht="15" customHeight="1" x14ac:dyDescent="0.35">
      <c r="B45" s="256" t="s">
        <v>37</v>
      </c>
      <c r="C45" s="163">
        <v>1631</v>
      </c>
      <c r="D45" s="164">
        <v>1631</v>
      </c>
      <c r="E45" s="164">
        <v>1631</v>
      </c>
      <c r="F45" s="164">
        <v>1153</v>
      </c>
      <c r="G45" s="164">
        <v>1153</v>
      </c>
      <c r="H45" s="164">
        <v>1153</v>
      </c>
      <c r="I45" s="164">
        <v>1153</v>
      </c>
      <c r="J45" s="164">
        <v>1153</v>
      </c>
      <c r="K45" s="164">
        <v>1153</v>
      </c>
      <c r="L45" s="164">
        <v>1153</v>
      </c>
      <c r="M45" s="164">
        <v>1065</v>
      </c>
      <c r="N45" s="164">
        <v>1065</v>
      </c>
      <c r="O45" s="164">
        <v>1065</v>
      </c>
      <c r="P45" s="164">
        <v>1065</v>
      </c>
      <c r="Q45" s="164">
        <v>1065</v>
      </c>
      <c r="R45" s="164">
        <v>1050</v>
      </c>
      <c r="S45" s="164">
        <v>1050</v>
      </c>
      <c r="T45" s="164">
        <v>1050</v>
      </c>
      <c r="U45" s="164">
        <v>1050</v>
      </c>
      <c r="V45" s="164">
        <v>1050</v>
      </c>
      <c r="W45" s="164">
        <v>1050</v>
      </c>
      <c r="X45" s="164">
        <v>1050</v>
      </c>
      <c r="Y45" s="164">
        <v>1050</v>
      </c>
      <c r="Z45" s="164">
        <v>1050</v>
      </c>
      <c r="AA45" s="164">
        <v>1050</v>
      </c>
      <c r="AB45" s="164">
        <v>1050</v>
      </c>
      <c r="AC45" s="164">
        <v>1050</v>
      </c>
      <c r="AD45" s="164">
        <v>1050</v>
      </c>
      <c r="AE45" s="164">
        <v>1050</v>
      </c>
      <c r="AF45" s="273">
        <v>1050</v>
      </c>
      <c r="AG45" s="106" t="s">
        <v>37</v>
      </c>
    </row>
    <row r="46" spans="1:33" x14ac:dyDescent="0.35">
      <c r="B46" s="391" t="s">
        <v>158</v>
      </c>
      <c r="C46" s="391"/>
      <c r="D46" s="391"/>
      <c r="E46" s="391"/>
      <c r="F46" s="391"/>
      <c r="G46" s="391"/>
      <c r="H46" s="391"/>
      <c r="I46" s="391"/>
      <c r="J46" s="391"/>
      <c r="AC46" s="226"/>
      <c r="AD46" s="226"/>
      <c r="AE46" s="226"/>
      <c r="AF46" s="226"/>
      <c r="AG46" s="226"/>
    </row>
    <row r="47" spans="1:33" x14ac:dyDescent="0.35">
      <c r="B47" s="206" t="s">
        <v>160</v>
      </c>
      <c r="C47" s="391"/>
      <c r="D47" s="391"/>
      <c r="E47" s="391"/>
      <c r="F47" s="391"/>
      <c r="G47" s="391"/>
      <c r="H47" s="391"/>
      <c r="I47" s="391"/>
      <c r="J47" s="391"/>
      <c r="AC47" s="118"/>
      <c r="AD47" s="118"/>
      <c r="AE47" s="118"/>
      <c r="AF47" s="118"/>
      <c r="AG47" s="118"/>
    </row>
    <row r="48" spans="1:33" x14ac:dyDescent="0.35">
      <c r="B48" s="206" t="s">
        <v>159</v>
      </c>
      <c r="C48" s="391"/>
      <c r="D48" s="391"/>
      <c r="E48" s="391"/>
      <c r="F48" s="391"/>
      <c r="G48" s="391"/>
      <c r="H48" s="391"/>
      <c r="I48" s="391"/>
      <c r="J48" s="391"/>
      <c r="K48" s="26"/>
      <c r="L48" s="26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</row>
  </sheetData>
  <mergeCells count="3">
    <mergeCell ref="B1:C1"/>
    <mergeCell ref="B2:AG2"/>
    <mergeCell ref="B3:AG3"/>
  </mergeCells>
  <phoneticPr fontId="13" type="noConversion"/>
  <printOptions horizontalCentered="1"/>
  <pageMargins left="0.6692913385826772" right="0.6692913385826772" top="0.51181102362204722" bottom="0.27559055118110237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x n X m V g Q U v 9 q m A A A A 9 g A A A B I A H A B D b 2 5 m a W c v U G F j a 2 F n Z S 5 4 b W w g o h g A K K A U A A A A A A A A A A A A A A A A A A A A A A A A A A A A h Y 9 B D o I w F E S v Q r q n L Z g Y J J + y M C 5 M J D E x M W 6 b U q E R P o Y W 4 W 4 u P J J X E K O o O 5 f z 5 i 1 m 7 t c b p E N d e R f d W t N g Q g L K i a d R N b n B I i G d O / o R S Q V s p T r J Q n u j j D Y e b J 6 Q 0 r l z z F j f 9 7 S f 0 a Y t W M h 5 w A 7 Z Z q d K X U v y k c 1 / 2 T d o n U S l i Y D 9 a 4 w I a c A j u o j m l A O b I G Q G v 0 I 4 7 n 2 2 P x C W X e W 6 V g u N / n o F b I r A 3 h / E A 1 B L A w Q U A A I A C A D G d e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n X m V u Y h G a 8 p A Q A A 1 A M A A B M A H A B G b 3 J t d W x h c y 9 T Z W N 0 a W 9 u M S 5 t I K I Y A C i g F A A A A A A A A A A A A A A A A A A A A A A A A A A A A O 2 R y 2 r D M B B F 9 w b / g 1 A 2 N h j h R x + E k l X S Q j Y l E O 8 i I 1 R 7 H I v K k r G U P g j 5 9 8 p x A i 3 U P 1 C q j e D M j O Z e X Q O l F V q h 7 X g n D 7 7 n e 6 b h P V R o w / c Q x 3 O 0 Q B K s 7 y F 3 t v r Q l + D I p q p J z l 8 k m O B J S C B L r S w o a w J M 6 f N j n p A S S g I H I p S l u q 6 l U E D j j O p e A p e c r s C 8 W t 3 R N E 7 T e B 4 n r B H 7 h p k O o G J D r 2 F C M d s A e 3 c T F X v L S F f V O I z Q b t 1 2 E l q 3 i g 9 6 F z g h G S 7 C a J Q 3 K E 6 c u l H m c b e u F v j i A h e n 3 Y p b X l x a Z 3 j Z c L V 3 N v P P D r A b O t s h e c + V q X X f L r U 8 t G o o m u D 8 b n Q 8 4 h E m O E L W F Z C F D 3 u K 0 J W n E z y b 4 D c T / H a C 3 0 3 w + x / 8 F P q e U L + 6 / J 7 u 7 P o z K E h D / B / y 3 w n 5 C 1 B L A Q I t A B Q A A g A I A M Z 1 5 l Y E F L / a p g A A A P Y A A A A S A A A A A A A A A A A A A A A A A A A A A A B D b 2 5 m a W c v U G F j a 2 F n Z S 5 4 b W x Q S w E C L Q A U A A I A C A D G d e Z W D 8 r p q 6 Q A A A D p A A A A E w A A A A A A A A A A A A A A A A D y A A A A W 0 N v b n R l b n R f V H l w Z X N d L n h t b F B L A Q I t A B Q A A g A I A M Z 1 5 l b m I R m v K Q E A A N Q D A A A T A A A A A A A A A A A A A A A A A O M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W A A A A A A A A L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S 9 B d X R v U m V t b 3 Z l Z E N v b H V t b n M x L n t D b 2 x 1 b W 4 x L D B 9 J n F 1 b 3 Q 7 L C Z x d W 9 0 O 1 N l Y 3 R p b 2 4 x L 1 B h Z 2 U w M D k v Q X V 0 b 1 J l b W 9 2 Z W R D b 2 x 1 b W 5 z M S 5 7 Q 2 9 s d W 1 u M i w x f S Z x d W 9 0 O y w m c X V v d D t T Z W N 0 a W 9 u M S 9 Q Y W d l M D A 5 L 0 F 1 d G 9 S Z W 1 v d m V k Q 2 9 s d W 1 u c z E u e 0 N v b H V t b j M s M n 0 m c X V v d D s s J n F 1 b 3 Q 7 U 2 V j d G l v b j E v U G F n Z T A w O S 9 B d X R v U m V t b 3 Z l Z E N v b H V t b n M x L n t D b 2 x 1 b W 4 0 L D N 9 J n F 1 b 3 Q 7 L C Z x d W 9 0 O 1 N l Y 3 R p b 2 4 x L 1 B h Z 2 U w M D k v Q X V 0 b 1 J l b W 9 2 Z W R D b 2 x 1 b W 5 z M S 5 7 Q 2 9 s d W 1 u N S w 0 f S Z x d W 9 0 O y w m c X V v d D t T Z W N 0 a W 9 u M S 9 Q Y W d l M D A 5 L 0 F 1 d G 9 S Z W 1 v d m V k Q 2 9 s d W 1 u c z E u e 0 N v b H V t b j Y s N X 0 m c X V v d D s s J n F 1 b 3 Q 7 U 2 V j d G l v b j E v U G F n Z T A w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k v Q X V 0 b 1 J l b W 9 2 Z W R D b 2 x 1 b W 5 z M S 5 7 Q 2 9 s d W 1 u M S w w f S Z x d W 9 0 O y w m c X V v d D t T Z W N 0 a W 9 u M S 9 Q Y W d l M D A 5 L 0 F 1 d G 9 S Z W 1 v d m V k Q 2 9 s d W 1 u c z E u e 0 N v b H V t b j I s M X 0 m c X V v d D s s J n F 1 b 3 Q 7 U 2 V j d G l v b j E v U G F n Z T A w O S 9 B d X R v U m V t b 3 Z l Z E N v b H V t b n M x L n t D b 2 x 1 b W 4 z L D J 9 J n F 1 b 3 Q 7 L C Z x d W 9 0 O 1 N l Y 3 R p b 2 4 x L 1 B h Z 2 U w M D k v Q X V 0 b 1 J l b W 9 2 Z W R D b 2 x 1 b W 5 z M S 5 7 Q 2 9 s d W 1 u N C w z f S Z x d W 9 0 O y w m c X V v d D t T Z W N 0 a W 9 u M S 9 Q Y W d l M D A 5 L 0 F 1 d G 9 S Z W 1 v d m V k Q 2 9 s d W 1 u c z E u e 0 N v b H V t b j U s N H 0 m c X V v d D s s J n F 1 b 3 Q 7 U 2 V j d G l v b j E v U G F n Z T A w O S 9 B d X R v U m V t b 3 Z l Z E N v b H V t b n M x L n t D b 2 x 1 b W 4 2 L D V 9 J n F 1 b 3 Q 7 L C Z x d W 9 0 O 1 N l Y 3 R p b 2 4 x L 1 B h Z 2 U w M D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z L T A 2 L T A 3 V D E y O j M 2 O j I y L j A 5 M j Y 0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X V 0 b 1 J l b W 9 2 Z W R D b 2 x 1 b W 5 z M S 5 7 Q 2 9 s d W 1 u M S w w f S Z x d W 9 0 O y w m c X V v d D t T Z W N 0 a W 9 u M S 9 Q Y W d l M D A 5 L 0 F 1 d G 9 S Z W 1 v d m V k Q 2 9 s d W 1 u c z E u e 0 N v b H V t b j I s M X 0 m c X V v d D s s J n F 1 b 3 Q 7 U 2 V j d G l v b j E v U G F n Z T A w O S 9 B d X R v U m V t b 3 Z l Z E N v b H V t b n M x L n t D b 2 x 1 b W 4 z L D J 9 J n F 1 b 3 Q 7 L C Z x d W 9 0 O 1 N l Y 3 R p b 2 4 x L 1 B h Z 2 U w M D k v Q X V 0 b 1 J l b W 9 2 Z W R D b 2 x 1 b W 5 z M S 5 7 Q 2 9 s d W 1 u N C w z f S Z x d W 9 0 O y w m c X V v d D t T Z W N 0 a W 9 u M S 9 Q Y W d l M D A 5 L 0 F 1 d G 9 S Z W 1 v d m V k Q 2 9 s d W 1 u c z E u e 0 N v b H V t b j U s N H 0 m c X V v d D s s J n F 1 b 3 Q 7 U 2 V j d G l v b j E v U G F n Z T A w O S 9 B d X R v U m V t b 3 Z l Z E N v b H V t b n M x L n t D b 2 x 1 b W 4 2 L D V 9 J n F 1 b 3 Q 7 L C Z x d W 9 0 O 1 N l Y 3 R p b 2 4 x L 1 B h Z 2 U w M D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5 L 0 F 1 d G 9 S Z W 1 v d m V k Q 2 9 s d W 1 u c z E u e 0 N v b H V t b j E s M H 0 m c X V v d D s s J n F 1 b 3 Q 7 U 2 V j d G l v b j E v U G F n Z T A w O S 9 B d X R v U m V t b 3 Z l Z E N v b H V t b n M x L n t D b 2 x 1 b W 4 y L D F 9 J n F 1 b 3 Q 7 L C Z x d W 9 0 O 1 N l Y 3 R p b 2 4 x L 1 B h Z 2 U w M D k v Q X V 0 b 1 J l b W 9 2 Z W R D b 2 x 1 b W 5 z M S 5 7 Q 2 9 s d W 1 u M y w y f S Z x d W 9 0 O y w m c X V v d D t T Z W N 0 a W 9 u M S 9 Q Y W d l M D A 5 L 0 F 1 d G 9 S Z W 1 v d m V k Q 2 9 s d W 1 u c z E u e 0 N v b H V t b j Q s M 3 0 m c X V v d D s s J n F 1 b 3 Q 7 U 2 V j d G l v b j E v U G F n Z T A w O S 9 B d X R v U m V t b 3 Z l Z E N v b H V t b n M x L n t D b 2 x 1 b W 4 1 L D R 9 J n F 1 b 3 Q 7 L C Z x d W 9 0 O 1 N l Y 3 R p b 2 4 x L 1 B h Z 2 U w M D k v Q X V 0 b 1 J l b W 9 2 Z W R D b 2 x 1 b W 5 z M S 5 7 Q 2 9 s d W 1 u N i w 1 f S Z x d W 9 0 O y w m c X V v d D t T Z W N 0 a W 9 u M S 9 Q Y W d l M D A 5 L 0 F 1 d G 9 S Z W 1 v d m V k Q 2 9 s d W 1 u c z E u e 0 N v b H V t b j c s N n 0 m c X V v d D t d L C Z x d W 9 0 O 1 J l b G F 0 a W 9 u c 2 h p c E l u Z m 8 m c X V v d D s 6 W 1 1 9 I i A v P j x F b n R y e S B U e X B l P S J G a W x s Q 2 9 1 b n Q i I F Z h b H V l P S J s N T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z L T A 2 L T A 3 V D E y O j M 2 O j I y L j A 5 M j Y 0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w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z z D 1 J I W Z M R 6 N G Z w H N u c x r A A A A A A I A A A A A A A N m A A D A A A A A E A A A A J a n A f 9 L d d e Q n R s s W 5 B l p n Q A A A A A B I A A A K A A A A A Q A A A A r a 8 q h f 6 V e A x L k w 4 Y Y 7 k R i F A A A A A 5 U U / 8 T 0 H 1 D B j F i + b s v V q c 7 a i D A Z H z R w M Q V J Y a W M g 7 h i U R y i S x B O t 1 7 2 A r M N F p 8 t S C b o E o Y e C Y w e U X j X 8 i 9 6 9 2 A F f e l F b x D h k p r X 9 z C 5 7 h r h Q A A A C s e W L N 5 U m 6 N B x v F 7 G 4 B U c J z 2 6 7 j A = = < / D a t a M a s h u p > 
</file>

<file path=customXml/itemProps1.xml><?xml version="1.0" encoding="utf-8"?>
<ds:datastoreItem xmlns:ds="http://schemas.openxmlformats.org/officeDocument/2006/customXml" ds:itemID="{067033C4-AA9D-4E69-8E11-45AC0C1ACB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10</vt:i4>
      </vt:variant>
      <vt:variant>
        <vt:lpstr>Наименувани диапазони</vt:lpstr>
      </vt:variant>
      <vt:variant>
        <vt:i4>9</vt:i4>
      </vt:variant>
    </vt:vector>
  </HeadingPairs>
  <TitlesOfParts>
    <vt:vector size="19" baseType="lpstr">
      <vt:lpstr>T2.5</vt:lpstr>
      <vt:lpstr>motorway</vt:lpstr>
      <vt:lpstr>length_road</vt:lpstr>
      <vt:lpstr>rail_length</vt:lpstr>
      <vt:lpstr>rail_hs</vt:lpstr>
      <vt:lpstr>rail_gauge</vt:lpstr>
      <vt:lpstr>airports</vt:lpstr>
      <vt:lpstr>ports</vt:lpstr>
      <vt:lpstr>length_iww</vt:lpstr>
      <vt:lpstr>length_oil</vt:lpstr>
      <vt:lpstr>T2.5!A</vt:lpstr>
      <vt:lpstr>airports!Област_печат</vt:lpstr>
      <vt:lpstr>length_iww!Област_печат</vt:lpstr>
      <vt:lpstr>length_oil!Област_печат</vt:lpstr>
      <vt:lpstr>motorway!Област_печат</vt:lpstr>
      <vt:lpstr>rail_gauge!Област_печат</vt:lpstr>
      <vt:lpstr>rail_hs!Област_печат</vt:lpstr>
      <vt:lpstr>rail_length!Област_печат</vt:lpstr>
      <vt:lpstr>T2.5!Област_печат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georgpi</dc:creator>
  <cp:lastModifiedBy>Masha B</cp:lastModifiedBy>
  <cp:lastPrinted>2015-04-09T10:06:30Z</cp:lastPrinted>
  <dcterms:created xsi:type="dcterms:W3CDTF">2003-09-05T14:33:05Z</dcterms:created>
  <dcterms:modified xsi:type="dcterms:W3CDTF">2024-01-20T22:35:14Z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2023-05-16T08:45:11Z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ea0f43e2-b210-4c74-a5cb-296923bbef3a</vt:lpwstr>
  </property>
  <property fmtid="{D5CDD505-2E9C-101B-9397-08002B2CF9AE}" pid="8" name="MSIP_Label_6bd9ddd1-4d20-43f6-abfa-fc3c07406f94_ContentBits">
    <vt:lpwstr>0</vt:lpwstr>
  </property>
</Properties>
</file>