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BITS\Education\Semester 5\FIN F313 SAPM\Evaluate\Assignment 1\Group_16_Assignment_1\Question 1\"/>
    </mc:Choice>
  </mc:AlternateContent>
  <bookViews>
    <workbookView xWindow="0" yWindow="0" windowWidth="23040" windowHeight="9336" tabRatio="757" firstSheet="1" activeTab="1"/>
  </bookViews>
  <sheets>
    <sheet name="Covariance_Matrix_OLD" sheetId="28" state="hidden" r:id="rId1"/>
    <sheet name="Group_16 Member Details" sheetId="48" r:id="rId2"/>
    <sheet name="Reasons For Selecting Assets" sheetId="49" r:id="rId3"/>
    <sheet name="HDFC BANK" sheetId="1" r:id="rId4"/>
    <sheet name="BAJAJ FINANCE" sheetId="2" r:id="rId5"/>
    <sheet name="TATA MOTORS" sheetId="16" r:id="rId6"/>
    <sheet name="TCS" sheetId="17" r:id="rId7"/>
    <sheet name="Astral Ltd" sheetId="23" r:id="rId8"/>
    <sheet name="NIFTY BEES" sheetId="34" r:id="rId9"/>
    <sheet name="Ultratech" sheetId="24" state="hidden" r:id="rId10"/>
    <sheet name="Sun Pharma" sheetId="9" r:id="rId11"/>
    <sheet name="ITC" sheetId="4" state="hidden" r:id="rId12"/>
    <sheet name="Nestle" sheetId="13" r:id="rId13"/>
    <sheet name="Asian Paints" sheetId="15" r:id="rId14"/>
    <sheet name="Jubilent FoodWorks" sheetId="25" r:id="rId15"/>
    <sheet name="Eicher Motor" sheetId="33" r:id="rId16"/>
    <sheet name="Bharti Airtel" sheetId="22" r:id="rId17"/>
    <sheet name="Titan" sheetId="21" r:id="rId18"/>
    <sheet name="Avenue Supermart" sheetId="32" r:id="rId19"/>
    <sheet name="PVR" sheetId="27" r:id="rId20"/>
    <sheet name="Alkyl Amines" sheetId="30" r:id="rId21"/>
    <sheet name="Varun Beverages" sheetId="31" r:id="rId22"/>
    <sheet name="APL Apollo Tubes" sheetId="12" r:id="rId23"/>
    <sheet name="Page Industries" sheetId="14" r:id="rId24"/>
    <sheet name="CDSL" sheetId="19" r:id="rId25"/>
    <sheet name="KEI Industries" sheetId="20" r:id="rId26"/>
    <sheet name="GOLD BEES" sheetId="35" r:id="rId27"/>
    <sheet name="Riskless Asset" sheetId="47" r:id="rId28"/>
    <sheet name="Covariance_Matrix" sheetId="36" r:id="rId29"/>
    <sheet name="Solver Without Short Sell MVP" sheetId="37" r:id="rId30"/>
    <sheet name="Solver Without Short Solution" sheetId="40" r:id="rId31"/>
    <sheet name="Solver With Short Selling MVP" sheetId="41" r:id="rId32"/>
    <sheet name="Solver With Short Solution" sheetId="43" r:id="rId33"/>
    <sheet name="Matrix Analytical MVP" sheetId="44" r:id="rId34"/>
    <sheet name="Matrix Analytic Target Return" sheetId="46" r:id="rId35"/>
    <sheet name="Matrix Analytic Efficient Front" sheetId="45" r:id="rId36"/>
  </sheets>
  <definedNames>
    <definedName name="solver_adj" localSheetId="35" hidden="1">'Matrix Analytic Efficient Front'!#REF!</definedName>
    <definedName name="solver_adj" localSheetId="34" hidden="1">'Matrix Analytic Target Return'!$D$2:$D$23</definedName>
    <definedName name="solver_adj" localSheetId="33" hidden="1">'Matrix Analytical MVP'!$D$2:$D$23</definedName>
    <definedName name="solver_adj" localSheetId="31" hidden="1">'Solver With Short Selling MVP'!$C$2:$C$23</definedName>
    <definedName name="solver_adj" localSheetId="32" hidden="1">'Solver With Short Solution'!$D$2:$D$25</definedName>
    <definedName name="solver_adj" localSheetId="29" hidden="1">'Solver Without Short Sell MVP'!$C$2:$C$23</definedName>
    <definedName name="solver_adj" localSheetId="30" hidden="1">'Solver Without Short Solution'!#REF!</definedName>
    <definedName name="solver_cvg" localSheetId="35" hidden="1">0.0001</definedName>
    <definedName name="solver_cvg" localSheetId="34" hidden="1">0.0001</definedName>
    <definedName name="solver_cvg" localSheetId="33" hidden="1">0.0001</definedName>
    <definedName name="solver_cvg" localSheetId="31" hidden="1">0.0001</definedName>
    <definedName name="solver_cvg" localSheetId="32" hidden="1">0.0001</definedName>
    <definedName name="solver_cvg" localSheetId="29" hidden="1">0.0001</definedName>
    <definedName name="solver_cvg" localSheetId="30" hidden="1">0.0001</definedName>
    <definedName name="solver_drv" localSheetId="35" hidden="1">1</definedName>
    <definedName name="solver_drv" localSheetId="34" hidden="1">1</definedName>
    <definedName name="solver_drv" localSheetId="33" hidden="1">1</definedName>
    <definedName name="solver_drv" localSheetId="31" hidden="1">1</definedName>
    <definedName name="solver_drv" localSheetId="32" hidden="1">1</definedName>
    <definedName name="solver_drv" localSheetId="29" hidden="1">1</definedName>
    <definedName name="solver_drv" localSheetId="30" hidden="1">1</definedName>
    <definedName name="solver_eng" localSheetId="35" hidden="1">1</definedName>
    <definedName name="solver_eng" localSheetId="34" hidden="1">1</definedName>
    <definedName name="solver_eng" localSheetId="33" hidden="1">1</definedName>
    <definedName name="solver_eng" localSheetId="31" hidden="1">1</definedName>
    <definedName name="solver_eng" localSheetId="32" hidden="1">1</definedName>
    <definedName name="solver_eng" localSheetId="29" hidden="1">1</definedName>
    <definedName name="solver_eng" localSheetId="30" hidden="1">1</definedName>
    <definedName name="solver_est" localSheetId="35" hidden="1">1</definedName>
    <definedName name="solver_est" localSheetId="34" hidden="1">1</definedName>
    <definedName name="solver_est" localSheetId="33" hidden="1">1</definedName>
    <definedName name="solver_est" localSheetId="31" hidden="1">1</definedName>
    <definedName name="solver_est" localSheetId="32" hidden="1">1</definedName>
    <definedName name="solver_est" localSheetId="29" hidden="1">1</definedName>
    <definedName name="solver_est" localSheetId="30" hidden="1">1</definedName>
    <definedName name="solver_itr" localSheetId="35" hidden="1">2147483647</definedName>
    <definedName name="solver_itr" localSheetId="34" hidden="1">2147483647</definedName>
    <definedName name="solver_itr" localSheetId="33" hidden="1">2147483647</definedName>
    <definedName name="solver_itr" localSheetId="31" hidden="1">2147483647</definedName>
    <definedName name="solver_itr" localSheetId="32" hidden="1">2147483647</definedName>
    <definedName name="solver_itr" localSheetId="29" hidden="1">2147483647</definedName>
    <definedName name="solver_itr" localSheetId="30" hidden="1">2147483647</definedName>
    <definedName name="solver_lhs0" localSheetId="35" hidden="1">'Matrix Analytic Efficient Front'!$D$25</definedName>
    <definedName name="solver_lhs0" localSheetId="32" hidden="1">'Solver With Short Solution'!$D$26</definedName>
    <definedName name="solver_lhs0" localSheetId="30" hidden="1">'Solver Without Short Solution'!$D$25</definedName>
    <definedName name="solver_lhs1" localSheetId="35" hidden="1">'Matrix Analytic Efficient Front'!$A$33</definedName>
    <definedName name="solver_lhs1" localSheetId="34" hidden="1">'Matrix Analytic Target Return'!$B$25</definedName>
    <definedName name="solver_lhs1" localSheetId="33" hidden="1">'Matrix Analytical MVP'!$B$25</definedName>
    <definedName name="solver_lhs1" localSheetId="31" hidden="1">'Solver With Short Selling MVP'!$B$25</definedName>
    <definedName name="solver_lhs1" localSheetId="32" hidden="1">'Solver With Short Solution'!$D$26</definedName>
    <definedName name="solver_lhs1" localSheetId="29" hidden="1">'Solver Without Short Sell MVP'!$B$25</definedName>
    <definedName name="solver_lhs1" localSheetId="30" hidden="1">'Solver Without Short Solution'!$D$25</definedName>
    <definedName name="solver_lhs2" localSheetId="35" hidden="1">'Matrix Analytic Efficient Front'!$D$25</definedName>
    <definedName name="solver_lhs2" localSheetId="34" hidden="1">'Matrix Analytic Target Return'!$D$2:$D$23</definedName>
    <definedName name="solver_lhs2" localSheetId="33" hidden="1">'Matrix Analytical MVP'!$D$2:$D$23</definedName>
    <definedName name="solver_lhs2" localSheetId="31" hidden="1">'Solver With Short Selling MVP'!$C$2:$C$23</definedName>
    <definedName name="solver_lhs2" localSheetId="32" hidden="1">'Solver With Short Solution'!$D$27</definedName>
    <definedName name="solver_lhs2" localSheetId="29" hidden="1">'Solver Without Short Sell MVP'!$C$2:$C$23</definedName>
    <definedName name="solver_lhs2" localSheetId="30" hidden="1">'Solver Without Short Solution'!#REF!</definedName>
    <definedName name="solver_lhs3" localSheetId="35" hidden="1">'Matrix Analytic Efficient Front'!#REF!</definedName>
    <definedName name="solver_lhs3" localSheetId="31" hidden="1">'Solver With Short Selling MVP'!$C$2:$C$23</definedName>
    <definedName name="solver_lhs3" localSheetId="32" hidden="1">'Solver With Short Solution'!$D$2:$D$25</definedName>
    <definedName name="solver_lhs3" localSheetId="30" hidden="1">'Solver Without Short Solution'!$D$25</definedName>
    <definedName name="solver_lhs4" localSheetId="35" hidden="1">'Matrix Analytic Efficient Front'!#REF!</definedName>
    <definedName name="solver_lhs4" localSheetId="32" hidden="1">'Solver With Short Solution'!$D$2:$D$25</definedName>
    <definedName name="solver_mip" localSheetId="35" hidden="1">2147483647</definedName>
    <definedName name="solver_mip" localSheetId="34" hidden="1">2147483647</definedName>
    <definedName name="solver_mip" localSheetId="33" hidden="1">2147483647</definedName>
    <definedName name="solver_mip" localSheetId="31" hidden="1">2147483647</definedName>
    <definedName name="solver_mip" localSheetId="32" hidden="1">2147483647</definedName>
    <definedName name="solver_mip" localSheetId="29" hidden="1">2147483647</definedName>
    <definedName name="solver_mip" localSheetId="30" hidden="1">2147483647</definedName>
    <definedName name="solver_mni" localSheetId="35" hidden="1">30</definedName>
    <definedName name="solver_mni" localSheetId="34" hidden="1">30</definedName>
    <definedName name="solver_mni" localSheetId="33" hidden="1">30</definedName>
    <definedName name="solver_mni" localSheetId="31" hidden="1">30</definedName>
    <definedName name="solver_mni" localSheetId="32" hidden="1">30</definedName>
    <definedName name="solver_mni" localSheetId="29" hidden="1">30</definedName>
    <definedName name="solver_mni" localSheetId="30" hidden="1">30</definedName>
    <definedName name="solver_mrt" localSheetId="35" hidden="1">0.075</definedName>
    <definedName name="solver_mrt" localSheetId="34" hidden="1">0.075</definedName>
    <definedName name="solver_mrt" localSheetId="33" hidden="1">0.075</definedName>
    <definedName name="solver_mrt" localSheetId="31" hidden="1">0.075</definedName>
    <definedName name="solver_mrt" localSheetId="32" hidden="1">0.075</definedName>
    <definedName name="solver_mrt" localSheetId="29" hidden="1">0.075</definedName>
    <definedName name="solver_mrt" localSheetId="30" hidden="1">0.075</definedName>
    <definedName name="solver_msl" localSheetId="35" hidden="1">2</definedName>
    <definedName name="solver_msl" localSheetId="34" hidden="1">2</definedName>
    <definedName name="solver_msl" localSheetId="33" hidden="1">2</definedName>
    <definedName name="solver_msl" localSheetId="31" hidden="1">2</definedName>
    <definedName name="solver_msl" localSheetId="32" hidden="1">2</definedName>
    <definedName name="solver_msl" localSheetId="29" hidden="1">2</definedName>
    <definedName name="solver_msl" localSheetId="30" hidden="1">2</definedName>
    <definedName name="solver_neg" localSheetId="35" hidden="1">1</definedName>
    <definedName name="solver_neg" localSheetId="34" hidden="1">1</definedName>
    <definedName name="solver_neg" localSheetId="33" hidden="1">1</definedName>
    <definedName name="solver_neg" localSheetId="31" hidden="1">2</definedName>
    <definedName name="solver_neg" localSheetId="32" hidden="1">1</definedName>
    <definedName name="solver_neg" localSheetId="29" hidden="1">1</definedName>
    <definedName name="solver_neg" localSheetId="30" hidden="1">1</definedName>
    <definedName name="solver_nod" localSheetId="35" hidden="1">2147483647</definedName>
    <definedName name="solver_nod" localSheetId="34" hidden="1">2147483647</definedName>
    <definedName name="solver_nod" localSheetId="33" hidden="1">2147483647</definedName>
    <definedName name="solver_nod" localSheetId="31" hidden="1">2147483647</definedName>
    <definedName name="solver_nod" localSheetId="32" hidden="1">2147483647</definedName>
    <definedName name="solver_nod" localSheetId="29" hidden="1">2147483647</definedName>
    <definedName name="solver_nod" localSheetId="30" hidden="1">2147483647</definedName>
    <definedName name="solver_num" localSheetId="35" hidden="1">4</definedName>
    <definedName name="solver_num" localSheetId="34" hidden="1">2</definedName>
    <definedName name="solver_num" localSheetId="33" hidden="1">2</definedName>
    <definedName name="solver_num" localSheetId="31" hidden="1">1</definedName>
    <definedName name="solver_num" localSheetId="32" hidden="1">4</definedName>
    <definedName name="solver_num" localSheetId="29" hidden="1">2</definedName>
    <definedName name="solver_num" localSheetId="30" hidden="1">2</definedName>
    <definedName name="solver_nwt" localSheetId="35" hidden="1">1</definedName>
    <definedName name="solver_nwt" localSheetId="34" hidden="1">1</definedName>
    <definedName name="solver_nwt" localSheetId="33" hidden="1">1</definedName>
    <definedName name="solver_nwt" localSheetId="31" hidden="1">1</definedName>
    <definedName name="solver_nwt" localSheetId="32" hidden="1">1</definedName>
    <definedName name="solver_nwt" localSheetId="29" hidden="1">1</definedName>
    <definedName name="solver_nwt" localSheetId="30" hidden="1">1</definedName>
    <definedName name="solver_opt" localSheetId="35" hidden="1">'Matrix Analytic Efficient Front'!$A$35</definedName>
    <definedName name="solver_opt" localSheetId="34" hidden="1">'Matrix Analytic Target Return'!$B$29</definedName>
    <definedName name="solver_opt" localSheetId="33" hidden="1">'Matrix Analytical MVP'!$B$29</definedName>
    <definedName name="solver_opt" localSheetId="31" hidden="1">'Solver With Short Selling MVP'!$H$20</definedName>
    <definedName name="solver_opt" localSheetId="32" hidden="1">'Solver With Short Solution'!$F$32</definedName>
    <definedName name="solver_opt" localSheetId="29" hidden="1">'Solver Without Short Sell MVP'!$B$29</definedName>
    <definedName name="solver_opt" localSheetId="30" hidden="1">'Solver Without Short Solution'!$F$32</definedName>
    <definedName name="solver_pre" localSheetId="35" hidden="1">0.000001</definedName>
    <definedName name="solver_pre" localSheetId="34" hidden="1">0.000001</definedName>
    <definedName name="solver_pre" localSheetId="33" hidden="1">0.000001</definedName>
    <definedName name="solver_pre" localSheetId="31" hidden="1">0.000001</definedName>
    <definedName name="solver_pre" localSheetId="32" hidden="1">0.000001</definedName>
    <definedName name="solver_pre" localSheetId="29" hidden="1">0.000001</definedName>
    <definedName name="solver_pre" localSheetId="30" hidden="1">0.000001</definedName>
    <definedName name="solver_rbv" localSheetId="35" hidden="1">1</definedName>
    <definedName name="solver_rbv" localSheetId="34" hidden="1">1</definedName>
    <definedName name="solver_rbv" localSheetId="33" hidden="1">1</definedName>
    <definedName name="solver_rbv" localSheetId="31" hidden="1">1</definedName>
    <definedName name="solver_rbv" localSheetId="32" hidden="1">1</definedName>
    <definedName name="solver_rbv" localSheetId="29" hidden="1">1</definedName>
    <definedName name="solver_rbv" localSheetId="30" hidden="1">1</definedName>
    <definedName name="solver_rel0" localSheetId="35" hidden="1">2</definedName>
    <definedName name="solver_rel0" localSheetId="32" hidden="1">2</definedName>
    <definedName name="solver_rel0" localSheetId="30" hidden="1">2</definedName>
    <definedName name="solver_rel1" localSheetId="35" hidden="1">2</definedName>
    <definedName name="solver_rel1" localSheetId="34" hidden="1">2</definedName>
    <definedName name="solver_rel1" localSheetId="33" hidden="1">2</definedName>
    <definedName name="solver_rel1" localSheetId="31" hidden="1">2</definedName>
    <definedName name="solver_rel1" localSheetId="32" hidden="1">2</definedName>
    <definedName name="solver_rel1" localSheetId="29" hidden="1">2</definedName>
    <definedName name="solver_rel1" localSheetId="30" hidden="1">2</definedName>
    <definedName name="solver_rel2" localSheetId="35" hidden="1">2</definedName>
    <definedName name="solver_rel2" localSheetId="34" hidden="1">3</definedName>
    <definedName name="solver_rel2" localSheetId="33" hidden="1">3</definedName>
    <definedName name="solver_rel2" localSheetId="31" hidden="1">1</definedName>
    <definedName name="solver_rel2" localSheetId="32" hidden="1">2</definedName>
    <definedName name="solver_rel2" localSheetId="29" hidden="1">3</definedName>
    <definedName name="solver_rel2" localSheetId="30" hidden="1">3</definedName>
    <definedName name="solver_rel3" localSheetId="35" hidden="1">1</definedName>
    <definedName name="solver_rel3" localSheetId="31" hidden="1">3</definedName>
    <definedName name="solver_rel3" localSheetId="32" hidden="1">1</definedName>
    <definedName name="solver_rel3" localSheetId="30" hidden="1">2</definedName>
    <definedName name="solver_rel4" localSheetId="35" hidden="1">3</definedName>
    <definedName name="solver_rel4" localSheetId="32" hidden="1">3</definedName>
    <definedName name="solver_rhs0" localSheetId="35" hidden="1">1</definedName>
    <definedName name="solver_rhs0" localSheetId="32" hidden="1">1</definedName>
    <definedName name="solver_rhs0" localSheetId="30" hidden="1">1</definedName>
    <definedName name="solver_rhs1" localSheetId="35" hidden="1">'Matrix Analytic Efficient Front'!$B$58</definedName>
    <definedName name="solver_rhs1" localSheetId="34" hidden="1">1</definedName>
    <definedName name="solver_rhs1" localSheetId="33" hidden="1">1</definedName>
    <definedName name="solver_rhs1" localSheetId="31" hidden="1">1</definedName>
    <definedName name="solver_rhs1" localSheetId="32" hidden="1">1</definedName>
    <definedName name="solver_rhs1" localSheetId="29" hidden="1">1</definedName>
    <definedName name="solver_rhs1" localSheetId="30" hidden="1">1</definedName>
    <definedName name="solver_rhs2" localSheetId="35" hidden="1">1</definedName>
    <definedName name="solver_rhs2" localSheetId="34" hidden="1">0</definedName>
    <definedName name="solver_rhs2" localSheetId="33" hidden="1">0</definedName>
    <definedName name="solver_rhs2" localSheetId="31" hidden="1">1</definedName>
    <definedName name="solver_rhs2" localSheetId="32" hidden="1">1</definedName>
    <definedName name="solver_rhs2" localSheetId="29" hidden="1">0</definedName>
    <definedName name="solver_rhs2" localSheetId="30" hidden="1">0</definedName>
    <definedName name="solver_rhs3" localSheetId="35" hidden="1">1</definedName>
    <definedName name="solver_rhs3" localSheetId="31" hidden="1">-1</definedName>
    <definedName name="solver_rhs3" localSheetId="32" hidden="1">1</definedName>
    <definedName name="solver_rhs3" localSheetId="30" hidden="1">1</definedName>
    <definedName name="solver_rhs4" localSheetId="35" hidden="1">-1</definedName>
    <definedName name="solver_rhs4" localSheetId="32" hidden="1">-1</definedName>
    <definedName name="solver_rlx" localSheetId="35" hidden="1">2</definedName>
    <definedName name="solver_rlx" localSheetId="34" hidden="1">2</definedName>
    <definedName name="solver_rlx" localSheetId="33" hidden="1">2</definedName>
    <definedName name="solver_rlx" localSheetId="31" hidden="1">2</definedName>
    <definedName name="solver_rlx" localSheetId="32" hidden="1">2</definedName>
    <definedName name="solver_rlx" localSheetId="29" hidden="1">2</definedName>
    <definedName name="solver_rlx" localSheetId="30" hidden="1">2</definedName>
    <definedName name="solver_rsd" localSheetId="35" hidden="1">0</definedName>
    <definedName name="solver_rsd" localSheetId="34" hidden="1">0</definedName>
    <definedName name="solver_rsd" localSheetId="33" hidden="1">0</definedName>
    <definedName name="solver_rsd" localSheetId="31" hidden="1">0</definedName>
    <definedName name="solver_rsd" localSheetId="32" hidden="1">0</definedName>
    <definedName name="solver_rsd" localSheetId="29" hidden="1">0</definedName>
    <definedName name="solver_rsd" localSheetId="30" hidden="1">0</definedName>
    <definedName name="solver_scl" localSheetId="35" hidden="1">1</definedName>
    <definedName name="solver_scl" localSheetId="34" hidden="1">1</definedName>
    <definedName name="solver_scl" localSheetId="33" hidden="1">1</definedName>
    <definedName name="solver_scl" localSheetId="31" hidden="1">1</definedName>
    <definedName name="solver_scl" localSheetId="32" hidden="1">1</definedName>
    <definedName name="solver_scl" localSheetId="29" hidden="1">1</definedName>
    <definedName name="solver_scl" localSheetId="30" hidden="1">1</definedName>
    <definedName name="solver_sho" localSheetId="35" hidden="1">2</definedName>
    <definedName name="solver_sho" localSheetId="34" hidden="1">2</definedName>
    <definedName name="solver_sho" localSheetId="33" hidden="1">2</definedName>
    <definedName name="solver_sho" localSheetId="31" hidden="1">2</definedName>
    <definedName name="solver_sho" localSheetId="32" hidden="1">2</definedName>
    <definedName name="solver_sho" localSheetId="29" hidden="1">2</definedName>
    <definedName name="solver_sho" localSheetId="30" hidden="1">2</definedName>
    <definedName name="solver_ssz" localSheetId="35" hidden="1">100</definedName>
    <definedName name="solver_ssz" localSheetId="34" hidden="1">100</definedName>
    <definedName name="solver_ssz" localSheetId="33" hidden="1">100</definedName>
    <definedName name="solver_ssz" localSheetId="31" hidden="1">100</definedName>
    <definedName name="solver_ssz" localSheetId="32" hidden="1">100</definedName>
    <definedName name="solver_ssz" localSheetId="29" hidden="1">100</definedName>
    <definedName name="solver_ssz" localSheetId="30" hidden="1">100</definedName>
    <definedName name="solver_tim" localSheetId="35" hidden="1">2147483647</definedName>
    <definedName name="solver_tim" localSheetId="34" hidden="1">2147483647</definedName>
    <definedName name="solver_tim" localSheetId="33" hidden="1">2147483647</definedName>
    <definedName name="solver_tim" localSheetId="31" hidden="1">2147483647</definedName>
    <definedName name="solver_tim" localSheetId="32" hidden="1">2147483647</definedName>
    <definedName name="solver_tim" localSheetId="29" hidden="1">2147483647</definedName>
    <definedName name="solver_tim" localSheetId="30" hidden="1">2147483647</definedName>
    <definedName name="solver_tol" localSheetId="35" hidden="1">0.01</definedName>
    <definedName name="solver_tol" localSheetId="34" hidden="1">0.01</definedName>
    <definedName name="solver_tol" localSheetId="33" hidden="1">0.01</definedName>
    <definedName name="solver_tol" localSheetId="31" hidden="1">0.01</definedName>
    <definedName name="solver_tol" localSheetId="32" hidden="1">0.01</definedName>
    <definedName name="solver_tol" localSheetId="29" hidden="1">0.01</definedName>
    <definedName name="solver_tol" localSheetId="30" hidden="1">0.01</definedName>
    <definedName name="solver_typ" localSheetId="35" hidden="1">2</definedName>
    <definedName name="solver_typ" localSheetId="34" hidden="1">2</definedName>
    <definedName name="solver_typ" localSheetId="33" hidden="1">2</definedName>
    <definedName name="solver_typ" localSheetId="31" hidden="1">2</definedName>
    <definedName name="solver_typ" localSheetId="32" hidden="1">1</definedName>
    <definedName name="solver_typ" localSheetId="29" hidden="1">2</definedName>
    <definedName name="solver_typ" localSheetId="30" hidden="1">1</definedName>
    <definedName name="solver_val" localSheetId="35" hidden="1">0</definedName>
    <definedName name="solver_val" localSheetId="34" hidden="1">0</definedName>
    <definedName name="solver_val" localSheetId="33" hidden="1">0</definedName>
    <definedName name="solver_val" localSheetId="31" hidden="1">0</definedName>
    <definedName name="solver_val" localSheetId="32" hidden="1">0</definedName>
    <definedName name="solver_val" localSheetId="29" hidden="1">0</definedName>
    <definedName name="solver_val" localSheetId="30" hidden="1">0</definedName>
    <definedName name="solver_ver" localSheetId="35" hidden="1">3</definedName>
    <definedName name="solver_ver" localSheetId="34" hidden="1">3</definedName>
    <definedName name="solver_ver" localSheetId="33" hidden="1">3</definedName>
    <definedName name="solver_ver" localSheetId="31" hidden="1">3</definedName>
    <definedName name="solver_ver" localSheetId="32" hidden="1">3</definedName>
    <definedName name="solver_ver" localSheetId="29" hidden="1">3</definedName>
    <definedName name="solver_ver" localSheetId="30"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5" l="1"/>
  <c r="H117" i="45"/>
  <c r="H116" i="45"/>
  <c r="H115" i="45"/>
  <c r="H114" i="45"/>
  <c r="H113" i="45"/>
  <c r="H112" i="45"/>
  <c r="H111" i="45"/>
  <c r="H110" i="45"/>
  <c r="H109" i="45"/>
  <c r="H108" i="45"/>
  <c r="H107" i="45"/>
  <c r="H106" i="45"/>
  <c r="H105" i="45"/>
  <c r="H104" i="45"/>
  <c r="H103" i="45"/>
  <c r="H102" i="45"/>
  <c r="H101" i="45"/>
  <c r="H100" i="45"/>
  <c r="H99" i="45"/>
  <c r="H98" i="45"/>
  <c r="H97" i="45"/>
  <c r="H96" i="45"/>
  <c r="H95" i="45"/>
  <c r="H94" i="45"/>
  <c r="H93" i="45"/>
  <c r="H92" i="45"/>
  <c r="H91" i="45"/>
  <c r="H90" i="45"/>
  <c r="H89" i="45"/>
  <c r="H88" i="45"/>
  <c r="H87" i="45"/>
  <c r="H86" i="45"/>
  <c r="H85" i="45"/>
  <c r="H84" i="45"/>
  <c r="H83" i="45"/>
  <c r="H82" i="45"/>
  <c r="H81" i="45"/>
  <c r="H80" i="45"/>
  <c r="H79" i="45"/>
  <c r="H78" i="45"/>
  <c r="H77" i="45"/>
  <c r="H76" i="45"/>
  <c r="H75" i="45"/>
  <c r="H74" i="45"/>
  <c r="H73" i="45"/>
  <c r="H72" i="45"/>
  <c r="H71" i="45"/>
  <c r="H70" i="45"/>
  <c r="H69" i="45"/>
  <c r="H68" i="45"/>
  <c r="H67" i="45"/>
  <c r="H66" i="45"/>
  <c r="B3" i="47" l="1"/>
  <c r="AH24" i="46" l="1"/>
  <c r="D2" i="46" a="1"/>
  <c r="D2" i="46" s="1"/>
  <c r="D8" i="46"/>
  <c r="D22" i="46"/>
  <c r="H30" i="46" a="1"/>
  <c r="H30" i="46" s="1"/>
  <c r="K30" i="46"/>
  <c r="L30" i="46"/>
  <c r="M30" i="46"/>
  <c r="N30" i="46"/>
  <c r="O30" i="46"/>
  <c r="S30" i="46"/>
  <c r="T30" i="46"/>
  <c r="U30" i="46"/>
  <c r="V30" i="46"/>
  <c r="W30" i="46"/>
  <c r="AA30" i="46"/>
  <c r="AB30" i="46"/>
  <c r="AC30" i="46"/>
  <c r="AD30" i="46"/>
  <c r="AE30" i="46"/>
  <c r="K31" i="46"/>
  <c r="L31" i="46"/>
  <c r="M31" i="46"/>
  <c r="N31" i="46"/>
  <c r="O31" i="46"/>
  <c r="S31" i="46"/>
  <c r="T31" i="46"/>
  <c r="U31" i="46"/>
  <c r="V31" i="46"/>
  <c r="W31" i="46"/>
  <c r="AA31" i="46"/>
  <c r="AB31" i="46"/>
  <c r="AC31" i="46"/>
  <c r="AD31" i="46"/>
  <c r="AE31" i="46"/>
  <c r="K32" i="46"/>
  <c r="L32" i="46"/>
  <c r="M32" i="46"/>
  <c r="N32" i="46"/>
  <c r="O32" i="46"/>
  <c r="S32" i="46"/>
  <c r="T32" i="46"/>
  <c r="U32" i="46"/>
  <c r="V32" i="46"/>
  <c r="W32" i="46"/>
  <c r="AA32" i="46"/>
  <c r="AB32" i="46"/>
  <c r="AC32" i="46"/>
  <c r="AD32" i="46"/>
  <c r="AE32" i="46"/>
  <c r="K33" i="46"/>
  <c r="L33" i="46"/>
  <c r="M33" i="46"/>
  <c r="N33" i="46"/>
  <c r="O33" i="46"/>
  <c r="S33" i="46"/>
  <c r="T33" i="46"/>
  <c r="U33" i="46"/>
  <c r="V33" i="46"/>
  <c r="W33" i="46"/>
  <c r="Z33" i="46"/>
  <c r="AA33" i="46"/>
  <c r="AB33" i="46"/>
  <c r="AC33" i="46"/>
  <c r="AD33" i="46"/>
  <c r="AE33" i="46"/>
  <c r="J34" i="46"/>
  <c r="K34" i="46"/>
  <c r="L34" i="46"/>
  <c r="M34" i="46"/>
  <c r="N34" i="46"/>
  <c r="O34" i="46"/>
  <c r="R34" i="46"/>
  <c r="S34" i="46"/>
  <c r="T34" i="46"/>
  <c r="U34" i="46"/>
  <c r="V34" i="46"/>
  <c r="W34" i="46"/>
  <c r="Z34" i="46"/>
  <c r="AA34" i="46"/>
  <c r="AB34" i="46"/>
  <c r="AC34" i="46"/>
  <c r="AD34" i="46"/>
  <c r="AE34" i="46"/>
  <c r="J35" i="46"/>
  <c r="K35" i="46"/>
  <c r="L35" i="46"/>
  <c r="M35" i="46"/>
  <c r="N35" i="46"/>
  <c r="O35" i="46"/>
  <c r="R35" i="46"/>
  <c r="S35" i="46"/>
  <c r="T35" i="46"/>
  <c r="U35" i="46"/>
  <c r="V35" i="46"/>
  <c r="W35" i="46"/>
  <c r="Z35" i="46"/>
  <c r="AA35" i="46"/>
  <c r="AB35" i="46"/>
  <c r="AC35" i="46"/>
  <c r="AD35" i="46"/>
  <c r="AE35" i="46"/>
  <c r="J36" i="46"/>
  <c r="K36" i="46"/>
  <c r="L36" i="46"/>
  <c r="M36" i="46"/>
  <c r="N36" i="46"/>
  <c r="O36" i="46"/>
  <c r="R36" i="46"/>
  <c r="S36" i="46"/>
  <c r="T36" i="46"/>
  <c r="U36" i="46"/>
  <c r="V36" i="46"/>
  <c r="W36" i="46"/>
  <c r="Z36" i="46"/>
  <c r="AA36" i="46"/>
  <c r="AB36" i="46"/>
  <c r="AC36" i="46"/>
  <c r="AD36" i="46"/>
  <c r="AE36" i="46"/>
  <c r="J37" i="46"/>
  <c r="K37" i="46"/>
  <c r="L37" i="46"/>
  <c r="M37" i="46"/>
  <c r="N37" i="46"/>
  <c r="O37" i="46"/>
  <c r="R37" i="46"/>
  <c r="S37" i="46"/>
  <c r="T37" i="46"/>
  <c r="U37" i="46"/>
  <c r="V37" i="46"/>
  <c r="W37" i="46"/>
  <c r="Z37" i="46"/>
  <c r="AA37" i="46"/>
  <c r="AB37" i="46"/>
  <c r="AC37" i="46"/>
  <c r="AD37" i="46"/>
  <c r="AE37" i="46"/>
  <c r="J38" i="46"/>
  <c r="K38" i="46"/>
  <c r="L38" i="46"/>
  <c r="M38" i="46"/>
  <c r="N38" i="46"/>
  <c r="O38" i="46"/>
  <c r="R38" i="46"/>
  <c r="S38" i="46"/>
  <c r="T38" i="46"/>
  <c r="U38" i="46"/>
  <c r="V38" i="46"/>
  <c r="W38" i="46"/>
  <c r="Z38" i="46"/>
  <c r="AA38" i="46"/>
  <c r="AB38" i="46"/>
  <c r="AC38" i="46"/>
  <c r="AD38" i="46"/>
  <c r="AE38" i="46"/>
  <c r="J39" i="46"/>
  <c r="K39" i="46"/>
  <c r="L39" i="46"/>
  <c r="M39" i="46"/>
  <c r="N39" i="46"/>
  <c r="O39" i="46"/>
  <c r="R39" i="46"/>
  <c r="S39" i="46"/>
  <c r="T39" i="46"/>
  <c r="U39" i="46"/>
  <c r="V39" i="46"/>
  <c r="W39" i="46"/>
  <c r="Z39" i="46"/>
  <c r="AA39" i="46"/>
  <c r="AB39" i="46"/>
  <c r="AC39" i="46"/>
  <c r="AD39" i="46"/>
  <c r="AE39" i="46"/>
  <c r="J40" i="46"/>
  <c r="K40" i="46"/>
  <c r="L40" i="46"/>
  <c r="M40" i="46"/>
  <c r="N40" i="46"/>
  <c r="O40" i="46"/>
  <c r="R40" i="46"/>
  <c r="S40" i="46"/>
  <c r="T40" i="46"/>
  <c r="U40" i="46"/>
  <c r="V40" i="46"/>
  <c r="W40" i="46"/>
  <c r="Z40" i="46"/>
  <c r="AA40" i="46"/>
  <c r="AB40" i="46"/>
  <c r="AC40" i="46"/>
  <c r="AD40" i="46"/>
  <c r="AE40" i="46"/>
  <c r="J41" i="46"/>
  <c r="K41" i="46"/>
  <c r="L41" i="46"/>
  <c r="M41" i="46"/>
  <c r="N41" i="46"/>
  <c r="O41" i="46"/>
  <c r="R41" i="46"/>
  <c r="S41" i="46"/>
  <c r="T41" i="46"/>
  <c r="U41" i="46"/>
  <c r="V41" i="46"/>
  <c r="W41" i="46"/>
  <c r="Z41" i="46"/>
  <c r="AA41" i="46"/>
  <c r="AB41" i="46"/>
  <c r="AC41" i="46"/>
  <c r="AD41" i="46"/>
  <c r="AE41" i="46"/>
  <c r="J42" i="46"/>
  <c r="K42" i="46"/>
  <c r="L42" i="46"/>
  <c r="M42" i="46"/>
  <c r="N42" i="46"/>
  <c r="O42" i="46"/>
  <c r="R42" i="46"/>
  <c r="S42" i="46"/>
  <c r="T42" i="46"/>
  <c r="U42" i="46"/>
  <c r="V42" i="46"/>
  <c r="W42" i="46"/>
  <c r="Z42" i="46"/>
  <c r="AA42" i="46"/>
  <c r="AB42" i="46"/>
  <c r="AC42" i="46"/>
  <c r="AD42" i="46"/>
  <c r="AE42" i="46"/>
  <c r="J43" i="46"/>
  <c r="K43" i="46"/>
  <c r="L43" i="46"/>
  <c r="M43" i="46"/>
  <c r="N43" i="46"/>
  <c r="O43" i="46"/>
  <c r="R43" i="46"/>
  <c r="S43" i="46"/>
  <c r="T43" i="46"/>
  <c r="U43" i="46"/>
  <c r="V43" i="46"/>
  <c r="W43" i="46"/>
  <c r="Z43" i="46"/>
  <c r="AA43" i="46"/>
  <c r="AB43" i="46"/>
  <c r="AC43" i="46"/>
  <c r="AD43" i="46"/>
  <c r="AE43" i="46"/>
  <c r="J44" i="46"/>
  <c r="K44" i="46"/>
  <c r="L44" i="46"/>
  <c r="M44" i="46"/>
  <c r="N44" i="46"/>
  <c r="O44" i="46"/>
  <c r="R44" i="46"/>
  <c r="S44" i="46"/>
  <c r="T44" i="46"/>
  <c r="U44" i="46"/>
  <c r="V44" i="46"/>
  <c r="W44" i="46"/>
  <c r="Z44" i="46"/>
  <c r="AA44" i="46"/>
  <c r="AB44" i="46"/>
  <c r="AC44" i="46"/>
  <c r="AD44" i="46"/>
  <c r="AE44" i="46"/>
  <c r="J45" i="46"/>
  <c r="K45" i="46"/>
  <c r="L45" i="46"/>
  <c r="M45" i="46"/>
  <c r="N45" i="46"/>
  <c r="O45" i="46"/>
  <c r="R45" i="46"/>
  <c r="S45" i="46"/>
  <c r="T45" i="46"/>
  <c r="U45" i="46"/>
  <c r="V45" i="46"/>
  <c r="W45" i="46"/>
  <c r="Z45" i="46"/>
  <c r="AA45" i="46"/>
  <c r="AB45" i="46"/>
  <c r="AC45" i="46"/>
  <c r="AD45" i="46"/>
  <c r="AE45" i="46"/>
  <c r="J46" i="46"/>
  <c r="K46" i="46"/>
  <c r="L46" i="46"/>
  <c r="M46" i="46"/>
  <c r="N46" i="46"/>
  <c r="O46" i="46"/>
  <c r="R46" i="46"/>
  <c r="S46" i="46"/>
  <c r="T46" i="46"/>
  <c r="U46" i="46"/>
  <c r="V46" i="46"/>
  <c r="W46" i="46"/>
  <c r="Z46" i="46"/>
  <c r="AA46" i="46"/>
  <c r="AB46" i="46"/>
  <c r="AC46" i="46"/>
  <c r="AD46" i="46"/>
  <c r="AE46" i="46"/>
  <c r="J47" i="46"/>
  <c r="K47" i="46"/>
  <c r="L47" i="46"/>
  <c r="M47" i="46"/>
  <c r="N47" i="46"/>
  <c r="O47" i="46"/>
  <c r="R47" i="46"/>
  <c r="S47" i="46"/>
  <c r="T47" i="46"/>
  <c r="U47" i="46"/>
  <c r="V47" i="46"/>
  <c r="W47" i="46"/>
  <c r="Z47" i="46"/>
  <c r="AA47" i="46"/>
  <c r="AB47" i="46"/>
  <c r="AC47" i="46"/>
  <c r="AD47" i="46"/>
  <c r="AE47" i="46"/>
  <c r="J48" i="46"/>
  <c r="K48" i="46"/>
  <c r="L48" i="46"/>
  <c r="M48" i="46"/>
  <c r="N48" i="46"/>
  <c r="O48" i="46"/>
  <c r="R48" i="46"/>
  <c r="S48" i="46"/>
  <c r="T48" i="46"/>
  <c r="U48" i="46"/>
  <c r="V48" i="46"/>
  <c r="W48" i="46"/>
  <c r="Z48" i="46"/>
  <c r="AA48" i="46"/>
  <c r="AB48" i="46"/>
  <c r="AC48" i="46"/>
  <c r="AD48" i="46"/>
  <c r="AE48" i="46"/>
  <c r="J49" i="46"/>
  <c r="K49" i="46"/>
  <c r="L49" i="46"/>
  <c r="M49" i="46"/>
  <c r="N49" i="46"/>
  <c r="O49" i="46"/>
  <c r="R49" i="46"/>
  <c r="S49" i="46"/>
  <c r="T49" i="46"/>
  <c r="U49" i="46"/>
  <c r="V49" i="46"/>
  <c r="W49" i="46"/>
  <c r="Z49" i="46"/>
  <c r="AA49" i="46"/>
  <c r="AB49" i="46"/>
  <c r="AC49" i="46"/>
  <c r="AD49" i="46"/>
  <c r="AE49" i="46"/>
  <c r="J50" i="46"/>
  <c r="K50" i="46"/>
  <c r="L50" i="46"/>
  <c r="M50" i="46"/>
  <c r="N50" i="46"/>
  <c r="O50" i="46"/>
  <c r="R50" i="46"/>
  <c r="S50" i="46"/>
  <c r="T50" i="46"/>
  <c r="U50" i="46"/>
  <c r="V50" i="46"/>
  <c r="W50" i="46"/>
  <c r="Z50" i="46"/>
  <c r="AA50" i="46"/>
  <c r="AB50" i="46"/>
  <c r="AC50" i="46"/>
  <c r="AD50" i="46"/>
  <c r="AE50" i="46"/>
  <c r="J51" i="46"/>
  <c r="K51" i="46"/>
  <c r="L51" i="46"/>
  <c r="M51" i="46"/>
  <c r="N51" i="46"/>
  <c r="O51" i="46"/>
  <c r="R51" i="46"/>
  <c r="S51" i="46"/>
  <c r="T51" i="46"/>
  <c r="U51" i="46"/>
  <c r="V51" i="46"/>
  <c r="W51" i="46"/>
  <c r="Z51" i="46"/>
  <c r="AA51" i="46"/>
  <c r="AB51" i="46"/>
  <c r="AC51" i="46"/>
  <c r="AD51" i="46"/>
  <c r="AE51" i="46"/>
  <c r="J52" i="46"/>
  <c r="K52" i="46"/>
  <c r="L52" i="46"/>
  <c r="M52" i="46"/>
  <c r="N52" i="46"/>
  <c r="O52" i="46"/>
  <c r="R52" i="46"/>
  <c r="S52" i="46"/>
  <c r="T52" i="46"/>
  <c r="U52" i="46"/>
  <c r="V52" i="46"/>
  <c r="W52" i="46"/>
  <c r="Z52" i="46"/>
  <c r="AA52" i="46"/>
  <c r="AB52" i="46"/>
  <c r="AC52" i="46"/>
  <c r="AD52" i="46"/>
  <c r="AE52" i="46"/>
  <c r="J53" i="46"/>
  <c r="K53" i="46"/>
  <c r="L53" i="46"/>
  <c r="M53" i="46"/>
  <c r="N53" i="46"/>
  <c r="O53" i="46"/>
  <c r="R53" i="46"/>
  <c r="S53" i="46"/>
  <c r="T53" i="46"/>
  <c r="U53" i="46"/>
  <c r="V53" i="46"/>
  <c r="W53" i="46"/>
  <c r="Z53" i="46"/>
  <c r="AA53" i="46"/>
  <c r="AB53" i="46"/>
  <c r="AC53" i="46"/>
  <c r="AD53" i="46"/>
  <c r="AE53" i="46"/>
  <c r="H24" i="46" a="1"/>
  <c r="I24" i="46" s="1"/>
  <c r="H24" i="46"/>
  <c r="O24" i="46"/>
  <c r="P24" i="46"/>
  <c r="W24" i="46"/>
  <c r="X24" i="46"/>
  <c r="AD3" i="46"/>
  <c r="AD4" i="46"/>
  <c r="AD5" i="46"/>
  <c r="AD6" i="46"/>
  <c r="AD7" i="46"/>
  <c r="AD8" i="46"/>
  <c r="AD9" i="46"/>
  <c r="AD10" i="46"/>
  <c r="AD11" i="46"/>
  <c r="AD12" i="46"/>
  <c r="AD13" i="46"/>
  <c r="AD14" i="46"/>
  <c r="AD15" i="46"/>
  <c r="AD16" i="46"/>
  <c r="AD17" i="46"/>
  <c r="AD18" i="46"/>
  <c r="AD19" i="46"/>
  <c r="AD20" i="46"/>
  <c r="AD21" i="46"/>
  <c r="AD22" i="46"/>
  <c r="AD23" i="46"/>
  <c r="AD2" i="46"/>
  <c r="C73" i="45"/>
  <c r="C74" i="45"/>
  <c r="C72" i="45"/>
  <c r="P80" i="46"/>
  <c r="J80" i="46"/>
  <c r="I80" i="46"/>
  <c r="H80" i="46"/>
  <c r="V79" i="46"/>
  <c r="P79" i="46"/>
  <c r="O79" i="46"/>
  <c r="N79" i="46"/>
  <c r="F79" i="46"/>
  <c r="V78" i="46"/>
  <c r="U78" i="46"/>
  <c r="T78" i="46"/>
  <c r="L78" i="46"/>
  <c r="F78" i="46"/>
  <c r="E78" i="46"/>
  <c r="D78" i="46"/>
  <c r="R77" i="46"/>
  <c r="L77" i="46"/>
  <c r="K77" i="46"/>
  <c r="J77" i="46"/>
  <c r="B77" i="46"/>
  <c r="R76" i="46"/>
  <c r="Q76" i="46"/>
  <c r="P76" i="46"/>
  <c r="H76" i="46"/>
  <c r="B76" i="46"/>
  <c r="W75" i="46"/>
  <c r="V75" i="46"/>
  <c r="N75" i="46"/>
  <c r="H75" i="46"/>
  <c r="G75" i="46"/>
  <c r="F75" i="46"/>
  <c r="T74" i="46"/>
  <c r="N74" i="46"/>
  <c r="M74" i="46"/>
  <c r="L74" i="46"/>
  <c r="D74" i="46"/>
  <c r="U73" i="46"/>
  <c r="T73" i="46"/>
  <c r="S73" i="46"/>
  <c r="R73" i="46"/>
  <c r="J73" i="46"/>
  <c r="E73" i="46"/>
  <c r="D73" i="46"/>
  <c r="C73" i="46"/>
  <c r="B73" i="46"/>
  <c r="P72" i="46"/>
  <c r="K72" i="46"/>
  <c r="J72" i="46"/>
  <c r="I72" i="46"/>
  <c r="H72" i="46"/>
  <c r="V71" i="46"/>
  <c r="Q71" i="46"/>
  <c r="P71" i="46"/>
  <c r="O71" i="46"/>
  <c r="N71" i="46"/>
  <c r="F71" i="46"/>
  <c r="W70" i="46"/>
  <c r="V70" i="46"/>
  <c r="U70" i="46"/>
  <c r="T70" i="46"/>
  <c r="L70" i="46"/>
  <c r="G70" i="46"/>
  <c r="F70" i="46"/>
  <c r="E70" i="46"/>
  <c r="D70" i="46"/>
  <c r="R69" i="46"/>
  <c r="P69" i="46"/>
  <c r="M69" i="46"/>
  <c r="L69" i="46"/>
  <c r="K69" i="46"/>
  <c r="D69" i="46"/>
  <c r="C69" i="46"/>
  <c r="B69" i="46"/>
  <c r="V68" i="46"/>
  <c r="U68" i="46"/>
  <c r="P68" i="46"/>
  <c r="N68" i="46"/>
  <c r="M68" i="46"/>
  <c r="K68" i="46"/>
  <c r="J68" i="46"/>
  <c r="E68" i="46"/>
  <c r="C68" i="46"/>
  <c r="B68" i="46"/>
  <c r="W67" i="46"/>
  <c r="V67" i="46"/>
  <c r="P67" i="46"/>
  <c r="O67" i="46"/>
  <c r="N67" i="46"/>
  <c r="L67" i="46"/>
  <c r="K67" i="46"/>
  <c r="F67" i="46"/>
  <c r="D67" i="46"/>
  <c r="C67" i="46"/>
  <c r="W66" i="46"/>
  <c r="V66" i="46"/>
  <c r="Q66" i="46"/>
  <c r="O66" i="46"/>
  <c r="N66" i="46"/>
  <c r="M66" i="46"/>
  <c r="L66" i="46"/>
  <c r="F66" i="46"/>
  <c r="E66" i="46"/>
  <c r="D66" i="46"/>
  <c r="B66" i="46"/>
  <c r="W65" i="46"/>
  <c r="R65" i="46"/>
  <c r="P65" i="46"/>
  <c r="O65" i="46"/>
  <c r="M65" i="46"/>
  <c r="L65" i="46"/>
  <c r="G65" i="46"/>
  <c r="E65" i="46"/>
  <c r="D65" i="46"/>
  <c r="C65" i="46"/>
  <c r="B65" i="46"/>
  <c r="R64" i="46"/>
  <c r="Q64" i="46"/>
  <c r="P64" i="46"/>
  <c r="N64" i="46"/>
  <c r="M64" i="46"/>
  <c r="H64" i="46"/>
  <c r="F64" i="46"/>
  <c r="E64" i="46"/>
  <c r="C64" i="46"/>
  <c r="B64" i="46"/>
  <c r="S63" i="46"/>
  <c r="Q63" i="46"/>
  <c r="P63" i="46"/>
  <c r="O63" i="46"/>
  <c r="N63" i="46"/>
  <c r="H63" i="46"/>
  <c r="G63" i="46"/>
  <c r="F63" i="46"/>
  <c r="D63" i="46"/>
  <c r="C63" i="46"/>
  <c r="T62" i="46"/>
  <c r="R62" i="46"/>
  <c r="Q62" i="46"/>
  <c r="O62" i="46"/>
  <c r="N62" i="46"/>
  <c r="I62" i="46"/>
  <c r="G62" i="46"/>
  <c r="F62" i="46"/>
  <c r="E62" i="46"/>
  <c r="D62" i="46"/>
  <c r="T61" i="46"/>
  <c r="S61" i="46"/>
  <c r="R61" i="46"/>
  <c r="P61" i="46"/>
  <c r="O61" i="46"/>
  <c r="J61" i="46"/>
  <c r="H61" i="46"/>
  <c r="G61" i="46"/>
  <c r="E61" i="46"/>
  <c r="D61" i="46"/>
  <c r="U60" i="46"/>
  <c r="T60" i="46"/>
  <c r="S60" i="46"/>
  <c r="R60" i="46"/>
  <c r="Q60" i="46"/>
  <c r="L60" i="46"/>
  <c r="K60" i="46"/>
  <c r="J60" i="46"/>
  <c r="I60" i="46"/>
  <c r="H60" i="46"/>
  <c r="C60" i="46"/>
  <c r="B60" i="46"/>
  <c r="W59" i="46"/>
  <c r="V59" i="46"/>
  <c r="T59" i="46"/>
  <c r="P59" i="46"/>
  <c r="O59" i="46"/>
  <c r="N59" i="46"/>
  <c r="L59" i="46"/>
  <c r="K59" i="46"/>
  <c r="G59" i="46"/>
  <c r="F59" i="46"/>
  <c r="D59" i="46"/>
  <c r="C59" i="46"/>
  <c r="B59" i="46"/>
  <c r="B59" i="46" a="1"/>
  <c r="R80" i="46" s="1"/>
  <c r="U58" i="46"/>
  <c r="S58" i="46"/>
  <c r="P58" i="46"/>
  <c r="J58" i="46"/>
  <c r="I58" i="46"/>
  <c r="H58" i="46"/>
  <c r="B58" i="46"/>
  <c r="B58" i="46" a="1"/>
  <c r="K58" i="46" s="1"/>
  <c r="B23" i="46"/>
  <c r="B22" i="46"/>
  <c r="B21" i="46"/>
  <c r="B20" i="46"/>
  <c r="B19" i="46"/>
  <c r="B18" i="46"/>
  <c r="B17" i="46"/>
  <c r="B16" i="46"/>
  <c r="B15" i="46"/>
  <c r="B14" i="46"/>
  <c r="B13" i="46"/>
  <c r="B12" i="46"/>
  <c r="B11" i="46"/>
  <c r="B10" i="46"/>
  <c r="B9" i="46"/>
  <c r="B8" i="46"/>
  <c r="B7" i="46"/>
  <c r="B6" i="46"/>
  <c r="B5" i="46"/>
  <c r="B4" i="46"/>
  <c r="B3" i="46"/>
  <c r="H2" i="46" a="1"/>
  <c r="P20" i="46" s="1"/>
  <c r="B2" i="46"/>
  <c r="E95" i="45"/>
  <c r="E94" i="45"/>
  <c r="E93" i="45"/>
  <c r="E92" i="45"/>
  <c r="E91" i="45"/>
  <c r="E90" i="45"/>
  <c r="E89" i="45"/>
  <c r="E88" i="45"/>
  <c r="E87" i="45"/>
  <c r="E86" i="45"/>
  <c r="E85" i="45"/>
  <c r="E84" i="45"/>
  <c r="E83" i="45"/>
  <c r="E82" i="45"/>
  <c r="E81" i="45"/>
  <c r="E80" i="45"/>
  <c r="E79" i="45"/>
  <c r="E78" i="45"/>
  <c r="E77" i="45"/>
  <c r="E76" i="45"/>
  <c r="E75" i="45"/>
  <c r="E74" i="45"/>
  <c r="E73" i="45"/>
  <c r="E72" i="45"/>
  <c r="E71" i="45"/>
  <c r="E70" i="45"/>
  <c r="E69" i="45"/>
  <c r="E68" i="45"/>
  <c r="E67" i="45"/>
  <c r="E66" i="45"/>
  <c r="E65" i="45"/>
  <c r="E64" i="45"/>
  <c r="E63" i="45"/>
  <c r="E62" i="45"/>
  <c r="E61" i="45"/>
  <c r="E60" i="45"/>
  <c r="E59" i="45"/>
  <c r="E58" i="45"/>
  <c r="E57" i="45"/>
  <c r="E56" i="45"/>
  <c r="E55" i="45"/>
  <c r="E54" i="45"/>
  <c r="E53" i="45"/>
  <c r="E52" i="45"/>
  <c r="E51" i="45"/>
  <c r="E50" i="45"/>
  <c r="E49" i="45"/>
  <c r="E48" i="45"/>
  <c r="E47" i="45"/>
  <c r="E46" i="45"/>
  <c r="E45" i="45"/>
  <c r="E44" i="45"/>
  <c r="E43" i="45"/>
  <c r="E42" i="45"/>
  <c r="E41" i="45"/>
  <c r="E40" i="45"/>
  <c r="E39" i="45"/>
  <c r="E38" i="45"/>
  <c r="B23" i="45"/>
  <c r="B22" i="45"/>
  <c r="B21" i="45"/>
  <c r="B20" i="45"/>
  <c r="B19" i="45"/>
  <c r="B18" i="45"/>
  <c r="B17" i="45"/>
  <c r="B16" i="45"/>
  <c r="B15" i="45"/>
  <c r="B14" i="45"/>
  <c r="B13" i="45"/>
  <c r="B12" i="45"/>
  <c r="B11" i="45"/>
  <c r="B10" i="45"/>
  <c r="B9" i="45"/>
  <c r="B8" i="45"/>
  <c r="B7" i="45"/>
  <c r="B6" i="45"/>
  <c r="B5" i="45"/>
  <c r="B4" i="45"/>
  <c r="E3" i="45" a="1"/>
  <c r="L24" i="45" s="1"/>
  <c r="B3" i="45"/>
  <c r="T2" i="45"/>
  <c r="S2" i="45"/>
  <c r="E2" i="45" a="1"/>
  <c r="Z2" i="45" s="1"/>
  <c r="B2" i="45"/>
  <c r="D2" i="44" a="1"/>
  <c r="D3" i="44" s="1"/>
  <c r="H27" i="44" a="1"/>
  <c r="I27" i="44" s="1"/>
  <c r="H27" i="44"/>
  <c r="K27" i="44"/>
  <c r="L27" i="44"/>
  <c r="M27" i="44"/>
  <c r="N27" i="44"/>
  <c r="O27" i="44"/>
  <c r="P27" i="44"/>
  <c r="S27" i="44"/>
  <c r="T27" i="44"/>
  <c r="U27" i="44"/>
  <c r="V27" i="44"/>
  <c r="W27" i="44"/>
  <c r="X27" i="44"/>
  <c r="AA27" i="44"/>
  <c r="AB27" i="44"/>
  <c r="AC27" i="44"/>
  <c r="AD27" i="44"/>
  <c r="H28" i="44"/>
  <c r="I28" i="44"/>
  <c r="L28" i="44"/>
  <c r="M28" i="44"/>
  <c r="N28" i="44"/>
  <c r="O28" i="44"/>
  <c r="P28" i="44"/>
  <c r="Q28" i="44"/>
  <c r="T28" i="44"/>
  <c r="U28" i="44"/>
  <c r="V28" i="44"/>
  <c r="W28" i="44"/>
  <c r="X28" i="44"/>
  <c r="Y28" i="44"/>
  <c r="AB28" i="44"/>
  <c r="AC28" i="44"/>
  <c r="AD28" i="44"/>
  <c r="H29" i="44"/>
  <c r="I29" i="44"/>
  <c r="J29" i="44"/>
  <c r="M29" i="44"/>
  <c r="N29" i="44"/>
  <c r="O29" i="44"/>
  <c r="P29" i="44"/>
  <c r="Q29" i="44"/>
  <c r="R29" i="44"/>
  <c r="U29" i="44"/>
  <c r="V29" i="44"/>
  <c r="W29" i="44"/>
  <c r="X29" i="44"/>
  <c r="Y29" i="44"/>
  <c r="Z29" i="44"/>
  <c r="AC29" i="44"/>
  <c r="AD29" i="44"/>
  <c r="H30" i="44"/>
  <c r="I30" i="44"/>
  <c r="J30" i="44"/>
  <c r="K30" i="44"/>
  <c r="N30" i="44"/>
  <c r="O30" i="44"/>
  <c r="P30" i="44"/>
  <c r="Q30" i="44"/>
  <c r="R30" i="44"/>
  <c r="S30" i="44"/>
  <c r="V30" i="44"/>
  <c r="W30" i="44"/>
  <c r="X30" i="44"/>
  <c r="Y30" i="44"/>
  <c r="Z30" i="44"/>
  <c r="AA30" i="44"/>
  <c r="AD30" i="44"/>
  <c r="H31" i="44"/>
  <c r="I31" i="44"/>
  <c r="J31" i="44"/>
  <c r="K31" i="44"/>
  <c r="L31" i="44"/>
  <c r="O31" i="44"/>
  <c r="P31" i="44"/>
  <c r="Q31" i="44"/>
  <c r="R31" i="44"/>
  <c r="S31" i="44"/>
  <c r="T31" i="44"/>
  <c r="W31" i="44"/>
  <c r="X31" i="44"/>
  <c r="Y31" i="44"/>
  <c r="Z31" i="44"/>
  <c r="AA31" i="44"/>
  <c r="AB31" i="44"/>
  <c r="H32" i="44"/>
  <c r="I32" i="44"/>
  <c r="J32" i="44"/>
  <c r="K32" i="44"/>
  <c r="L32" i="44"/>
  <c r="M32" i="44"/>
  <c r="P32" i="44"/>
  <c r="Q32" i="44"/>
  <c r="R32" i="44"/>
  <c r="S32" i="44"/>
  <c r="T32" i="44"/>
  <c r="U32" i="44"/>
  <c r="X32" i="44"/>
  <c r="Y32" i="44"/>
  <c r="Z32" i="44"/>
  <c r="AA32" i="44"/>
  <c r="AB32" i="44"/>
  <c r="AC32" i="44"/>
  <c r="I33" i="44"/>
  <c r="J33" i="44"/>
  <c r="K33" i="44"/>
  <c r="L33" i="44"/>
  <c r="M33" i="44"/>
  <c r="N33" i="44"/>
  <c r="Q33" i="44"/>
  <c r="R33" i="44"/>
  <c r="S33" i="44"/>
  <c r="T33" i="44"/>
  <c r="U33" i="44"/>
  <c r="V33" i="44"/>
  <c r="X33" i="44"/>
  <c r="Y33" i="44"/>
  <c r="Z33" i="44"/>
  <c r="AA33" i="44"/>
  <c r="AB33" i="44"/>
  <c r="AC33" i="44"/>
  <c r="AD33" i="44"/>
  <c r="I34" i="44"/>
  <c r="J34" i="44"/>
  <c r="K34" i="44"/>
  <c r="L34" i="44"/>
  <c r="M34" i="44"/>
  <c r="N34" i="44"/>
  <c r="O34" i="44"/>
  <c r="Q34" i="44"/>
  <c r="R34" i="44"/>
  <c r="S34" i="44"/>
  <c r="T34" i="44"/>
  <c r="U34" i="44"/>
  <c r="V34" i="44"/>
  <c r="W34" i="44"/>
  <c r="Y34" i="44"/>
  <c r="Z34" i="44"/>
  <c r="AA34" i="44"/>
  <c r="AB34" i="44"/>
  <c r="AC34" i="44"/>
  <c r="AD34" i="44"/>
  <c r="H35" i="44"/>
  <c r="J35" i="44"/>
  <c r="K35" i="44"/>
  <c r="L35" i="44"/>
  <c r="M35" i="44"/>
  <c r="N35" i="44"/>
  <c r="O35" i="44"/>
  <c r="P35" i="44"/>
  <c r="R35" i="44"/>
  <c r="S35" i="44"/>
  <c r="T35" i="44"/>
  <c r="U35" i="44"/>
  <c r="V35" i="44"/>
  <c r="W35" i="44"/>
  <c r="X35" i="44"/>
  <c r="Z35" i="44"/>
  <c r="AA35" i="44"/>
  <c r="AB35" i="44"/>
  <c r="AC35" i="44"/>
  <c r="AD35" i="44"/>
  <c r="H36" i="44"/>
  <c r="I36" i="44"/>
  <c r="K36" i="44"/>
  <c r="L36" i="44"/>
  <c r="M36" i="44"/>
  <c r="N36" i="44"/>
  <c r="O36" i="44"/>
  <c r="P36" i="44"/>
  <c r="Q36" i="44"/>
  <c r="S36" i="44"/>
  <c r="T36" i="44"/>
  <c r="U36" i="44"/>
  <c r="V36" i="44"/>
  <c r="W36" i="44"/>
  <c r="X36" i="44"/>
  <c r="Y36" i="44"/>
  <c r="AA36" i="44"/>
  <c r="AB36" i="44"/>
  <c r="AC36" i="44"/>
  <c r="AD36" i="44"/>
  <c r="H37" i="44"/>
  <c r="I37" i="44"/>
  <c r="J37" i="44"/>
  <c r="L37" i="44"/>
  <c r="M37" i="44"/>
  <c r="N37" i="44"/>
  <c r="O37" i="44"/>
  <c r="P37" i="44"/>
  <c r="Q37" i="44"/>
  <c r="R37" i="44"/>
  <c r="T37" i="44"/>
  <c r="U37" i="44"/>
  <c r="V37" i="44"/>
  <c r="W37" i="44"/>
  <c r="X37" i="44"/>
  <c r="Y37" i="44"/>
  <c r="Z37" i="44"/>
  <c r="AB37" i="44"/>
  <c r="AC37" i="44"/>
  <c r="AD37" i="44"/>
  <c r="H38" i="44"/>
  <c r="I38" i="44"/>
  <c r="J38" i="44"/>
  <c r="K38" i="44"/>
  <c r="M38" i="44"/>
  <c r="N38" i="44"/>
  <c r="O38" i="44"/>
  <c r="P38" i="44"/>
  <c r="Q38" i="44"/>
  <c r="R38" i="44"/>
  <c r="S38" i="44"/>
  <c r="U38" i="44"/>
  <c r="V38" i="44"/>
  <c r="W38" i="44"/>
  <c r="X38" i="44"/>
  <c r="Y38" i="44"/>
  <c r="Z38" i="44"/>
  <c r="AA38" i="44"/>
  <c r="AC38" i="44"/>
  <c r="AD38" i="44"/>
  <c r="H39" i="44"/>
  <c r="I39" i="44"/>
  <c r="J39" i="44"/>
  <c r="K39" i="44"/>
  <c r="L39" i="44"/>
  <c r="N39" i="44"/>
  <c r="O39" i="44"/>
  <c r="P39" i="44"/>
  <c r="Q39" i="44"/>
  <c r="R39" i="44"/>
  <c r="S39" i="44"/>
  <c r="T39" i="44"/>
  <c r="V39" i="44"/>
  <c r="W39" i="44"/>
  <c r="X39" i="44"/>
  <c r="Y39" i="44"/>
  <c r="Z39" i="44"/>
  <c r="AA39" i="44"/>
  <c r="AB39" i="44"/>
  <c r="AD39" i="44"/>
  <c r="H40" i="44"/>
  <c r="I40" i="44"/>
  <c r="J40" i="44"/>
  <c r="K40" i="44"/>
  <c r="L40" i="44"/>
  <c r="M40" i="44"/>
  <c r="O40" i="44"/>
  <c r="P40" i="44"/>
  <c r="Q40" i="44"/>
  <c r="R40" i="44"/>
  <c r="S40" i="44"/>
  <c r="T40" i="44"/>
  <c r="U40" i="44"/>
  <c r="W40" i="44"/>
  <c r="X40" i="44"/>
  <c r="Y40" i="44"/>
  <c r="Z40" i="44"/>
  <c r="AA40" i="44"/>
  <c r="AB40" i="44"/>
  <c r="AC40" i="44"/>
  <c r="H41" i="44"/>
  <c r="I41" i="44"/>
  <c r="J41" i="44"/>
  <c r="K41" i="44"/>
  <c r="L41" i="44"/>
  <c r="M41" i="44"/>
  <c r="N41" i="44"/>
  <c r="P41" i="44"/>
  <c r="Q41" i="44"/>
  <c r="R41" i="44"/>
  <c r="S41" i="44"/>
  <c r="T41" i="44"/>
  <c r="U41" i="44"/>
  <c r="V41" i="44"/>
  <c r="X41" i="44"/>
  <c r="Y41" i="44"/>
  <c r="Z41" i="44"/>
  <c r="AA41" i="44"/>
  <c r="AB41" i="44"/>
  <c r="AC41" i="44"/>
  <c r="AD41" i="44"/>
  <c r="I42" i="44"/>
  <c r="J42" i="44"/>
  <c r="K42" i="44"/>
  <c r="L42" i="44"/>
  <c r="M42" i="44"/>
  <c r="N42" i="44"/>
  <c r="O42" i="44"/>
  <c r="Q42" i="44"/>
  <c r="R42" i="44"/>
  <c r="S42" i="44"/>
  <c r="T42" i="44"/>
  <c r="U42" i="44"/>
  <c r="V42" i="44"/>
  <c r="W42" i="44"/>
  <c r="Y42" i="44"/>
  <c r="Z42" i="44"/>
  <c r="AA42" i="44"/>
  <c r="AB42" i="44"/>
  <c r="AC42" i="44"/>
  <c r="AD42" i="44"/>
  <c r="H43" i="44"/>
  <c r="J43" i="44"/>
  <c r="K43" i="44"/>
  <c r="L43" i="44"/>
  <c r="M43" i="44"/>
  <c r="N43" i="44"/>
  <c r="O43" i="44"/>
  <c r="P43" i="44"/>
  <c r="R43" i="44"/>
  <c r="S43" i="44"/>
  <c r="T43" i="44"/>
  <c r="U43" i="44"/>
  <c r="V43" i="44"/>
  <c r="W43" i="44"/>
  <c r="X43" i="44"/>
  <c r="Z43" i="44"/>
  <c r="AA43" i="44"/>
  <c r="AB43" i="44"/>
  <c r="AC43" i="44"/>
  <c r="AD43" i="44"/>
  <c r="H44" i="44"/>
  <c r="I44" i="44"/>
  <c r="K44" i="44"/>
  <c r="L44" i="44"/>
  <c r="M44" i="44"/>
  <c r="N44" i="44"/>
  <c r="O44" i="44"/>
  <c r="P44" i="44"/>
  <c r="Q44" i="44"/>
  <c r="S44" i="44"/>
  <c r="T44" i="44"/>
  <c r="U44" i="44"/>
  <c r="V44" i="44"/>
  <c r="W44" i="44"/>
  <c r="X44" i="44"/>
  <c r="Y44" i="44"/>
  <c r="AA44" i="44"/>
  <c r="AB44" i="44"/>
  <c r="AC44" i="44"/>
  <c r="AD44" i="44"/>
  <c r="H45" i="44"/>
  <c r="I45" i="44"/>
  <c r="J45" i="44"/>
  <c r="L45" i="44"/>
  <c r="M45" i="44"/>
  <c r="N45" i="44"/>
  <c r="O45" i="44"/>
  <c r="P45" i="44"/>
  <c r="Q45" i="44"/>
  <c r="R45" i="44"/>
  <c r="T45" i="44"/>
  <c r="U45" i="44"/>
  <c r="V45" i="44"/>
  <c r="W45" i="44"/>
  <c r="X45" i="44"/>
  <c r="Y45" i="44"/>
  <c r="Z45" i="44"/>
  <c r="AB45" i="44"/>
  <c r="AC45" i="44"/>
  <c r="AD45" i="44"/>
  <c r="H46" i="44"/>
  <c r="I46" i="44"/>
  <c r="J46" i="44"/>
  <c r="K46" i="44"/>
  <c r="M46" i="44"/>
  <c r="N46" i="44"/>
  <c r="O46" i="44"/>
  <c r="P46" i="44"/>
  <c r="Q46" i="44"/>
  <c r="R46" i="44"/>
  <c r="S46" i="44"/>
  <c r="U46" i="44"/>
  <c r="V46" i="44"/>
  <c r="W46" i="44"/>
  <c r="X46" i="44"/>
  <c r="Y46" i="44"/>
  <c r="Z46" i="44"/>
  <c r="AA46" i="44"/>
  <c r="AC46" i="44"/>
  <c r="AD46" i="44"/>
  <c r="H47" i="44"/>
  <c r="I47" i="44"/>
  <c r="J47" i="44"/>
  <c r="K47" i="44"/>
  <c r="L47" i="44"/>
  <c r="N47" i="44"/>
  <c r="O47" i="44"/>
  <c r="P47" i="44"/>
  <c r="Q47" i="44"/>
  <c r="R47" i="44"/>
  <c r="S47" i="44"/>
  <c r="T47" i="44"/>
  <c r="V47" i="44"/>
  <c r="W47" i="44"/>
  <c r="X47" i="44"/>
  <c r="Y47" i="44"/>
  <c r="Z47" i="44"/>
  <c r="AA47" i="44"/>
  <c r="AB47" i="44"/>
  <c r="AD47" i="44"/>
  <c r="H48" i="44"/>
  <c r="I48" i="44"/>
  <c r="J48" i="44"/>
  <c r="K48" i="44"/>
  <c r="L48" i="44"/>
  <c r="M48" i="44"/>
  <c r="O48" i="44"/>
  <c r="P48" i="44"/>
  <c r="Q48" i="44"/>
  <c r="R48" i="44"/>
  <c r="S48" i="44"/>
  <c r="T48" i="44"/>
  <c r="U48" i="44"/>
  <c r="W48" i="44"/>
  <c r="X48" i="44"/>
  <c r="Y48" i="44"/>
  <c r="Z48" i="44"/>
  <c r="AA48" i="44"/>
  <c r="AB48" i="44"/>
  <c r="AC48" i="44"/>
  <c r="H49" i="44"/>
  <c r="I49" i="44"/>
  <c r="J49" i="44"/>
  <c r="K49" i="44"/>
  <c r="L49" i="44"/>
  <c r="M49" i="44"/>
  <c r="N49" i="44"/>
  <c r="P49" i="44"/>
  <c r="Q49" i="44"/>
  <c r="R49" i="44"/>
  <c r="S49" i="44"/>
  <c r="T49" i="44"/>
  <c r="U49" i="44"/>
  <c r="V49" i="44"/>
  <c r="X49" i="44"/>
  <c r="Y49" i="44"/>
  <c r="Z49" i="44"/>
  <c r="AA49" i="44"/>
  <c r="AB49" i="44"/>
  <c r="AC49" i="44"/>
  <c r="AD49" i="44"/>
  <c r="H2" i="44" a="1"/>
  <c r="K2" i="44" s="1"/>
  <c r="H70" i="43" l="1"/>
  <c r="H78" i="43"/>
  <c r="H86" i="43"/>
  <c r="H94" i="43"/>
  <c r="H102" i="43"/>
  <c r="H110" i="43"/>
  <c r="H118" i="43"/>
  <c r="H92" i="43"/>
  <c r="H100" i="43"/>
  <c r="H69" i="43"/>
  <c r="H93" i="43"/>
  <c r="H109" i="43"/>
  <c r="H71" i="43"/>
  <c r="H79" i="43"/>
  <c r="H87" i="43"/>
  <c r="H95" i="43"/>
  <c r="H103" i="43"/>
  <c r="H111" i="43"/>
  <c r="H66" i="43"/>
  <c r="H76" i="43"/>
  <c r="H116" i="43"/>
  <c r="H85" i="43"/>
  <c r="H72" i="43"/>
  <c r="H80" i="43"/>
  <c r="H88" i="43"/>
  <c r="H96" i="43"/>
  <c r="H104" i="43"/>
  <c r="H112" i="43"/>
  <c r="H73" i="43"/>
  <c r="H81" i="43"/>
  <c r="H89" i="43"/>
  <c r="H97" i="43"/>
  <c r="H105" i="43"/>
  <c r="H113" i="43"/>
  <c r="H74" i="43"/>
  <c r="H82" i="43"/>
  <c r="H90" i="43"/>
  <c r="H98" i="43"/>
  <c r="H106" i="43"/>
  <c r="H114" i="43"/>
  <c r="H67" i="43"/>
  <c r="H75" i="43"/>
  <c r="H83" i="43"/>
  <c r="H91" i="43"/>
  <c r="H99" i="43"/>
  <c r="H107" i="43"/>
  <c r="H115" i="43"/>
  <c r="H84" i="43"/>
  <c r="H108" i="43"/>
  <c r="H77" i="43"/>
  <c r="H101" i="43"/>
  <c r="H117" i="43"/>
  <c r="H68" i="43"/>
  <c r="D21" i="46"/>
  <c r="D17" i="46"/>
  <c r="D16" i="46"/>
  <c r="D25" i="46"/>
  <c r="D24" i="46"/>
  <c r="D13" i="46"/>
  <c r="D7" i="46"/>
  <c r="D6" i="46"/>
  <c r="D5" i="46"/>
  <c r="D15" i="46"/>
  <c r="D14" i="46"/>
  <c r="D23" i="46"/>
  <c r="D9" i="46"/>
  <c r="D20" i="46"/>
  <c r="D4" i="46"/>
  <c r="D19" i="46"/>
  <c r="D11" i="46"/>
  <c r="D3" i="46"/>
  <c r="B28" i="46" s="1" a="1"/>
  <c r="B28" i="46" s="1"/>
  <c r="B29" i="46" s="1"/>
  <c r="D12" i="46"/>
  <c r="D18" i="46"/>
  <c r="D10" i="46"/>
  <c r="R33" i="46"/>
  <c r="J33" i="46"/>
  <c r="Z32" i="46"/>
  <c r="R32" i="46"/>
  <c r="J32" i="46"/>
  <c r="Z31" i="46"/>
  <c r="R31" i="46"/>
  <c r="J31" i="46"/>
  <c r="Z30" i="46"/>
  <c r="R30" i="46"/>
  <c r="J30" i="46"/>
  <c r="Y53" i="46"/>
  <c r="Q53" i="46"/>
  <c r="I53" i="46"/>
  <c r="Y52" i="46"/>
  <c r="Q52" i="46"/>
  <c r="I52" i="46"/>
  <c r="Y51" i="46"/>
  <c r="Q51" i="46"/>
  <c r="I51" i="46"/>
  <c r="Y50" i="46"/>
  <c r="Q50" i="46"/>
  <c r="I50" i="46"/>
  <c r="Y49" i="46"/>
  <c r="Q49" i="46"/>
  <c r="I49" i="46"/>
  <c r="Y48" i="46"/>
  <c r="Q48" i="46"/>
  <c r="I48" i="46"/>
  <c r="Y47" i="46"/>
  <c r="Q47" i="46"/>
  <c r="I47" i="46"/>
  <c r="Y46" i="46"/>
  <c r="Q46" i="46"/>
  <c r="I46" i="46"/>
  <c r="Y45" i="46"/>
  <c r="Q45" i="46"/>
  <c r="I45" i="46"/>
  <c r="Y44" i="46"/>
  <c r="Q44" i="46"/>
  <c r="I44" i="46"/>
  <c r="Y43" i="46"/>
  <c r="Q43" i="46"/>
  <c r="I43" i="46"/>
  <c r="Y42" i="46"/>
  <c r="Q42" i="46"/>
  <c r="I42" i="46"/>
  <c r="Y41" i="46"/>
  <c r="Q41" i="46"/>
  <c r="I41" i="46"/>
  <c r="Y40" i="46"/>
  <c r="Q40" i="46"/>
  <c r="I40" i="46"/>
  <c r="Y39" i="46"/>
  <c r="Q39" i="46"/>
  <c r="I39" i="46"/>
  <c r="Y38" i="46"/>
  <c r="Q38" i="46"/>
  <c r="I38" i="46"/>
  <c r="Y37" i="46"/>
  <c r="Q37" i="46"/>
  <c r="I37" i="46"/>
  <c r="Y36" i="46"/>
  <c r="Q36" i="46"/>
  <c r="I36" i="46"/>
  <c r="Y35" i="46"/>
  <c r="Q35" i="46"/>
  <c r="I35" i="46"/>
  <c r="Y34" i="46"/>
  <c r="Q34" i="46"/>
  <c r="I34" i="46"/>
  <c r="Y33" i="46"/>
  <c r="Q33" i="46"/>
  <c r="I33" i="46"/>
  <c r="Y32" i="46"/>
  <c r="Q32" i="46"/>
  <c r="I32" i="46"/>
  <c r="Y31" i="46"/>
  <c r="Q31" i="46"/>
  <c r="I31" i="46"/>
  <c r="Y30" i="46"/>
  <c r="Q30" i="46"/>
  <c r="I30" i="46"/>
  <c r="X53" i="46"/>
  <c r="P53" i="46"/>
  <c r="H53" i="46"/>
  <c r="X52" i="46"/>
  <c r="P52" i="46"/>
  <c r="H52" i="46"/>
  <c r="X51" i="46"/>
  <c r="P51" i="46"/>
  <c r="H51" i="46"/>
  <c r="X50" i="46"/>
  <c r="P50" i="46"/>
  <c r="H50" i="46"/>
  <c r="X49" i="46"/>
  <c r="P49" i="46"/>
  <c r="H49" i="46"/>
  <c r="X48" i="46"/>
  <c r="P48" i="46"/>
  <c r="H48" i="46"/>
  <c r="X47" i="46"/>
  <c r="P47" i="46"/>
  <c r="H47" i="46"/>
  <c r="X46" i="46"/>
  <c r="P46" i="46"/>
  <c r="H46" i="46"/>
  <c r="X45" i="46"/>
  <c r="P45" i="46"/>
  <c r="H45" i="46"/>
  <c r="X44" i="46"/>
  <c r="P44" i="46"/>
  <c r="H44" i="46"/>
  <c r="X43" i="46"/>
  <c r="P43" i="46"/>
  <c r="H43" i="46"/>
  <c r="X42" i="46"/>
  <c r="P42" i="46"/>
  <c r="H42" i="46"/>
  <c r="X41" i="46"/>
  <c r="P41" i="46"/>
  <c r="H41" i="46"/>
  <c r="X40" i="46"/>
  <c r="P40" i="46"/>
  <c r="H40" i="46"/>
  <c r="X39" i="46"/>
  <c r="P39" i="46"/>
  <c r="H39" i="46"/>
  <c r="X38" i="46"/>
  <c r="P38" i="46"/>
  <c r="H38" i="46"/>
  <c r="X37" i="46"/>
  <c r="P37" i="46"/>
  <c r="H37" i="46"/>
  <c r="X36" i="46"/>
  <c r="P36" i="46"/>
  <c r="H36" i="46"/>
  <c r="X35" i="46"/>
  <c r="P35" i="46"/>
  <c r="H35" i="46"/>
  <c r="X34" i="46"/>
  <c r="P34" i="46"/>
  <c r="H34" i="46"/>
  <c r="X33" i="46"/>
  <c r="P33" i="46"/>
  <c r="H33" i="46"/>
  <c r="X32" i="46"/>
  <c r="P32" i="46"/>
  <c r="H32" i="46"/>
  <c r="X31" i="46"/>
  <c r="P31" i="46"/>
  <c r="H31" i="46"/>
  <c r="X30" i="46"/>
  <c r="P30" i="46"/>
  <c r="V24" i="46"/>
  <c r="N24" i="46"/>
  <c r="AC24" i="46"/>
  <c r="U24" i="46"/>
  <c r="M24" i="46"/>
  <c r="AB24" i="46"/>
  <c r="T24" i="46"/>
  <c r="L24" i="46"/>
  <c r="AA24" i="46"/>
  <c r="S24" i="46"/>
  <c r="K24" i="46"/>
  <c r="Z24" i="46"/>
  <c r="R24" i="46"/>
  <c r="J24" i="46"/>
  <c r="Y24" i="46"/>
  <c r="Q24" i="46"/>
  <c r="U2" i="45"/>
  <c r="J2" i="45"/>
  <c r="K2" i="45"/>
  <c r="L2" i="45"/>
  <c r="S4" i="46"/>
  <c r="Z12" i="46"/>
  <c r="M3" i="46"/>
  <c r="AA9" i="46"/>
  <c r="V3" i="46"/>
  <c r="U13" i="46"/>
  <c r="W18" i="46"/>
  <c r="Y22" i="46"/>
  <c r="AA2" i="46"/>
  <c r="W14" i="46"/>
  <c r="T6" i="46"/>
  <c r="V8" i="46"/>
  <c r="P5" i="46"/>
  <c r="W8" i="46"/>
  <c r="W13" i="46"/>
  <c r="AA15" i="46"/>
  <c r="M19" i="46"/>
  <c r="N23" i="46"/>
  <c r="L6" i="46"/>
  <c r="AA7" i="46"/>
  <c r="L11" i="46"/>
  <c r="H17" i="46"/>
  <c r="I21" i="46"/>
  <c r="N3" i="46"/>
  <c r="AC4" i="46"/>
  <c r="U6" i="46"/>
  <c r="N8" i="46"/>
  <c r="AB9" i="46"/>
  <c r="U11" i="46"/>
  <c r="M13" i="46"/>
  <c r="M15" i="46"/>
  <c r="J18" i="46"/>
  <c r="K22" i="46"/>
  <c r="AC6" i="46"/>
  <c r="I2" i="46"/>
  <c r="W3" i="46"/>
  <c r="O10" i="46"/>
  <c r="Q2" i="46"/>
  <c r="I4" i="46"/>
  <c r="X5" i="46"/>
  <c r="P7" i="46"/>
  <c r="I9" i="46"/>
  <c r="P12" i="46"/>
  <c r="J14" i="46"/>
  <c r="O16" i="46"/>
  <c r="AA19" i="46"/>
  <c r="AB23" i="46"/>
  <c r="S9" i="46"/>
  <c r="AA4" i="46"/>
  <c r="M8" i="46"/>
  <c r="T11" i="46"/>
  <c r="L13" i="46"/>
  <c r="L15" i="46"/>
  <c r="R17" i="46"/>
  <c r="U21" i="46"/>
  <c r="Y15" i="46"/>
  <c r="H7" i="46"/>
  <c r="W10" i="46"/>
  <c r="R2" i="46"/>
  <c r="J4" i="46"/>
  <c r="Y5" i="46"/>
  <c r="Q7" i="46"/>
  <c r="J9" i="46"/>
  <c r="Y10" i="46"/>
  <c r="Q12" i="46"/>
  <c r="K14" i="46"/>
  <c r="P16" i="46"/>
  <c r="Z23" i="46"/>
  <c r="R23" i="46"/>
  <c r="J23" i="46"/>
  <c r="X22" i="46"/>
  <c r="P22" i="46"/>
  <c r="H22" i="46"/>
  <c r="V21" i="46"/>
  <c r="N21" i="46"/>
  <c r="AB20" i="46"/>
  <c r="T20" i="46"/>
  <c r="L20" i="46"/>
  <c r="Z19" i="46"/>
  <c r="R19" i="46"/>
  <c r="J19" i="46"/>
  <c r="X18" i="46"/>
  <c r="P18" i="46"/>
  <c r="H18" i="46"/>
  <c r="V17" i="46"/>
  <c r="N17" i="46"/>
  <c r="AB16" i="46"/>
  <c r="T16" i="46"/>
  <c r="L16" i="46"/>
  <c r="Z15" i="46"/>
  <c r="R15" i="46"/>
  <c r="J15" i="46"/>
  <c r="X14" i="46"/>
  <c r="P14" i="46"/>
  <c r="H14" i="46"/>
  <c r="V13" i="46"/>
  <c r="N13" i="46"/>
  <c r="AB12" i="46"/>
  <c r="T12" i="46"/>
  <c r="L12" i="46"/>
  <c r="Z11" i="46"/>
  <c r="R11" i="46"/>
  <c r="J11" i="46"/>
  <c r="X10" i="46"/>
  <c r="P10" i="46"/>
  <c r="H10" i="46"/>
  <c r="V9" i="46"/>
  <c r="N9" i="46"/>
  <c r="AB8" i="46"/>
  <c r="T8" i="46"/>
  <c r="L8" i="46"/>
  <c r="Z7" i="46"/>
  <c r="R7" i="46"/>
  <c r="J7" i="46"/>
  <c r="X6" i="46"/>
  <c r="P6" i="46"/>
  <c r="H6" i="46"/>
  <c r="V5" i="46"/>
  <c r="N5" i="46"/>
  <c r="AB4" i="46"/>
  <c r="T4" i="46"/>
  <c r="L4" i="46"/>
  <c r="Z3" i="46"/>
  <c r="R3" i="46"/>
  <c r="J3" i="46"/>
  <c r="X2" i="46"/>
  <c r="P2" i="46"/>
  <c r="H2" i="46"/>
  <c r="X23" i="46"/>
  <c r="P23" i="46"/>
  <c r="H23" i="46"/>
  <c r="V22" i="46"/>
  <c r="N22" i="46"/>
  <c r="AB21" i="46"/>
  <c r="T21" i="46"/>
  <c r="L21" i="46"/>
  <c r="Z20" i="46"/>
  <c r="R20" i="46"/>
  <c r="J20" i="46"/>
  <c r="X19" i="46"/>
  <c r="P19" i="46"/>
  <c r="H19" i="46"/>
  <c r="V18" i="46"/>
  <c r="N18" i="46"/>
  <c r="AB17" i="46"/>
  <c r="T17" i="46"/>
  <c r="L17" i="46"/>
  <c r="Z16" i="46"/>
  <c r="R16" i="46"/>
  <c r="J16" i="46"/>
  <c r="X15" i="46"/>
  <c r="P15" i="46"/>
  <c r="H15" i="46"/>
  <c r="V14" i="46"/>
  <c r="W23" i="46"/>
  <c r="O23" i="46"/>
  <c r="AC22" i="46"/>
  <c r="U22" i="46"/>
  <c r="M22" i="46"/>
  <c r="AA21" i="46"/>
  <c r="S21" i="46"/>
  <c r="K21" i="46"/>
  <c r="Y20" i="46"/>
  <c r="Q20" i="46"/>
  <c r="I20" i="46"/>
  <c r="W19" i="46"/>
  <c r="O19" i="46"/>
  <c r="AC18" i="46"/>
  <c r="U18" i="46"/>
  <c r="M18" i="46"/>
  <c r="AA17" i="46"/>
  <c r="S17" i="46"/>
  <c r="K17" i="46"/>
  <c r="Y16" i="46"/>
  <c r="Q16" i="46"/>
  <c r="I16" i="46"/>
  <c r="W15" i="46"/>
  <c r="O15" i="46"/>
  <c r="AC14" i="46"/>
  <c r="U14" i="46"/>
  <c r="M14" i="46"/>
  <c r="AA13" i="46"/>
  <c r="AA23" i="46"/>
  <c r="M23" i="46"/>
  <c r="W22" i="46"/>
  <c r="J22" i="46"/>
  <c r="R21" i="46"/>
  <c r="AC20" i="46"/>
  <c r="O20" i="46"/>
  <c r="Y19" i="46"/>
  <c r="L19" i="46"/>
  <c r="T18" i="46"/>
  <c r="I18" i="46"/>
  <c r="Q17" i="46"/>
  <c r="AA16" i="46"/>
  <c r="N16" i="46"/>
  <c r="V15" i="46"/>
  <c r="K15" i="46"/>
  <c r="S14" i="46"/>
  <c r="I14" i="46"/>
  <c r="T13" i="46"/>
  <c r="K13" i="46"/>
  <c r="X12" i="46"/>
  <c r="O12" i="46"/>
  <c r="AB11" i="46"/>
  <c r="S11" i="46"/>
  <c r="I11" i="46"/>
  <c r="V10" i="46"/>
  <c r="M10" i="46"/>
  <c r="Z9" i="46"/>
  <c r="Q9" i="46"/>
  <c r="H9" i="46"/>
  <c r="U8" i="46"/>
  <c r="K8" i="46"/>
  <c r="X7" i="46"/>
  <c r="O7" i="46"/>
  <c r="AB6" i="46"/>
  <c r="S6" i="46"/>
  <c r="J6" i="46"/>
  <c r="W5" i="46"/>
  <c r="M5" i="46"/>
  <c r="Z4" i="46"/>
  <c r="Q4" i="46"/>
  <c r="H4" i="46"/>
  <c r="U3" i="46"/>
  <c r="L3" i="46"/>
  <c r="Y2" i="46"/>
  <c r="O2" i="46"/>
  <c r="Y14" i="46"/>
  <c r="Y23" i="46"/>
  <c r="L23" i="46"/>
  <c r="T22" i="46"/>
  <c r="I22" i="46"/>
  <c r="Q21" i="46"/>
  <c r="AA20" i="46"/>
  <c r="N20" i="46"/>
  <c r="V19" i="46"/>
  <c r="K19" i="46"/>
  <c r="S18" i="46"/>
  <c r="AC17" i="46"/>
  <c r="P17" i="46"/>
  <c r="X16" i="46"/>
  <c r="M16" i="46"/>
  <c r="U15" i="46"/>
  <c r="I15" i="46"/>
  <c r="R14" i="46"/>
  <c r="AC13" i="46"/>
  <c r="S13" i="46"/>
  <c r="J13" i="46"/>
  <c r="W12" i="46"/>
  <c r="N12" i="46"/>
  <c r="AA11" i="46"/>
  <c r="Q11" i="46"/>
  <c r="H11" i="46"/>
  <c r="U10" i="46"/>
  <c r="L10" i="46"/>
  <c r="Y9" i="46"/>
  <c r="P9" i="46"/>
  <c r="AC8" i="46"/>
  <c r="S8" i="46"/>
  <c r="J8" i="46"/>
  <c r="W7" i="46"/>
  <c r="N7" i="46"/>
  <c r="AA6" i="46"/>
  <c r="R6" i="46"/>
  <c r="I6" i="46"/>
  <c r="U5" i="46"/>
  <c r="L5" i="46"/>
  <c r="Y4" i="46"/>
  <c r="P4" i="46"/>
  <c r="AC3" i="46"/>
  <c r="T3" i="46"/>
  <c r="K3" i="46"/>
  <c r="W2" i="46"/>
  <c r="N2" i="46"/>
  <c r="Q19" i="46"/>
  <c r="V23" i="46"/>
  <c r="K23" i="46"/>
  <c r="S22" i="46"/>
  <c r="AC21" i="46"/>
  <c r="P21" i="46"/>
  <c r="X20" i="46"/>
  <c r="M20" i="46"/>
  <c r="U19" i="46"/>
  <c r="I19" i="46"/>
  <c r="R18" i="46"/>
  <c r="Z17" i="46"/>
  <c r="O17" i="46"/>
  <c r="W16" i="46"/>
  <c r="K16" i="46"/>
  <c r="T15" i="46"/>
  <c r="AB14" i="46"/>
  <c r="Q14" i="46"/>
  <c r="AB13" i="46"/>
  <c r="R13" i="46"/>
  <c r="I13" i="46"/>
  <c r="V12" i="46"/>
  <c r="M12" i="46"/>
  <c r="Y11" i="46"/>
  <c r="P11" i="46"/>
  <c r="AC10" i="46"/>
  <c r="T10" i="46"/>
  <c r="K10" i="46"/>
  <c r="X9" i="46"/>
  <c r="O9" i="46"/>
  <c r="AA8" i="46"/>
  <c r="R8" i="46"/>
  <c r="I8" i="46"/>
  <c r="V7" i="46"/>
  <c r="M7" i="46"/>
  <c r="Z6" i="46"/>
  <c r="Q6" i="46"/>
  <c r="AC5" i="46"/>
  <c r="T5" i="46"/>
  <c r="K5" i="46"/>
  <c r="X4" i="46"/>
  <c r="O4" i="46"/>
  <c r="AB3" i="46"/>
  <c r="S3" i="46"/>
  <c r="I3" i="46"/>
  <c r="V2" i="46"/>
  <c r="M2" i="46"/>
  <c r="N6" i="46"/>
  <c r="T2" i="46"/>
  <c r="U23" i="46"/>
  <c r="I23" i="46"/>
  <c r="R22" i="46"/>
  <c r="Z21" i="46"/>
  <c r="O21" i="46"/>
  <c r="W20" i="46"/>
  <c r="K20" i="46"/>
  <c r="T19" i="46"/>
  <c r="AB18" i="46"/>
  <c r="Q18" i="46"/>
  <c r="Y17" i="46"/>
  <c r="M17" i="46"/>
  <c r="V16" i="46"/>
  <c r="H16" i="46"/>
  <c r="S15" i="46"/>
  <c r="AA14" i="46"/>
  <c r="O14" i="46"/>
  <c r="Z13" i="46"/>
  <c r="Q13" i="46"/>
  <c r="H13" i="46"/>
  <c r="U12" i="46"/>
  <c r="K12" i="46"/>
  <c r="X11" i="46"/>
  <c r="O11" i="46"/>
  <c r="AB10" i="46"/>
  <c r="S10" i="46"/>
  <c r="J10" i="46"/>
  <c r="W9" i="46"/>
  <c r="M9" i="46"/>
  <c r="Z8" i="46"/>
  <c r="Q8" i="46"/>
  <c r="H8" i="46"/>
  <c r="U7" i="46"/>
  <c r="L7" i="46"/>
  <c r="Y6" i="46"/>
  <c r="O6" i="46"/>
  <c r="AB5" i="46"/>
  <c r="S5" i="46"/>
  <c r="J5" i="46"/>
  <c r="W4" i="46"/>
  <c r="N4" i="46"/>
  <c r="AA3" i="46"/>
  <c r="Q3" i="46"/>
  <c r="H3" i="46"/>
  <c r="U2" i="46"/>
  <c r="L2" i="46"/>
  <c r="W6" i="46"/>
  <c r="S23" i="46"/>
  <c r="AA22" i="46"/>
  <c r="O22" i="46"/>
  <c r="X21" i="46"/>
  <c r="J21" i="46"/>
  <c r="U20" i="46"/>
  <c r="AC19" i="46"/>
  <c r="Z18" i="46"/>
  <c r="L18" i="46"/>
  <c r="W17" i="46"/>
  <c r="I17" i="46"/>
  <c r="S16" i="46"/>
  <c r="AB15" i="46"/>
  <c r="N15" i="46"/>
  <c r="L14" i="46"/>
  <c r="X13" i="46"/>
  <c r="O13" i="46"/>
  <c r="AA12" i="46"/>
  <c r="R12" i="46"/>
  <c r="I12" i="46"/>
  <c r="V11" i="46"/>
  <c r="M11" i="46"/>
  <c r="Z10" i="46"/>
  <c r="Q10" i="46"/>
  <c r="AC9" i="46"/>
  <c r="T9" i="46"/>
  <c r="K9" i="46"/>
  <c r="X8" i="46"/>
  <c r="O8" i="46"/>
  <c r="AB7" i="46"/>
  <c r="S7" i="46"/>
  <c r="I7" i="46"/>
  <c r="V6" i="46"/>
  <c r="M6" i="46"/>
  <c r="Z5" i="46"/>
  <c r="Q5" i="46"/>
  <c r="H5" i="46"/>
  <c r="U4" i="46"/>
  <c r="K4" i="46"/>
  <c r="X3" i="46"/>
  <c r="O3" i="46"/>
  <c r="AB2" i="46"/>
  <c r="S2" i="46"/>
  <c r="J2" i="46"/>
  <c r="AC23" i="46"/>
  <c r="Q23" i="46"/>
  <c r="Z22" i="46"/>
  <c r="L22" i="46"/>
  <c r="W21" i="46"/>
  <c r="S20" i="46"/>
  <c r="AB19" i="46"/>
  <c r="N19" i="46"/>
  <c r="Y18" i="46"/>
  <c r="K18" i="46"/>
  <c r="U17" i="46"/>
  <c r="T23" i="46"/>
  <c r="AB22" i="46"/>
  <c r="Q22" i="46"/>
  <c r="Y21" i="46"/>
  <c r="M21" i="46"/>
  <c r="V20" i="46"/>
  <c r="H20" i="46"/>
  <c r="S19" i="46"/>
  <c r="AA18" i="46"/>
  <c r="O18" i="46"/>
  <c r="X17" i="46"/>
  <c r="J17" i="46"/>
  <c r="U16" i="46"/>
  <c r="AC15" i="46"/>
  <c r="Q15" i="46"/>
  <c r="Z14" i="46"/>
  <c r="N14" i="46"/>
  <c r="Y13" i="46"/>
  <c r="P13" i="46"/>
  <c r="AC12" i="46"/>
  <c r="S12" i="46"/>
  <c r="J12" i="46"/>
  <c r="W11" i="46"/>
  <c r="N11" i="46"/>
  <c r="AA10" i="46"/>
  <c r="R10" i="46"/>
  <c r="I10" i="46"/>
  <c r="U9" i="46"/>
  <c r="L9" i="46"/>
  <c r="Y8" i="46"/>
  <c r="P8" i="46"/>
  <c r="AC7" i="46"/>
  <c r="T7" i="46"/>
  <c r="K7" i="46"/>
  <c r="AA5" i="46"/>
  <c r="R5" i="46"/>
  <c r="I5" i="46"/>
  <c r="V4" i="46"/>
  <c r="M4" i="46"/>
  <c r="Y3" i="46"/>
  <c r="P3" i="46"/>
  <c r="AC2" i="46"/>
  <c r="K2" i="46"/>
  <c r="O5" i="46"/>
  <c r="N10" i="46"/>
  <c r="AC11" i="46"/>
  <c r="H12" i="46"/>
  <c r="Z2" i="46"/>
  <c r="R4" i="46"/>
  <c r="K6" i="46"/>
  <c r="Y7" i="46"/>
  <c r="R9" i="46"/>
  <c r="K11" i="46"/>
  <c r="Y12" i="46"/>
  <c r="T14" i="46"/>
  <c r="AC16" i="46"/>
  <c r="H21" i="46"/>
  <c r="T58" i="46"/>
  <c r="L58" i="46"/>
  <c r="D58" i="46"/>
  <c r="W58" i="46"/>
  <c r="N58" i="46"/>
  <c r="E58" i="46"/>
  <c r="V58" i="46"/>
  <c r="M58" i="46"/>
  <c r="C58" i="46"/>
  <c r="O58" i="46"/>
  <c r="F58" i="46"/>
  <c r="Q58" i="46"/>
  <c r="G58" i="46"/>
  <c r="R58" i="46"/>
  <c r="O74" i="46"/>
  <c r="I75" i="46"/>
  <c r="C76" i="46"/>
  <c r="S76" i="46"/>
  <c r="M77" i="46"/>
  <c r="G78" i="46"/>
  <c r="W78" i="46"/>
  <c r="Q79" i="46"/>
  <c r="K80" i="46"/>
  <c r="H59" i="46"/>
  <c r="Q59" i="46"/>
  <c r="D60" i="46"/>
  <c r="M60" i="46"/>
  <c r="V60" i="46"/>
  <c r="K61" i="46"/>
  <c r="U61" i="46"/>
  <c r="J62" i="46"/>
  <c r="U62" i="46"/>
  <c r="I63" i="46"/>
  <c r="T63" i="46"/>
  <c r="I64" i="46"/>
  <c r="S64" i="46"/>
  <c r="H65" i="46"/>
  <c r="S65" i="46"/>
  <c r="G66" i="46"/>
  <c r="R66" i="46"/>
  <c r="G67" i="46"/>
  <c r="Q67" i="46"/>
  <c r="F68" i="46"/>
  <c r="Q68" i="46"/>
  <c r="E69" i="46"/>
  <c r="S69" i="46"/>
  <c r="M70" i="46"/>
  <c r="G71" i="46"/>
  <c r="W71" i="46"/>
  <c r="Q72" i="46"/>
  <c r="K73" i="46"/>
  <c r="E74" i="46"/>
  <c r="U74" i="46"/>
  <c r="O75" i="46"/>
  <c r="I76" i="46"/>
  <c r="C77" i="46"/>
  <c r="S77" i="46"/>
  <c r="M78" i="46"/>
  <c r="G79" i="46"/>
  <c r="W79" i="46"/>
  <c r="Q80" i="46"/>
  <c r="I59" i="46"/>
  <c r="R59" i="46"/>
  <c r="E60" i="46"/>
  <c r="N60" i="46"/>
  <c r="B61" i="46"/>
  <c r="L61" i="46"/>
  <c r="W61" i="46"/>
  <c r="L62" i="46"/>
  <c r="V62" i="46"/>
  <c r="K63" i="46"/>
  <c r="V63" i="46"/>
  <c r="J64" i="46"/>
  <c r="U64" i="46"/>
  <c r="J65" i="46"/>
  <c r="T65" i="46"/>
  <c r="I66" i="46"/>
  <c r="T66" i="46"/>
  <c r="H67" i="46"/>
  <c r="S67" i="46"/>
  <c r="H68" i="46"/>
  <c r="R68" i="46"/>
  <c r="H69" i="46"/>
  <c r="T69" i="46"/>
  <c r="N70" i="46"/>
  <c r="H71" i="46"/>
  <c r="B72" i="46"/>
  <c r="R72" i="46"/>
  <c r="L73" i="46"/>
  <c r="F74" i="46"/>
  <c r="V74" i="46"/>
  <c r="P75" i="46"/>
  <c r="J76" i="46"/>
  <c r="D77" i="46"/>
  <c r="T77" i="46"/>
  <c r="N78" i="46"/>
  <c r="H79" i="46"/>
  <c r="B80" i="46"/>
  <c r="W80" i="46"/>
  <c r="O80" i="46"/>
  <c r="G80" i="46"/>
  <c r="U79" i="46"/>
  <c r="M79" i="46"/>
  <c r="E79" i="46"/>
  <c r="S78" i="46"/>
  <c r="K78" i="46"/>
  <c r="C78" i="46"/>
  <c r="Q77" i="46"/>
  <c r="I77" i="46"/>
  <c r="W76" i="46"/>
  <c r="O76" i="46"/>
  <c r="G76" i="46"/>
  <c r="U75" i="46"/>
  <c r="M75" i="46"/>
  <c r="E75" i="46"/>
  <c r="S74" i="46"/>
  <c r="K74" i="46"/>
  <c r="C74" i="46"/>
  <c r="Q73" i="46"/>
  <c r="I73" i="46"/>
  <c r="W72" i="46"/>
  <c r="O72" i="46"/>
  <c r="G72" i="46"/>
  <c r="U71" i="46"/>
  <c r="M71" i="46"/>
  <c r="E71" i="46"/>
  <c r="S70" i="46"/>
  <c r="K70" i="46"/>
  <c r="C70" i="46"/>
  <c r="Q69" i="46"/>
  <c r="I69" i="46"/>
  <c r="W68" i="46"/>
  <c r="O68" i="46"/>
  <c r="G68" i="46"/>
  <c r="U67" i="46"/>
  <c r="M67" i="46"/>
  <c r="E67" i="46"/>
  <c r="S66" i="46"/>
  <c r="K66" i="46"/>
  <c r="C66" i="46"/>
  <c r="Q65" i="46"/>
  <c r="I65" i="46"/>
  <c r="W64" i="46"/>
  <c r="O64" i="46"/>
  <c r="G64" i="46"/>
  <c r="U63" i="46"/>
  <c r="M63" i="46"/>
  <c r="E63" i="46"/>
  <c r="S62" i="46"/>
  <c r="K62" i="46"/>
  <c r="C62" i="46"/>
  <c r="Q61" i="46"/>
  <c r="I61" i="46"/>
  <c r="W60" i="46"/>
  <c r="O60" i="46"/>
  <c r="G60" i="46"/>
  <c r="U59" i="46"/>
  <c r="M59" i="46"/>
  <c r="E59" i="46"/>
  <c r="V80" i="46"/>
  <c r="N80" i="46"/>
  <c r="F80" i="46"/>
  <c r="T79" i="46"/>
  <c r="L79" i="46"/>
  <c r="D79" i="46"/>
  <c r="R78" i="46"/>
  <c r="J78" i="46"/>
  <c r="B78" i="46"/>
  <c r="P77" i="46"/>
  <c r="H77" i="46"/>
  <c r="V76" i="46"/>
  <c r="N76" i="46"/>
  <c r="F76" i="46"/>
  <c r="T75" i="46"/>
  <c r="L75" i="46"/>
  <c r="D75" i="46"/>
  <c r="R74" i="46"/>
  <c r="J74" i="46"/>
  <c r="B74" i="46"/>
  <c r="P73" i="46"/>
  <c r="H73" i="46"/>
  <c r="V72" i="46"/>
  <c r="N72" i="46"/>
  <c r="F72" i="46"/>
  <c r="T71" i="46"/>
  <c r="L71" i="46"/>
  <c r="D71" i="46"/>
  <c r="R70" i="46"/>
  <c r="J70" i="46"/>
  <c r="B70" i="46"/>
  <c r="U80" i="46"/>
  <c r="M80" i="46"/>
  <c r="E80" i="46"/>
  <c r="S79" i="46"/>
  <c r="K79" i="46"/>
  <c r="C79" i="46"/>
  <c r="Q78" i="46"/>
  <c r="I78" i="46"/>
  <c r="W77" i="46"/>
  <c r="O77" i="46"/>
  <c r="G77" i="46"/>
  <c r="U76" i="46"/>
  <c r="M76" i="46"/>
  <c r="E76" i="46"/>
  <c r="S75" i="46"/>
  <c r="K75" i="46"/>
  <c r="C75" i="46"/>
  <c r="Q74" i="46"/>
  <c r="I74" i="46"/>
  <c r="W73" i="46"/>
  <c r="O73" i="46"/>
  <c r="G73" i="46"/>
  <c r="U72" i="46"/>
  <c r="M72" i="46"/>
  <c r="E72" i="46"/>
  <c r="S71" i="46"/>
  <c r="K71" i="46"/>
  <c r="C71" i="46"/>
  <c r="Q70" i="46"/>
  <c r="I70" i="46"/>
  <c r="W69" i="46"/>
  <c r="O69" i="46"/>
  <c r="G69" i="46"/>
  <c r="T80" i="46"/>
  <c r="L80" i="46"/>
  <c r="D80" i="46"/>
  <c r="R79" i="46"/>
  <c r="J79" i="46"/>
  <c r="B79" i="46"/>
  <c r="P78" i="46"/>
  <c r="H78" i="46"/>
  <c r="V77" i="46"/>
  <c r="N77" i="46"/>
  <c r="F77" i="46"/>
  <c r="T76" i="46"/>
  <c r="L76" i="46"/>
  <c r="D76" i="46"/>
  <c r="R75" i="46"/>
  <c r="J75" i="46"/>
  <c r="B75" i="46"/>
  <c r="P74" i="46"/>
  <c r="H74" i="46"/>
  <c r="V73" i="46"/>
  <c r="N73" i="46"/>
  <c r="F73" i="46"/>
  <c r="T72" i="46"/>
  <c r="L72" i="46"/>
  <c r="D72" i="46"/>
  <c r="R71" i="46"/>
  <c r="J71" i="46"/>
  <c r="B71" i="46"/>
  <c r="P70" i="46"/>
  <c r="H70" i="46"/>
  <c r="V69" i="46"/>
  <c r="N69" i="46"/>
  <c r="F69" i="46"/>
  <c r="T68" i="46"/>
  <c r="L68" i="46"/>
  <c r="D68" i="46"/>
  <c r="R67" i="46"/>
  <c r="J67" i="46"/>
  <c r="B67" i="46"/>
  <c r="P66" i="46"/>
  <c r="H66" i="46"/>
  <c r="V65" i="46"/>
  <c r="N65" i="46"/>
  <c r="F65" i="46"/>
  <c r="T64" i="46"/>
  <c r="L64" i="46"/>
  <c r="D64" i="46"/>
  <c r="R63" i="46"/>
  <c r="J63" i="46"/>
  <c r="B63" i="46"/>
  <c r="P62" i="46"/>
  <c r="H62" i="46"/>
  <c r="V61" i="46"/>
  <c r="N61" i="46"/>
  <c r="F61" i="46"/>
  <c r="J59" i="46"/>
  <c r="S59" i="46"/>
  <c r="F60" i="46"/>
  <c r="P60" i="46"/>
  <c r="C61" i="46"/>
  <c r="M61" i="46"/>
  <c r="B62" i="46"/>
  <c r="M62" i="46"/>
  <c r="W62" i="46"/>
  <c r="L63" i="46"/>
  <c r="W63" i="46"/>
  <c r="K64" i="46"/>
  <c r="V64" i="46"/>
  <c r="K65" i="46"/>
  <c r="U65" i="46"/>
  <c r="J66" i="46"/>
  <c r="U66" i="46"/>
  <c r="I67" i="46"/>
  <c r="T67" i="46"/>
  <c r="I68" i="46"/>
  <c r="S68" i="46"/>
  <c r="J69" i="46"/>
  <c r="U69" i="46"/>
  <c r="O70" i="46"/>
  <c r="I71" i="46"/>
  <c r="C72" i="46"/>
  <c r="S72" i="46"/>
  <c r="M73" i="46"/>
  <c r="G74" i="46"/>
  <c r="W74" i="46"/>
  <c r="Q75" i="46"/>
  <c r="K76" i="46"/>
  <c r="E77" i="46"/>
  <c r="U77" i="46"/>
  <c r="O78" i="46"/>
  <c r="I79" i="46"/>
  <c r="C80" i="46"/>
  <c r="S80" i="46"/>
  <c r="U6" i="45"/>
  <c r="W8" i="45"/>
  <c r="I14" i="45"/>
  <c r="P17" i="45"/>
  <c r="K23" i="45"/>
  <c r="O3" i="45"/>
  <c r="Q5" i="45"/>
  <c r="Z7" i="45"/>
  <c r="K11" i="45"/>
  <c r="Q17" i="45"/>
  <c r="X5" i="45"/>
  <c r="E8" i="45"/>
  <c r="I9" i="45"/>
  <c r="H10" i="45"/>
  <c r="Z12" i="45"/>
  <c r="R14" i="45"/>
  <c r="K16" i="45"/>
  <c r="E18" i="45"/>
  <c r="Y19" i="45"/>
  <c r="W21" i="45"/>
  <c r="W23" i="45"/>
  <c r="W3" i="45"/>
  <c r="U4" i="45"/>
  <c r="Y5" i="45"/>
  <c r="H7" i="45"/>
  <c r="F8" i="45"/>
  <c r="K9" i="45"/>
  <c r="O10" i="45"/>
  <c r="M11" i="45"/>
  <c r="E13" i="45"/>
  <c r="S14" i="45"/>
  <c r="L16" i="45"/>
  <c r="F18" i="45"/>
  <c r="Z19" i="45"/>
  <c r="X21" i="45"/>
  <c r="X23" i="45"/>
  <c r="P5" i="45"/>
  <c r="S7" i="45"/>
  <c r="Q12" i="45"/>
  <c r="X15" i="45"/>
  <c r="M21" i="45"/>
  <c r="S4" i="45"/>
  <c r="V6" i="45"/>
  <c r="G10" i="45"/>
  <c r="J14" i="45"/>
  <c r="P19" i="45"/>
  <c r="L23" i="45"/>
  <c r="X3" i="45"/>
  <c r="F5" i="45"/>
  <c r="E6" i="45"/>
  <c r="I7" i="45"/>
  <c r="M8" i="45"/>
  <c r="L9" i="45"/>
  <c r="P10" i="45"/>
  <c r="T11" i="45"/>
  <c r="M13" i="45"/>
  <c r="E15" i="45"/>
  <c r="T16" i="45"/>
  <c r="O18" i="45"/>
  <c r="M20" i="45"/>
  <c r="M22" i="45"/>
  <c r="K24" i="45"/>
  <c r="M3" i="45"/>
  <c r="F10" i="45"/>
  <c r="O19" i="45"/>
  <c r="Y8" i="45"/>
  <c r="R12" i="45"/>
  <c r="Y15" i="45"/>
  <c r="N21" i="45"/>
  <c r="P3" i="45"/>
  <c r="G5" i="45"/>
  <c r="J7" i="45"/>
  <c r="N8" i="45"/>
  <c r="S9" i="45"/>
  <c r="Q10" i="45"/>
  <c r="N13" i="45"/>
  <c r="U16" i="45"/>
  <c r="P18" i="45"/>
  <c r="N20" i="45"/>
  <c r="N22" i="45"/>
  <c r="X24" i="45"/>
  <c r="P24" i="45"/>
  <c r="H24" i="45"/>
  <c r="V23" i="45"/>
  <c r="N23" i="45"/>
  <c r="F23" i="45"/>
  <c r="T22" i="45"/>
  <c r="L22" i="45"/>
  <c r="Z21" i="45"/>
  <c r="R21" i="45"/>
  <c r="J21" i="45"/>
  <c r="X20" i="45"/>
  <c r="P20" i="45"/>
  <c r="H20" i="45"/>
  <c r="V19" i="45"/>
  <c r="N19" i="45"/>
  <c r="F19" i="45"/>
  <c r="T18" i="45"/>
  <c r="L18" i="45"/>
  <c r="Z17" i="45"/>
  <c r="R17" i="45"/>
  <c r="J17" i="45"/>
  <c r="X16" i="45"/>
  <c r="P16" i="45"/>
  <c r="H16" i="45"/>
  <c r="V15" i="45"/>
  <c r="N15" i="45"/>
  <c r="F15" i="45"/>
  <c r="T14" i="45"/>
  <c r="L14" i="45"/>
  <c r="Z13" i="45"/>
  <c r="R13" i="45"/>
  <c r="J13" i="45"/>
  <c r="X12" i="45"/>
  <c r="P12" i="45"/>
  <c r="H12" i="45"/>
  <c r="V11" i="45"/>
  <c r="N11" i="45"/>
  <c r="F11" i="45"/>
  <c r="T10" i="45"/>
  <c r="L10" i="45"/>
  <c r="Z9" i="45"/>
  <c r="R9" i="45"/>
  <c r="J9" i="45"/>
  <c r="X8" i="45"/>
  <c r="P8" i="45"/>
  <c r="H8" i="45"/>
  <c r="V7" i="45"/>
  <c r="N7" i="45"/>
  <c r="F7" i="45"/>
  <c r="T6" i="45"/>
  <c r="L6" i="45"/>
  <c r="Z5" i="45"/>
  <c r="R5" i="45"/>
  <c r="J5" i="45"/>
  <c r="X4" i="45"/>
  <c r="P4" i="45"/>
  <c r="H4" i="45"/>
  <c r="V3" i="45"/>
  <c r="N3" i="45"/>
  <c r="F3" i="45"/>
  <c r="W24" i="45"/>
  <c r="O24" i="45"/>
  <c r="G24" i="45"/>
  <c r="U23" i="45"/>
  <c r="M23" i="45"/>
  <c r="E23" i="45"/>
  <c r="S22" i="45"/>
  <c r="K22" i="45"/>
  <c r="Y21" i="45"/>
  <c r="Q21" i="45"/>
  <c r="I21" i="45"/>
  <c r="W20" i="45"/>
  <c r="O20" i="45"/>
  <c r="G20" i="45"/>
  <c r="U19" i="45"/>
  <c r="M19" i="45"/>
  <c r="E19" i="45"/>
  <c r="S18" i="45"/>
  <c r="K18" i="45"/>
  <c r="Y17" i="45"/>
  <c r="T24" i="45"/>
  <c r="J24" i="45"/>
  <c r="T23" i="45"/>
  <c r="J23" i="45"/>
  <c r="V22" i="45"/>
  <c r="J22" i="45"/>
  <c r="V21" i="45"/>
  <c r="L21" i="45"/>
  <c r="V20" i="45"/>
  <c r="L20" i="45"/>
  <c r="X19" i="45"/>
  <c r="L19" i="45"/>
  <c r="X18" i="45"/>
  <c r="N18" i="45"/>
  <c r="X17" i="45"/>
  <c r="O17" i="45"/>
  <c r="F17" i="45"/>
  <c r="S16" i="45"/>
  <c r="J16" i="45"/>
  <c r="W15" i="45"/>
  <c r="M15" i="45"/>
  <c r="Z14" i="45"/>
  <c r="Q14" i="45"/>
  <c r="H14" i="45"/>
  <c r="U13" i="45"/>
  <c r="L13" i="45"/>
  <c r="Y12" i="45"/>
  <c r="O12" i="45"/>
  <c r="F12" i="45"/>
  <c r="S11" i="45"/>
  <c r="J11" i="45"/>
  <c r="W10" i="45"/>
  <c r="N10" i="45"/>
  <c r="E10" i="45"/>
  <c r="Q9" i="45"/>
  <c r="H9" i="45"/>
  <c r="U8" i="45"/>
  <c r="L8" i="45"/>
  <c r="Y7" i="45"/>
  <c r="P7" i="45"/>
  <c r="G7" i="45"/>
  <c r="S6" i="45"/>
  <c r="J6" i="45"/>
  <c r="W5" i="45"/>
  <c r="N5" i="45"/>
  <c r="E5" i="45"/>
  <c r="R4" i="45"/>
  <c r="I4" i="45"/>
  <c r="U3" i="45"/>
  <c r="L3" i="45"/>
  <c r="P23" i="45"/>
  <c r="P22" i="45"/>
  <c r="P21" i="45"/>
  <c r="R20" i="45"/>
  <c r="R19" i="45"/>
  <c r="R18" i="45"/>
  <c r="T17" i="45"/>
  <c r="N16" i="45"/>
  <c r="I15" i="45"/>
  <c r="M14" i="45"/>
  <c r="P13" i="45"/>
  <c r="K12" i="45"/>
  <c r="O11" i="45"/>
  <c r="V9" i="45"/>
  <c r="Z8" i="45"/>
  <c r="T7" i="45"/>
  <c r="F6" i="45"/>
  <c r="Z3" i="45"/>
  <c r="S24" i="45"/>
  <c r="I24" i="45"/>
  <c r="S23" i="45"/>
  <c r="I23" i="45"/>
  <c r="U22" i="45"/>
  <c r="I22" i="45"/>
  <c r="U21" i="45"/>
  <c r="K21" i="45"/>
  <c r="U20" i="45"/>
  <c r="K20" i="45"/>
  <c r="W19" i="45"/>
  <c r="K19" i="45"/>
  <c r="W18" i="45"/>
  <c r="M18" i="45"/>
  <c r="W17" i="45"/>
  <c r="N17" i="45"/>
  <c r="E17" i="45"/>
  <c r="R16" i="45"/>
  <c r="I16" i="45"/>
  <c r="U15" i="45"/>
  <c r="L15" i="45"/>
  <c r="Y14" i="45"/>
  <c r="P14" i="45"/>
  <c r="G14" i="45"/>
  <c r="T13" i="45"/>
  <c r="K13" i="45"/>
  <c r="W12" i="45"/>
  <c r="N12" i="45"/>
  <c r="E12" i="45"/>
  <c r="R11" i="45"/>
  <c r="I11" i="45"/>
  <c r="V10" i="45"/>
  <c r="M10" i="45"/>
  <c r="Y9" i="45"/>
  <c r="P9" i="45"/>
  <c r="G9" i="45"/>
  <c r="T8" i="45"/>
  <c r="K8" i="45"/>
  <c r="X7" i="45"/>
  <c r="O7" i="45"/>
  <c r="E7" i="45"/>
  <c r="R6" i="45"/>
  <c r="I6" i="45"/>
  <c r="V5" i="45"/>
  <c r="M5" i="45"/>
  <c r="Z4" i="45"/>
  <c r="Q4" i="45"/>
  <c r="G4" i="45"/>
  <c r="T3" i="45"/>
  <c r="K3" i="45"/>
  <c r="W16" i="45"/>
  <c r="T12" i="45"/>
  <c r="R10" i="45"/>
  <c r="Q8" i="45"/>
  <c r="K7" i="45"/>
  <c r="O6" i="45"/>
  <c r="I5" i="45"/>
  <c r="M4" i="45"/>
  <c r="Q3" i="45"/>
  <c r="Y24" i="45"/>
  <c r="M24" i="45"/>
  <c r="Y23" i="45"/>
  <c r="O23" i="45"/>
  <c r="Y22" i="45"/>
  <c r="O22" i="45"/>
  <c r="E22" i="45"/>
  <c r="O21" i="45"/>
  <c r="E21" i="45"/>
  <c r="Q20" i="45"/>
  <c r="E20" i="45"/>
  <c r="Q19" i="45"/>
  <c r="Q18" i="45"/>
  <c r="S17" i="45"/>
  <c r="I17" i="45"/>
  <c r="V16" i="45"/>
  <c r="Z15" i="45"/>
  <c r="H15" i="45"/>
  <c r="K14" i="45"/>
  <c r="O13" i="45"/>
  <c r="J12" i="45"/>
  <c r="R24" i="45"/>
  <c r="F24" i="45"/>
  <c r="R23" i="45"/>
  <c r="H23" i="45"/>
  <c r="R22" i="45"/>
  <c r="H22" i="45"/>
  <c r="T21" i="45"/>
  <c r="H21" i="45"/>
  <c r="T20" i="45"/>
  <c r="J20" i="45"/>
  <c r="T19" i="45"/>
  <c r="J19" i="45"/>
  <c r="V18" i="45"/>
  <c r="J18" i="45"/>
  <c r="V17" i="45"/>
  <c r="M17" i="45"/>
  <c r="Z16" i="45"/>
  <c r="Q16" i="45"/>
  <c r="G16" i="45"/>
  <c r="T15" i="45"/>
  <c r="K15" i="45"/>
  <c r="X14" i="45"/>
  <c r="O14" i="45"/>
  <c r="F14" i="45"/>
  <c r="S13" i="45"/>
  <c r="I13" i="45"/>
  <c r="V12" i="45"/>
  <c r="M12" i="45"/>
  <c r="Z11" i="45"/>
  <c r="Q11" i="45"/>
  <c r="H11" i="45"/>
  <c r="U10" i="45"/>
  <c r="K10" i="45"/>
  <c r="X9" i="45"/>
  <c r="O9" i="45"/>
  <c r="F9" i="45"/>
  <c r="S8" i="45"/>
  <c r="J8" i="45"/>
  <c r="W7" i="45"/>
  <c r="M7" i="45"/>
  <c r="Z6" i="45"/>
  <c r="Q6" i="45"/>
  <c r="H6" i="45"/>
  <c r="U5" i="45"/>
  <c r="L5" i="45"/>
  <c r="Y4" i="45"/>
  <c r="O4" i="45"/>
  <c r="F4" i="45"/>
  <c r="S3" i="45"/>
  <c r="J3" i="45"/>
  <c r="E16" i="45"/>
  <c r="I10" i="45"/>
  <c r="S5" i="45"/>
  <c r="G19" i="45"/>
  <c r="M16" i="45"/>
  <c r="U14" i="45"/>
  <c r="F13" i="45"/>
  <c r="Q24" i="45"/>
  <c r="E24" i="45"/>
  <c r="Q23" i="45"/>
  <c r="G23" i="45"/>
  <c r="Q22" i="45"/>
  <c r="G22" i="45"/>
  <c r="S21" i="45"/>
  <c r="G21" i="45"/>
  <c r="S20" i="45"/>
  <c r="I20" i="45"/>
  <c r="S19" i="45"/>
  <c r="I19" i="45"/>
  <c r="U18" i="45"/>
  <c r="I18" i="45"/>
  <c r="U17" i="45"/>
  <c r="L17" i="45"/>
  <c r="Y16" i="45"/>
  <c r="O16" i="45"/>
  <c r="F16" i="45"/>
  <c r="S15" i="45"/>
  <c r="J15" i="45"/>
  <c r="W14" i="45"/>
  <c r="N14" i="45"/>
  <c r="E14" i="45"/>
  <c r="Q13" i="45"/>
  <c r="H13" i="45"/>
  <c r="U12" i="45"/>
  <c r="L12" i="45"/>
  <c r="Y11" i="45"/>
  <c r="P11" i="45"/>
  <c r="G11" i="45"/>
  <c r="S10" i="45"/>
  <c r="J10" i="45"/>
  <c r="W9" i="45"/>
  <c r="N9" i="45"/>
  <c r="E9" i="45"/>
  <c r="R8" i="45"/>
  <c r="I8" i="45"/>
  <c r="U7" i="45"/>
  <c r="L7" i="45"/>
  <c r="Y6" i="45"/>
  <c r="P6" i="45"/>
  <c r="G6" i="45"/>
  <c r="T5" i="45"/>
  <c r="K5" i="45"/>
  <c r="W4" i="45"/>
  <c r="N4" i="45"/>
  <c r="E4" i="45"/>
  <c r="R3" i="45"/>
  <c r="I3" i="45"/>
  <c r="Z24" i="45"/>
  <c r="N24" i="45"/>
  <c r="Z23" i="45"/>
  <c r="Z22" i="45"/>
  <c r="F22" i="45"/>
  <c r="F21" i="45"/>
  <c r="F20" i="45"/>
  <c r="H19" i="45"/>
  <c r="H18" i="45"/>
  <c r="K17" i="45"/>
  <c r="R15" i="45"/>
  <c r="V14" i="45"/>
  <c r="Y13" i="45"/>
  <c r="G13" i="45"/>
  <c r="X11" i="45"/>
  <c r="E11" i="45"/>
  <c r="M9" i="45"/>
  <c r="G8" i="45"/>
  <c r="X6" i="45"/>
  <c r="V4" i="45"/>
  <c r="H3" i="45"/>
  <c r="G18" i="45"/>
  <c r="Q15" i="45"/>
  <c r="X13" i="45"/>
  <c r="S12" i="45"/>
  <c r="W11" i="45"/>
  <c r="Y3" i="45"/>
  <c r="K6" i="45"/>
  <c r="U11" i="45"/>
  <c r="E3" i="45"/>
  <c r="J4" i="45"/>
  <c r="H5" i="45"/>
  <c r="M6" i="45"/>
  <c r="Q7" i="45"/>
  <c r="O8" i="45"/>
  <c r="T9" i="45"/>
  <c r="X10" i="45"/>
  <c r="G12" i="45"/>
  <c r="V13" i="45"/>
  <c r="O15" i="45"/>
  <c r="G17" i="45"/>
  <c r="Y18" i="45"/>
  <c r="Y20" i="45"/>
  <c r="W22" i="45"/>
  <c r="U24" i="45"/>
  <c r="L4" i="45"/>
  <c r="Z10" i="45"/>
  <c r="T4" i="45"/>
  <c r="W6" i="45"/>
  <c r="L11" i="45"/>
  <c r="G15" i="45"/>
  <c r="G3" i="45"/>
  <c r="K4" i="45"/>
  <c r="O5" i="45"/>
  <c r="N6" i="45"/>
  <c r="R7" i="45"/>
  <c r="V8" i="45"/>
  <c r="U9" i="45"/>
  <c r="Y10" i="45"/>
  <c r="I12" i="45"/>
  <c r="W13" i="45"/>
  <c r="P15" i="45"/>
  <c r="H17" i="45"/>
  <c r="Z18" i="45"/>
  <c r="Z20" i="45"/>
  <c r="X22" i="45"/>
  <c r="V24" i="45"/>
  <c r="O2" i="45"/>
  <c r="X2" i="45"/>
  <c r="M2" i="45"/>
  <c r="G2" i="45"/>
  <c r="P2" i="45"/>
  <c r="Y2" i="45"/>
  <c r="W2" i="45"/>
  <c r="H2" i="45"/>
  <c r="Q2" i="45"/>
  <c r="V2" i="45"/>
  <c r="N2" i="45"/>
  <c r="F2" i="45"/>
  <c r="E2" i="45"/>
  <c r="I2" i="45"/>
  <c r="R2" i="45"/>
  <c r="D18" i="44"/>
  <c r="D10" i="44"/>
  <c r="D2" i="44"/>
  <c r="D17" i="44"/>
  <c r="D9" i="44"/>
  <c r="D24" i="44"/>
  <c r="D16" i="44"/>
  <c r="D8" i="44"/>
  <c r="D23" i="44"/>
  <c r="D15" i="44"/>
  <c r="D7" i="44"/>
  <c r="D22" i="44"/>
  <c r="D14" i="44"/>
  <c r="D6" i="44"/>
  <c r="D21" i="44"/>
  <c r="D13" i="44"/>
  <c r="D5" i="44"/>
  <c r="D20" i="44"/>
  <c r="D12" i="44"/>
  <c r="D4" i="44"/>
  <c r="D19" i="44"/>
  <c r="D11" i="44"/>
  <c r="P33" i="44"/>
  <c r="H33" i="44"/>
  <c r="W32" i="44"/>
  <c r="O32" i="44"/>
  <c r="AD31" i="44"/>
  <c r="V31" i="44"/>
  <c r="N31" i="44"/>
  <c r="AC30" i="44"/>
  <c r="U30" i="44"/>
  <c r="M30" i="44"/>
  <c r="AB29" i="44"/>
  <c r="T29" i="44"/>
  <c r="L29" i="44"/>
  <c r="AA28" i="44"/>
  <c r="S28" i="44"/>
  <c r="K28" i="44"/>
  <c r="Z27" i="44"/>
  <c r="R27" i="44"/>
  <c r="J27" i="44"/>
  <c r="W49" i="44"/>
  <c r="O49" i="44"/>
  <c r="AD48" i="44"/>
  <c r="V48" i="44"/>
  <c r="N48" i="44"/>
  <c r="AC47" i="44"/>
  <c r="U47" i="44"/>
  <c r="M47" i="44"/>
  <c r="AB46" i="44"/>
  <c r="T46" i="44"/>
  <c r="L46" i="44"/>
  <c r="AA45" i="44"/>
  <c r="S45" i="44"/>
  <c r="K45" i="44"/>
  <c r="Z44" i="44"/>
  <c r="R44" i="44"/>
  <c r="J44" i="44"/>
  <c r="Y43" i="44"/>
  <c r="Q43" i="44"/>
  <c r="I43" i="44"/>
  <c r="X42" i="44"/>
  <c r="P42" i="44"/>
  <c r="H42" i="44"/>
  <c r="W41" i="44"/>
  <c r="O41" i="44"/>
  <c r="AD40" i="44"/>
  <c r="V40" i="44"/>
  <c r="N40" i="44"/>
  <c r="AC39" i="44"/>
  <c r="U39" i="44"/>
  <c r="M39" i="44"/>
  <c r="AB38" i="44"/>
  <c r="T38" i="44"/>
  <c r="L38" i="44"/>
  <c r="AA37" i="44"/>
  <c r="S37" i="44"/>
  <c r="K37" i="44"/>
  <c r="Z36" i="44"/>
  <c r="R36" i="44"/>
  <c r="J36" i="44"/>
  <c r="Y35" i="44"/>
  <c r="Q35" i="44"/>
  <c r="I35" i="44"/>
  <c r="X34" i="44"/>
  <c r="P34" i="44"/>
  <c r="H34" i="44"/>
  <c r="W33" i="44"/>
  <c r="O33" i="44"/>
  <c r="AD32" i="44"/>
  <c r="V32" i="44"/>
  <c r="N32" i="44"/>
  <c r="AC31" i="44"/>
  <c r="U31" i="44"/>
  <c r="M31" i="44"/>
  <c r="AB30" i="44"/>
  <c r="T30" i="44"/>
  <c r="L30" i="44"/>
  <c r="AA29" i="44"/>
  <c r="S29" i="44"/>
  <c r="K29" i="44"/>
  <c r="Z28" i="44"/>
  <c r="R28" i="44"/>
  <c r="J28" i="44"/>
  <c r="Y27" i="44"/>
  <c r="Q27" i="44"/>
  <c r="T23" i="44"/>
  <c r="V21" i="44"/>
  <c r="Q19" i="44"/>
  <c r="AB16" i="44"/>
  <c r="I15" i="44"/>
  <c r="I13" i="44"/>
  <c r="H11" i="44"/>
  <c r="T9" i="44"/>
  <c r="I8" i="44"/>
  <c r="O6" i="44"/>
  <c r="I3" i="44"/>
  <c r="R23" i="44"/>
  <c r="J22" i="44"/>
  <c r="AC19" i="44"/>
  <c r="AA18" i="44"/>
  <c r="AA16" i="44"/>
  <c r="U15" i="44"/>
  <c r="N14" i="44"/>
  <c r="N12" i="44"/>
  <c r="AC10" i="44"/>
  <c r="L10" i="44"/>
  <c r="W8" i="44"/>
  <c r="Y7" i="44"/>
  <c r="J7" i="44"/>
  <c r="N6" i="44"/>
  <c r="U5" i="44"/>
  <c r="Y4" i="44"/>
  <c r="Y3" i="44"/>
  <c r="H3" i="44"/>
  <c r="AB23" i="44"/>
  <c r="Q23" i="44"/>
  <c r="AC22" i="44"/>
  <c r="S22" i="44"/>
  <c r="H22" i="44"/>
  <c r="S21" i="44"/>
  <c r="H21" i="44"/>
  <c r="R20" i="44"/>
  <c r="Z19" i="44"/>
  <c r="O19" i="44"/>
  <c r="Z18" i="44"/>
  <c r="K18" i="44"/>
  <c r="T17" i="44"/>
  <c r="Z16" i="44"/>
  <c r="J16" i="44"/>
  <c r="T15" i="44"/>
  <c r="Z14" i="44"/>
  <c r="M14" i="44"/>
  <c r="S13" i="44"/>
  <c r="Y12" i="44"/>
  <c r="L12" i="44"/>
  <c r="R11" i="44"/>
  <c r="AB10" i="44"/>
  <c r="K10" i="44"/>
  <c r="M9" i="44"/>
  <c r="T8" i="44"/>
  <c r="X7" i="44"/>
  <c r="I7" i="44"/>
  <c r="M6" i="44"/>
  <c r="Q5" i="44"/>
  <c r="X4" i="44"/>
  <c r="X3" i="44"/>
  <c r="AC2" i="44"/>
  <c r="W7" i="44"/>
  <c r="W4" i="44"/>
  <c r="Y23" i="44"/>
  <c r="O22" i="44"/>
  <c r="Q21" i="44"/>
  <c r="N20" i="44"/>
  <c r="M19" i="44"/>
  <c r="H18" i="44"/>
  <c r="N17" i="44"/>
  <c r="X16" i="44"/>
  <c r="H16" i="44"/>
  <c r="N15" i="44"/>
  <c r="W14" i="44"/>
  <c r="AC13" i="44"/>
  <c r="Q13" i="44"/>
  <c r="W12" i="44"/>
  <c r="AC11" i="44"/>
  <c r="P11" i="44"/>
  <c r="V10" i="44"/>
  <c r="AC9" i="44"/>
  <c r="K9" i="44"/>
  <c r="O8" i="44"/>
  <c r="V7" i="44"/>
  <c r="X6" i="44"/>
  <c r="K6" i="44"/>
  <c r="M5" i="44"/>
  <c r="Q4" i="44"/>
  <c r="V3" i="44"/>
  <c r="U2" i="44"/>
  <c r="U22" i="44"/>
  <c r="T20" i="44"/>
  <c r="P18" i="44"/>
  <c r="V15" i="44"/>
  <c r="O12" i="44"/>
  <c r="V5" i="44"/>
  <c r="H23" i="44"/>
  <c r="S20" i="44"/>
  <c r="U17" i="44"/>
  <c r="T11" i="44"/>
  <c r="Z23" i="44"/>
  <c r="AB22" i="44"/>
  <c r="AB21" i="44"/>
  <c r="N19" i="44"/>
  <c r="P17" i="44"/>
  <c r="X14" i="44"/>
  <c r="K12" i="44"/>
  <c r="H10" i="44"/>
  <c r="S8" i="44"/>
  <c r="L6" i="44"/>
  <c r="N5" i="44"/>
  <c r="O23" i="44"/>
  <c r="AA20" i="44"/>
  <c r="X22" i="44"/>
  <c r="Z21" i="44"/>
  <c r="P21" i="44"/>
  <c r="Y20" i="44"/>
  <c r="L20" i="44"/>
  <c r="W19" i="44"/>
  <c r="J19" i="44"/>
  <c r="T18" i="44"/>
  <c r="AC17" i="44"/>
  <c r="M17" i="44"/>
  <c r="S16" i="44"/>
  <c r="AC15" i="44"/>
  <c r="M15" i="44"/>
  <c r="V14" i="44"/>
  <c r="AB13" i="44"/>
  <c r="L13" i="44"/>
  <c r="V12" i="44"/>
  <c r="AB11" i="44"/>
  <c r="O11" i="44"/>
  <c r="U10" i="44"/>
  <c r="Y9" i="44"/>
  <c r="J9" i="44"/>
  <c r="L8" i="44"/>
  <c r="U7" i="44"/>
  <c r="W6" i="44"/>
  <c r="AA5" i="44"/>
  <c r="L5" i="44"/>
  <c r="P4" i="44"/>
  <c r="U3" i="44"/>
  <c r="T2" i="44"/>
  <c r="K22" i="44"/>
  <c r="AB18" i="44"/>
  <c r="O14" i="44"/>
  <c r="Z4" i="44"/>
  <c r="I21" i="44"/>
  <c r="T13" i="44"/>
  <c r="AB20" i="44"/>
  <c r="W18" i="44"/>
  <c r="I16" i="44"/>
  <c r="R13" i="44"/>
  <c r="W10" i="44"/>
  <c r="W3" i="44"/>
  <c r="AA22" i="44"/>
  <c r="X19" i="44"/>
  <c r="X23" i="44"/>
  <c r="L23" i="44"/>
  <c r="Y21" i="44"/>
  <c r="W20" i="44"/>
  <c r="V19" i="44"/>
  <c r="S18" i="44"/>
  <c r="L17" i="44"/>
  <c r="R16" i="44"/>
  <c r="AB15" i="44"/>
  <c r="R14" i="44"/>
  <c r="AA13" i="44"/>
  <c r="K13" i="44"/>
  <c r="T12" i="44"/>
  <c r="Z11" i="44"/>
  <c r="J11" i="44"/>
  <c r="T10" i="44"/>
  <c r="I9" i="44"/>
  <c r="K8" i="44"/>
  <c r="O7" i="44"/>
  <c r="V6" i="44"/>
  <c r="Z5" i="44"/>
  <c r="K5" i="44"/>
  <c r="O4" i="44"/>
  <c r="N3" i="44"/>
  <c r="O2" i="44"/>
  <c r="I23" i="44"/>
  <c r="J21" i="44"/>
  <c r="I20" i="44"/>
  <c r="V17" i="44"/>
  <c r="P16" i="44"/>
  <c r="U13" i="44"/>
  <c r="X11" i="44"/>
  <c r="M10" i="44"/>
  <c r="X8" i="44"/>
  <c r="M7" i="44"/>
  <c r="J4" i="44"/>
  <c r="AC23" i="44"/>
  <c r="T22" i="44"/>
  <c r="U21" i="44"/>
  <c r="P19" i="44"/>
  <c r="L18" i="44"/>
  <c r="O16" i="44"/>
  <c r="AA14" i="44"/>
  <c r="H13" i="44"/>
  <c r="S9" i="44"/>
  <c r="P23" i="44"/>
  <c r="R22" i="44"/>
  <c r="R21" i="44"/>
  <c r="P20" i="44"/>
  <c r="Y19" i="44"/>
  <c r="J18" i="44"/>
  <c r="Y16" i="44"/>
  <c r="R15" i="44"/>
  <c r="H14" i="44"/>
  <c r="X12" i="44"/>
  <c r="Q11" i="44"/>
  <c r="L9" i="44"/>
  <c r="AA6" i="44"/>
  <c r="V2" i="44"/>
  <c r="AA21" i="44"/>
  <c r="U18" i="44"/>
  <c r="N23" i="44"/>
  <c r="N22" i="44"/>
  <c r="W23" i="44"/>
  <c r="W22" i="44"/>
  <c r="M22" i="44"/>
  <c r="N21" i="44"/>
  <c r="K20" i="44"/>
  <c r="H19" i="44"/>
  <c r="Y17" i="44"/>
  <c r="L15" i="44"/>
  <c r="V9" i="44"/>
  <c r="U23" i="44"/>
  <c r="J23" i="44"/>
  <c r="V22" i="44"/>
  <c r="L22" i="44"/>
  <c r="X21" i="44"/>
  <c r="L21" i="44"/>
  <c r="V20" i="44"/>
  <c r="J20" i="44"/>
  <c r="T19" i="44"/>
  <c r="AC18" i="44"/>
  <c r="R18" i="44"/>
  <c r="X17" i="44"/>
  <c r="K17" i="44"/>
  <c r="Q16" i="44"/>
  <c r="W15" i="44"/>
  <c r="J15" i="44"/>
  <c r="P14" i="44"/>
  <c r="Z13" i="44"/>
  <c r="J13" i="44"/>
  <c r="P12" i="44"/>
  <c r="Y11" i="44"/>
  <c r="I11" i="44"/>
  <c r="S10" i="44"/>
  <c r="U9" i="44"/>
  <c r="Y8" i="44"/>
  <c r="J8" i="44"/>
  <c r="N7" i="44"/>
  <c r="U6" i="44"/>
  <c r="Y5" i="44"/>
  <c r="AA4" i="44"/>
  <c r="K4" i="44"/>
  <c r="M3" i="44"/>
  <c r="H2" i="44"/>
  <c r="L2" i="44"/>
  <c r="W2" i="44"/>
  <c r="O3" i="44"/>
  <c r="AC3" i="44"/>
  <c r="R4" i="44"/>
  <c r="AB4" i="44"/>
  <c r="R5" i="44"/>
  <c r="AB5" i="44"/>
  <c r="P6" i="44"/>
  <c r="AB6" i="44"/>
  <c r="P7" i="44"/>
  <c r="Z7" i="44"/>
  <c r="P8" i="44"/>
  <c r="Z8" i="44"/>
  <c r="N9" i="44"/>
  <c r="Z9" i="44"/>
  <c r="N10" i="44"/>
  <c r="X10" i="44"/>
  <c r="L11" i="44"/>
  <c r="U11" i="44"/>
  <c r="H12" i="44"/>
  <c r="Q12" i="44"/>
  <c r="Z12" i="44"/>
  <c r="M13" i="44"/>
  <c r="V13" i="44"/>
  <c r="J14" i="44"/>
  <c r="S14" i="44"/>
  <c r="AB14" i="44"/>
  <c r="O15" i="44"/>
  <c r="X15" i="44"/>
  <c r="K16" i="44"/>
  <c r="T16" i="44"/>
  <c r="H17" i="44"/>
  <c r="Q17" i="44"/>
  <c r="Z17" i="44"/>
  <c r="M18" i="44"/>
  <c r="V18" i="44"/>
  <c r="I19" i="44"/>
  <c r="R19" i="44"/>
  <c r="AB19" i="44"/>
  <c r="O20" i="44"/>
  <c r="X20" i="44"/>
  <c r="K21" i="44"/>
  <c r="T21" i="44"/>
  <c r="AC21" i="44"/>
  <c r="P22" i="44"/>
  <c r="Z22" i="44"/>
  <c r="M23" i="44"/>
  <c r="V23" i="44"/>
  <c r="M2" i="44"/>
  <c r="AA2" i="44"/>
  <c r="P3" i="44"/>
  <c r="H4" i="44"/>
  <c r="S4" i="44"/>
  <c r="I5" i="44"/>
  <c r="S5" i="44"/>
  <c r="AC5" i="44"/>
  <c r="S6" i="44"/>
  <c r="AC6" i="44"/>
  <c r="Q7" i="44"/>
  <c r="AC7" i="44"/>
  <c r="Q8" i="44"/>
  <c r="AA8" i="44"/>
  <c r="Q9" i="44"/>
  <c r="AA9" i="44"/>
  <c r="O10" i="44"/>
  <c r="Z10" i="44"/>
  <c r="M11" i="44"/>
  <c r="V11" i="44"/>
  <c r="I12" i="44"/>
  <c r="R12" i="44"/>
  <c r="AA12" i="44"/>
  <c r="N13" i="44"/>
  <c r="X13" i="44"/>
  <c r="K14" i="44"/>
  <c r="T14" i="44"/>
  <c r="AC14" i="44"/>
  <c r="P15" i="44"/>
  <c r="Y15" i="44"/>
  <c r="L16" i="44"/>
  <c r="V16" i="44"/>
  <c r="I17" i="44"/>
  <c r="R17" i="44"/>
  <c r="AA17" i="44"/>
  <c r="N18" i="44"/>
  <c r="N2" i="44"/>
  <c r="AB2" i="44"/>
  <c r="Q3" i="44"/>
  <c r="I4" i="44"/>
  <c r="T4" i="44"/>
  <c r="J5" i="44"/>
  <c r="T5" i="44"/>
  <c r="H6" i="44"/>
  <c r="T6" i="44"/>
  <c r="H7" i="44"/>
  <c r="R7" i="44"/>
  <c r="H8" i="44"/>
  <c r="R8" i="44"/>
  <c r="AB8" i="44"/>
  <c r="R9" i="44"/>
  <c r="AB9" i="44"/>
  <c r="P10" i="44"/>
  <c r="AA10" i="44"/>
  <c r="N11" i="44"/>
  <c r="W11" i="44"/>
  <c r="J12" i="44"/>
  <c r="S12" i="44"/>
  <c r="AB12" i="44"/>
  <c r="P13" i="44"/>
  <c r="Y13" i="44"/>
  <c r="L14" i="44"/>
  <c r="U14" i="44"/>
  <c r="H15" i="44"/>
  <c r="Q15" i="44"/>
  <c r="Z15" i="44"/>
  <c r="N16" i="44"/>
  <c r="W16" i="44"/>
  <c r="J17" i="44"/>
  <c r="S17" i="44"/>
  <c r="AB17" i="44"/>
  <c r="O18" i="44"/>
  <c r="X18" i="44"/>
  <c r="L19" i="44"/>
  <c r="U19" i="44"/>
  <c r="H20" i="44"/>
  <c r="Q20" i="44"/>
  <c r="Z20" i="44"/>
  <c r="M21" i="44"/>
  <c r="S2" i="44"/>
  <c r="R10" i="44"/>
  <c r="J10" i="44"/>
  <c r="X9" i="44"/>
  <c r="P9" i="44"/>
  <c r="H9" i="44"/>
  <c r="V8" i="44"/>
  <c r="N8" i="44"/>
  <c r="AB7" i="44"/>
  <c r="T7" i="44"/>
  <c r="L7" i="44"/>
  <c r="Z6" i="44"/>
  <c r="R6" i="44"/>
  <c r="J6" i="44"/>
  <c r="X5" i="44"/>
  <c r="P5" i="44"/>
  <c r="H5" i="44"/>
  <c r="V4" i="44"/>
  <c r="N4" i="44"/>
  <c r="AB3" i="44"/>
  <c r="T3" i="44"/>
  <c r="L3" i="44"/>
  <c r="Z2" i="44"/>
  <c r="R2" i="44"/>
  <c r="J2" i="44"/>
  <c r="AA23" i="44"/>
  <c r="S23" i="44"/>
  <c r="K23" i="44"/>
  <c r="Y22" i="44"/>
  <c r="Q22" i="44"/>
  <c r="I22" i="44"/>
  <c r="W21" i="44"/>
  <c r="O21" i="44"/>
  <c r="AC20" i="44"/>
  <c r="U20" i="44"/>
  <c r="M20" i="44"/>
  <c r="AA19" i="44"/>
  <c r="S19" i="44"/>
  <c r="K19" i="44"/>
  <c r="Y18" i="44"/>
  <c r="Q18" i="44"/>
  <c r="I18" i="44"/>
  <c r="W17" i="44"/>
  <c r="O17" i="44"/>
  <c r="AC16" i="44"/>
  <c r="U16" i="44"/>
  <c r="M16" i="44"/>
  <c r="AA15" i="44"/>
  <c r="S15" i="44"/>
  <c r="K15" i="44"/>
  <c r="Y14" i="44"/>
  <c r="Q14" i="44"/>
  <c r="I14" i="44"/>
  <c r="W13" i="44"/>
  <c r="O13" i="44"/>
  <c r="AC12" i="44"/>
  <c r="U12" i="44"/>
  <c r="M12" i="44"/>
  <c r="AA11" i="44"/>
  <c r="S11" i="44"/>
  <c r="K11" i="44"/>
  <c r="Y10" i="44"/>
  <c r="Q10" i="44"/>
  <c r="I10" i="44"/>
  <c r="W9" i="44"/>
  <c r="O9" i="44"/>
  <c r="AC8" i="44"/>
  <c r="U8" i="44"/>
  <c r="M8" i="44"/>
  <c r="AA7" i="44"/>
  <c r="S7" i="44"/>
  <c r="K7" i="44"/>
  <c r="Y6" i="44"/>
  <c r="Q6" i="44"/>
  <c r="I6" i="44"/>
  <c r="W5" i="44"/>
  <c r="O5" i="44"/>
  <c r="AC4" i="44"/>
  <c r="U4" i="44"/>
  <c r="M4" i="44"/>
  <c r="AA3" i="44"/>
  <c r="S3" i="44"/>
  <c r="K3" i="44"/>
  <c r="Y2" i="44"/>
  <c r="Q2" i="44"/>
  <c r="I2" i="44"/>
  <c r="L4" i="44"/>
  <c r="Z3" i="44"/>
  <c r="R3" i="44"/>
  <c r="J3" i="44"/>
  <c r="X2" i="44"/>
  <c r="P2" i="44"/>
  <c r="E88" i="43"/>
  <c r="E89" i="43"/>
  <c r="E90" i="43"/>
  <c r="E91" i="43"/>
  <c r="E92" i="43"/>
  <c r="E93" i="43"/>
  <c r="E94" i="43"/>
  <c r="E95" i="43"/>
  <c r="E81" i="43"/>
  <c r="E82" i="43"/>
  <c r="E83" i="43"/>
  <c r="E84" i="43"/>
  <c r="E85" i="43"/>
  <c r="E86" i="43"/>
  <c r="E87" i="43"/>
  <c r="B59" i="44" l="1" a="1"/>
  <c r="E80" i="44" s="1"/>
  <c r="B58" i="44" a="1"/>
  <c r="M58" i="44" s="1"/>
  <c r="B25" i="44"/>
  <c r="B23" i="44"/>
  <c r="B22" i="44"/>
  <c r="B21" i="44"/>
  <c r="B20" i="44"/>
  <c r="B19" i="44"/>
  <c r="B18" i="44"/>
  <c r="B17" i="44"/>
  <c r="B16" i="44"/>
  <c r="B15" i="44"/>
  <c r="B14" i="44"/>
  <c r="B13" i="44"/>
  <c r="B12" i="44"/>
  <c r="B11" i="44"/>
  <c r="B10" i="44"/>
  <c r="B9" i="44"/>
  <c r="B8" i="44"/>
  <c r="B7" i="44"/>
  <c r="B6" i="44"/>
  <c r="B5" i="44"/>
  <c r="B4" i="44"/>
  <c r="B3" i="44"/>
  <c r="B2" i="44"/>
  <c r="U58" i="44" l="1"/>
  <c r="P60" i="44"/>
  <c r="W63" i="44"/>
  <c r="H69" i="44"/>
  <c r="T74" i="44"/>
  <c r="V58" i="44"/>
  <c r="Q64" i="44"/>
  <c r="P75" i="44"/>
  <c r="E58" i="44"/>
  <c r="W58" i="44"/>
  <c r="J61" i="44"/>
  <c r="K65" i="44"/>
  <c r="O70" i="44"/>
  <c r="I76" i="44"/>
  <c r="K61" i="44"/>
  <c r="W65" i="44"/>
  <c r="I71" i="44"/>
  <c r="E77" i="44"/>
  <c r="S58" i="44"/>
  <c r="D60" i="44"/>
  <c r="J63" i="44"/>
  <c r="R68" i="44"/>
  <c r="V73" i="44"/>
  <c r="C58" i="44"/>
  <c r="T60" i="44"/>
  <c r="B70" i="44"/>
  <c r="F58" i="44"/>
  <c r="J58" i="44"/>
  <c r="I59" i="44"/>
  <c r="D62" i="44"/>
  <c r="Q66" i="44"/>
  <c r="C72" i="44"/>
  <c r="D78" i="44"/>
  <c r="K58" i="44"/>
  <c r="J59" i="44"/>
  <c r="E62" i="44"/>
  <c r="H67" i="44"/>
  <c r="P72" i="44"/>
  <c r="B79" i="44"/>
  <c r="C60" i="44"/>
  <c r="P62" i="44"/>
  <c r="B68" i="44"/>
  <c r="J73" i="44"/>
  <c r="B80" i="44"/>
  <c r="Q62" i="44"/>
  <c r="K63" i="44"/>
  <c r="E64" i="44"/>
  <c r="R64" i="44"/>
  <c r="L65" i="44"/>
  <c r="B66" i="44"/>
  <c r="R66" i="44"/>
  <c r="L67" i="44"/>
  <c r="C68" i="44"/>
  <c r="S68" i="44"/>
  <c r="J69" i="44"/>
  <c r="D70" i="44"/>
  <c r="T70" i="44"/>
  <c r="J71" i="44"/>
  <c r="D72" i="44"/>
  <c r="Q72" i="44"/>
  <c r="K73" i="44"/>
  <c r="F74" i="44"/>
  <c r="U74" i="44"/>
  <c r="Q75" i="44"/>
  <c r="J76" i="44"/>
  <c r="F77" i="44"/>
  <c r="E78" i="44"/>
  <c r="C79" i="44"/>
  <c r="C80" i="44"/>
  <c r="O59" i="44"/>
  <c r="E60" i="44"/>
  <c r="U60" i="44"/>
  <c r="L61" i="44"/>
  <c r="F62" i="44"/>
  <c r="V62" i="44"/>
  <c r="L63" i="44"/>
  <c r="F64" i="44"/>
  <c r="S64" i="44"/>
  <c r="M65" i="44"/>
  <c r="G66" i="44"/>
  <c r="T66" i="44"/>
  <c r="N67" i="44"/>
  <c r="D68" i="44"/>
  <c r="T68" i="44"/>
  <c r="N69" i="44"/>
  <c r="E70" i="44"/>
  <c r="U70" i="44"/>
  <c r="K71" i="44"/>
  <c r="E72" i="44"/>
  <c r="U72" i="44"/>
  <c r="L73" i="44"/>
  <c r="G74" i="44"/>
  <c r="V74" i="44"/>
  <c r="R75" i="44"/>
  <c r="P76" i="44"/>
  <c r="G77" i="44"/>
  <c r="F78" i="44"/>
  <c r="F79" i="44"/>
  <c r="D80" i="44"/>
  <c r="P59" i="44"/>
  <c r="F60" i="44"/>
  <c r="V60" i="44"/>
  <c r="P61" i="44"/>
  <c r="G62" i="44"/>
  <c r="W62" i="44"/>
  <c r="N63" i="44"/>
  <c r="H64" i="44"/>
  <c r="B65" i="44"/>
  <c r="N65" i="44"/>
  <c r="H66" i="44"/>
  <c r="U66" i="44"/>
  <c r="O67" i="44"/>
  <c r="I68" i="44"/>
  <c r="U68" i="44"/>
  <c r="O69" i="44"/>
  <c r="F70" i="44"/>
  <c r="V70" i="44"/>
  <c r="P71" i="44"/>
  <c r="F72" i="44"/>
  <c r="V72" i="44"/>
  <c r="M73" i="44"/>
  <c r="H74" i="44"/>
  <c r="F75" i="44"/>
  <c r="S75" i="44"/>
  <c r="Q76" i="44"/>
  <c r="J77" i="44"/>
  <c r="G78" i="44"/>
  <c r="G79" i="44"/>
  <c r="W80" i="44"/>
  <c r="O80" i="44"/>
  <c r="G80" i="44"/>
  <c r="U79" i="44"/>
  <c r="M79" i="44"/>
  <c r="E79" i="44"/>
  <c r="S78" i="44"/>
  <c r="K78" i="44"/>
  <c r="C78" i="44"/>
  <c r="Q77" i="44"/>
  <c r="I77" i="44"/>
  <c r="W76" i="44"/>
  <c r="O76" i="44"/>
  <c r="G76" i="44"/>
  <c r="U75" i="44"/>
  <c r="M75" i="44"/>
  <c r="E75" i="44"/>
  <c r="S74" i="44"/>
  <c r="K74" i="44"/>
  <c r="C74" i="44"/>
  <c r="Q73" i="44"/>
  <c r="I73" i="44"/>
  <c r="W72" i="44"/>
  <c r="O72" i="44"/>
  <c r="G72" i="44"/>
  <c r="U71" i="44"/>
  <c r="M71" i="44"/>
  <c r="E71" i="44"/>
  <c r="S70" i="44"/>
  <c r="K70" i="44"/>
  <c r="C70" i="44"/>
  <c r="Q69" i="44"/>
  <c r="I69" i="44"/>
  <c r="W68" i="44"/>
  <c r="O68" i="44"/>
  <c r="G68" i="44"/>
  <c r="U67" i="44"/>
  <c r="M67" i="44"/>
  <c r="E67" i="44"/>
  <c r="S66" i="44"/>
  <c r="K66" i="44"/>
  <c r="C66" i="44"/>
  <c r="Q65" i="44"/>
  <c r="I65" i="44"/>
  <c r="W64" i="44"/>
  <c r="O64" i="44"/>
  <c r="G64" i="44"/>
  <c r="U63" i="44"/>
  <c r="M63" i="44"/>
  <c r="E63" i="44"/>
  <c r="S62" i="44"/>
  <c r="K62" i="44"/>
  <c r="C62" i="44"/>
  <c r="Q61" i="44"/>
  <c r="I61" i="44"/>
  <c r="W60" i="44"/>
  <c r="O60" i="44"/>
  <c r="G60" i="44"/>
  <c r="U59" i="44"/>
  <c r="M59" i="44"/>
  <c r="E59" i="44"/>
  <c r="V80" i="44"/>
  <c r="N80" i="44"/>
  <c r="F80" i="44"/>
  <c r="T79" i="44"/>
  <c r="L79" i="44"/>
  <c r="D79" i="44"/>
  <c r="R78" i="44"/>
  <c r="J78" i="44"/>
  <c r="B78" i="44"/>
  <c r="P77" i="44"/>
  <c r="H77" i="44"/>
  <c r="V76" i="44"/>
  <c r="N76" i="44"/>
  <c r="F76" i="44"/>
  <c r="T75" i="44"/>
  <c r="L75" i="44"/>
  <c r="D75" i="44"/>
  <c r="R74" i="44"/>
  <c r="J74" i="44"/>
  <c r="B74" i="44"/>
  <c r="U80" i="44"/>
  <c r="K80" i="44"/>
  <c r="W79" i="44"/>
  <c r="K79" i="44"/>
  <c r="W78" i="44"/>
  <c r="M78" i="44"/>
  <c r="W77" i="44"/>
  <c r="M77" i="44"/>
  <c r="C77" i="44"/>
  <c r="M76" i="44"/>
  <c r="C76" i="44"/>
  <c r="O75" i="44"/>
  <c r="C75" i="44"/>
  <c r="O74" i="44"/>
  <c r="E74" i="44"/>
  <c r="P73" i="44"/>
  <c r="G73" i="44"/>
  <c r="T72" i="44"/>
  <c r="K72" i="44"/>
  <c r="B72" i="44"/>
  <c r="O71" i="44"/>
  <c r="F71" i="44"/>
  <c r="R70" i="44"/>
  <c r="I70" i="44"/>
  <c r="V69" i="44"/>
  <c r="M69" i="44"/>
  <c r="D69" i="44"/>
  <c r="Q68" i="44"/>
  <c r="H68" i="44"/>
  <c r="T67" i="44"/>
  <c r="K67" i="44"/>
  <c r="B67" i="44"/>
  <c r="O66" i="44"/>
  <c r="F66" i="44"/>
  <c r="S65" i="44"/>
  <c r="J65" i="44"/>
  <c r="V64" i="44"/>
  <c r="M64" i="44"/>
  <c r="D64" i="44"/>
  <c r="Q63" i="44"/>
  <c r="H63" i="44"/>
  <c r="U62" i="44"/>
  <c r="L62" i="44"/>
  <c r="B62" i="44"/>
  <c r="O61" i="44"/>
  <c r="F61" i="44"/>
  <c r="S60" i="44"/>
  <c r="J60" i="44"/>
  <c r="W59" i="44"/>
  <c r="N59" i="44"/>
  <c r="D59" i="44"/>
  <c r="T80" i="44"/>
  <c r="J80" i="44"/>
  <c r="V79" i="44"/>
  <c r="J79" i="44"/>
  <c r="V78" i="44"/>
  <c r="L78" i="44"/>
  <c r="V77" i="44"/>
  <c r="L77" i="44"/>
  <c r="B77" i="44"/>
  <c r="L76" i="44"/>
  <c r="B76" i="44"/>
  <c r="N75" i="44"/>
  <c r="B75" i="44"/>
  <c r="N74" i="44"/>
  <c r="D74" i="44"/>
  <c r="O73" i="44"/>
  <c r="F73" i="44"/>
  <c r="S72" i="44"/>
  <c r="J72" i="44"/>
  <c r="W71" i="44"/>
  <c r="N71" i="44"/>
  <c r="D71" i="44"/>
  <c r="Q70" i="44"/>
  <c r="H70" i="44"/>
  <c r="U69" i="44"/>
  <c r="L69" i="44"/>
  <c r="C69" i="44"/>
  <c r="P68" i="44"/>
  <c r="F68" i="44"/>
  <c r="S67" i="44"/>
  <c r="J67" i="44"/>
  <c r="W66" i="44"/>
  <c r="N66" i="44"/>
  <c r="E66" i="44"/>
  <c r="R65" i="44"/>
  <c r="H65" i="44"/>
  <c r="U64" i="44"/>
  <c r="L64" i="44"/>
  <c r="C64" i="44"/>
  <c r="P63" i="44"/>
  <c r="G63" i="44"/>
  <c r="T62" i="44"/>
  <c r="J62" i="44"/>
  <c r="W61" i="44"/>
  <c r="N61" i="44"/>
  <c r="E61" i="44"/>
  <c r="R60" i="44"/>
  <c r="I60" i="44"/>
  <c r="V59" i="44"/>
  <c r="L59" i="44"/>
  <c r="C59" i="44"/>
  <c r="S80" i="44"/>
  <c r="I80" i="44"/>
  <c r="S79" i="44"/>
  <c r="I79" i="44"/>
  <c r="U78" i="44"/>
  <c r="I78" i="44"/>
  <c r="U77" i="44"/>
  <c r="K77" i="44"/>
  <c r="U76" i="44"/>
  <c r="K76" i="44"/>
  <c r="W75" i="44"/>
  <c r="K75" i="44"/>
  <c r="W74" i="44"/>
  <c r="M74" i="44"/>
  <c r="W73" i="44"/>
  <c r="N73" i="44"/>
  <c r="E73" i="44"/>
  <c r="R72" i="44"/>
  <c r="I72" i="44"/>
  <c r="V71" i="44"/>
  <c r="L71" i="44"/>
  <c r="C71" i="44"/>
  <c r="P70" i="44"/>
  <c r="G70" i="44"/>
  <c r="T69" i="44"/>
  <c r="K69" i="44"/>
  <c r="B69" i="44"/>
  <c r="N68" i="44"/>
  <c r="E68" i="44"/>
  <c r="R67" i="44"/>
  <c r="I67" i="44"/>
  <c r="V66" i="44"/>
  <c r="M66" i="44"/>
  <c r="D66" i="44"/>
  <c r="P65" i="44"/>
  <c r="G65" i="44"/>
  <c r="T64" i="44"/>
  <c r="K64" i="44"/>
  <c r="B64" i="44"/>
  <c r="O63" i="44"/>
  <c r="F63" i="44"/>
  <c r="R62" i="44"/>
  <c r="I62" i="44"/>
  <c r="V61" i="44"/>
  <c r="M61" i="44"/>
  <c r="D61" i="44"/>
  <c r="Q60" i="44"/>
  <c r="H60" i="44"/>
  <c r="T59" i="44"/>
  <c r="K59" i="44"/>
  <c r="B59" i="44"/>
  <c r="R80" i="44"/>
  <c r="H80" i="44"/>
  <c r="R79" i="44"/>
  <c r="H79" i="44"/>
  <c r="T78" i="44"/>
  <c r="H78" i="44"/>
  <c r="T77" i="44"/>
  <c r="Q59" i="44"/>
  <c r="K60" i="44"/>
  <c r="B61" i="44"/>
  <c r="R61" i="44"/>
  <c r="H62" i="44"/>
  <c r="B63" i="44"/>
  <c r="R63" i="44"/>
  <c r="I64" i="44"/>
  <c r="C65" i="44"/>
  <c r="O65" i="44"/>
  <c r="I66" i="44"/>
  <c r="C67" i="44"/>
  <c r="P67" i="44"/>
  <c r="J68" i="44"/>
  <c r="V68" i="44"/>
  <c r="P69" i="44"/>
  <c r="J70" i="44"/>
  <c r="W70" i="44"/>
  <c r="Q71" i="44"/>
  <c r="H72" i="44"/>
  <c r="B73" i="44"/>
  <c r="R73" i="44"/>
  <c r="I74" i="44"/>
  <c r="G75" i="44"/>
  <c r="V75" i="44"/>
  <c r="R76" i="44"/>
  <c r="N77" i="44"/>
  <c r="N78" i="44"/>
  <c r="N79" i="44"/>
  <c r="L80" i="44"/>
  <c r="F59" i="44"/>
  <c r="R59" i="44"/>
  <c r="L60" i="44"/>
  <c r="C61" i="44"/>
  <c r="S61" i="44"/>
  <c r="M62" i="44"/>
  <c r="C63" i="44"/>
  <c r="S63" i="44"/>
  <c r="J64" i="44"/>
  <c r="D65" i="44"/>
  <c r="T65" i="44"/>
  <c r="J66" i="44"/>
  <c r="D67" i="44"/>
  <c r="Q67" i="44"/>
  <c r="K68" i="44"/>
  <c r="E69" i="44"/>
  <c r="R69" i="44"/>
  <c r="L70" i="44"/>
  <c r="B71" i="44"/>
  <c r="R71" i="44"/>
  <c r="L72" i="44"/>
  <c r="C73" i="44"/>
  <c r="S73" i="44"/>
  <c r="L74" i="44"/>
  <c r="H75" i="44"/>
  <c r="D76" i="44"/>
  <c r="S76" i="44"/>
  <c r="O77" i="44"/>
  <c r="O78" i="44"/>
  <c r="O79" i="44"/>
  <c r="M80" i="44"/>
  <c r="T58" i="44"/>
  <c r="L58" i="44"/>
  <c r="D58" i="44"/>
  <c r="R58" i="44"/>
  <c r="I58" i="44"/>
  <c r="Q58" i="44"/>
  <c r="H58" i="44"/>
  <c r="P58" i="44"/>
  <c r="G58" i="44"/>
  <c r="N58" i="44"/>
  <c r="G59" i="44"/>
  <c r="S59" i="44"/>
  <c r="M60" i="44"/>
  <c r="G61" i="44"/>
  <c r="T61" i="44"/>
  <c r="N62" i="44"/>
  <c r="D63" i="44"/>
  <c r="T63" i="44"/>
  <c r="N64" i="44"/>
  <c r="E65" i="44"/>
  <c r="U65" i="44"/>
  <c r="L66" i="44"/>
  <c r="F67" i="44"/>
  <c r="V67" i="44"/>
  <c r="L68" i="44"/>
  <c r="F69" i="44"/>
  <c r="S69" i="44"/>
  <c r="M70" i="44"/>
  <c r="G71" i="44"/>
  <c r="S71" i="44"/>
  <c r="M72" i="44"/>
  <c r="D73" i="44"/>
  <c r="T73" i="44"/>
  <c r="P74" i="44"/>
  <c r="I75" i="44"/>
  <c r="E76" i="44"/>
  <c r="T76" i="44"/>
  <c r="R77" i="44"/>
  <c r="P78" i="44"/>
  <c r="P79" i="44"/>
  <c r="P80" i="44"/>
  <c r="B58" i="44"/>
  <c r="O58" i="44"/>
  <c r="H59" i="44"/>
  <c r="B60" i="44"/>
  <c r="N60" i="44"/>
  <c r="H61" i="44"/>
  <c r="U61" i="44"/>
  <c r="O62" i="44"/>
  <c r="I63" i="44"/>
  <c r="V63" i="44"/>
  <c r="P64" i="44"/>
  <c r="F65" i="44"/>
  <c r="V65" i="44"/>
  <c r="P66" i="44"/>
  <c r="G67" i="44"/>
  <c r="W67" i="44"/>
  <c r="M68" i="44"/>
  <c r="G69" i="44"/>
  <c r="W69" i="44"/>
  <c r="N70" i="44"/>
  <c r="H71" i="44"/>
  <c r="T71" i="44"/>
  <c r="N72" i="44"/>
  <c r="H73" i="44"/>
  <c r="U73" i="44"/>
  <c r="Q74" i="44"/>
  <c r="J75" i="44"/>
  <c r="H76" i="44"/>
  <c r="D77" i="44"/>
  <c r="S77" i="44"/>
  <c r="Q78" i="44"/>
  <c r="Q79" i="44"/>
  <c r="Q80" i="44"/>
  <c r="B27" i="44" a="1"/>
  <c r="B27" i="44" s="1"/>
  <c r="I3" i="25"/>
  <c r="I4" i="25"/>
  <c r="I5" i="25"/>
  <c r="I6" i="25"/>
  <c r="I7" i="25"/>
  <c r="I8" i="25"/>
  <c r="I9" i="25"/>
  <c r="I10" i="25"/>
  <c r="I11" i="25"/>
  <c r="I12" i="25"/>
  <c r="I13" i="25"/>
  <c r="I14" i="25"/>
  <c r="I15" i="25"/>
  <c r="I16" i="25"/>
  <c r="I17" i="25"/>
  <c r="I18" i="25"/>
  <c r="I19" i="25"/>
  <c r="I20" i="25"/>
  <c r="I21" i="25"/>
  <c r="I22" i="25"/>
  <c r="I23" i="25"/>
  <c r="I24" i="25"/>
  <c r="I25" i="25"/>
  <c r="I26" i="25"/>
  <c r="I27" i="25"/>
  <c r="I28" i="25"/>
  <c r="I29" i="25"/>
  <c r="I30" i="25"/>
  <c r="I31" i="25"/>
  <c r="I32" i="25"/>
  <c r="I33" i="25"/>
  <c r="I34" i="25"/>
  <c r="I35" i="25"/>
  <c r="I36" i="25"/>
  <c r="I37" i="25"/>
  <c r="I38" i="25"/>
  <c r="I39" i="25"/>
  <c r="I40" i="25"/>
  <c r="I41" i="25"/>
  <c r="I42" i="25"/>
  <c r="I43" i="25"/>
  <c r="I44" i="25"/>
  <c r="I45" i="25"/>
  <c r="I46" i="25"/>
  <c r="I47" i="25"/>
  <c r="I48" i="25"/>
  <c r="I49" i="25"/>
  <c r="I50" i="25"/>
  <c r="I51" i="25"/>
  <c r="I52" i="25"/>
  <c r="I53" i="25"/>
  <c r="I54" i="25"/>
  <c r="I55" i="25"/>
  <c r="I56" i="25"/>
  <c r="I57" i="25"/>
  <c r="I58" i="25"/>
  <c r="I59" i="25"/>
  <c r="I60" i="25"/>
  <c r="I2" i="25"/>
  <c r="I65" i="30"/>
  <c r="I63" i="30"/>
  <c r="H67" i="23"/>
  <c r="H66" i="16"/>
  <c r="H65" i="16"/>
  <c r="H64" i="16"/>
  <c r="H63" i="16"/>
  <c r="H63" i="2"/>
  <c r="H64" i="2" s="1"/>
  <c r="H65" i="2"/>
  <c r="H66" i="2" s="1"/>
  <c r="H67" i="1"/>
  <c r="H66" i="1"/>
  <c r="E39" i="43"/>
  <c r="E40" i="43"/>
  <c r="E41" i="43"/>
  <c r="E42" i="43"/>
  <c r="E43" i="43"/>
  <c r="E44" i="43"/>
  <c r="E45" i="43"/>
  <c r="E46" i="43"/>
  <c r="E47" i="43"/>
  <c r="E48" i="43"/>
  <c r="E49" i="43"/>
  <c r="E50" i="43"/>
  <c r="E51" i="43"/>
  <c r="E52" i="43"/>
  <c r="E53" i="43"/>
  <c r="E54" i="43"/>
  <c r="E55" i="43"/>
  <c r="E56" i="43"/>
  <c r="E57" i="43"/>
  <c r="E58" i="43"/>
  <c r="E59" i="43"/>
  <c r="E60" i="43"/>
  <c r="E61" i="43"/>
  <c r="E62" i="43"/>
  <c r="E63" i="43"/>
  <c r="E64" i="43"/>
  <c r="E65" i="43"/>
  <c r="E66" i="43"/>
  <c r="E67" i="43"/>
  <c r="E68" i="43"/>
  <c r="E69" i="43"/>
  <c r="E70" i="43"/>
  <c r="E71" i="43"/>
  <c r="E72" i="43"/>
  <c r="E73" i="43"/>
  <c r="E74" i="43"/>
  <c r="E75" i="43"/>
  <c r="E76" i="43"/>
  <c r="E77" i="43"/>
  <c r="E78" i="43"/>
  <c r="E79" i="43"/>
  <c r="E80" i="43"/>
  <c r="E38" i="43"/>
  <c r="B25" i="41"/>
  <c r="D25" i="40"/>
  <c r="B23" i="43"/>
  <c r="B22" i="43"/>
  <c r="B21" i="43"/>
  <c r="B18" i="43"/>
  <c r="B16" i="43"/>
  <c r="B15" i="43"/>
  <c r="B14" i="43"/>
  <c r="B13" i="43"/>
  <c r="B12" i="43"/>
  <c r="B11" i="43"/>
  <c r="B6" i="43"/>
  <c r="I2" i="43" a="1"/>
  <c r="AA2" i="43" s="1"/>
  <c r="B2" i="43"/>
  <c r="E60" i="40"/>
  <c r="E61" i="40"/>
  <c r="E62" i="40"/>
  <c r="E63" i="40"/>
  <c r="E64" i="40"/>
  <c r="E65" i="40"/>
  <c r="E66" i="40"/>
  <c r="E67" i="40"/>
  <c r="E68" i="40"/>
  <c r="E69" i="40"/>
  <c r="E70" i="40"/>
  <c r="E71" i="40"/>
  <c r="E72" i="40"/>
  <c r="E73" i="40"/>
  <c r="E74" i="40"/>
  <c r="E75" i="40"/>
  <c r="E76" i="40"/>
  <c r="E77" i="40"/>
  <c r="E78" i="40"/>
  <c r="E79" i="40"/>
  <c r="E80" i="40"/>
  <c r="E39" i="40"/>
  <c r="E40" i="40"/>
  <c r="E41" i="40"/>
  <c r="E42" i="40"/>
  <c r="E43" i="40"/>
  <c r="E44" i="40"/>
  <c r="E45" i="40"/>
  <c r="E46" i="40"/>
  <c r="E47" i="40"/>
  <c r="E48" i="40"/>
  <c r="E49" i="40"/>
  <c r="E50" i="40"/>
  <c r="E51" i="40"/>
  <c r="E52" i="40"/>
  <c r="E53" i="40"/>
  <c r="E54" i="40"/>
  <c r="E55" i="40"/>
  <c r="E56" i="40"/>
  <c r="E57" i="40"/>
  <c r="E58" i="40"/>
  <c r="E59" i="40"/>
  <c r="E38" i="40"/>
  <c r="W32" i="41"/>
  <c r="O32" i="41"/>
  <c r="N32" i="41"/>
  <c r="H32" i="41"/>
  <c r="G32" i="41"/>
  <c r="F32" i="41"/>
  <c r="E32" i="41"/>
  <c r="B32" i="41" a="1"/>
  <c r="Q32" i="41" s="1"/>
  <c r="B23" i="41"/>
  <c r="B22" i="41"/>
  <c r="B21" i="41"/>
  <c r="B18" i="41"/>
  <c r="B16" i="41"/>
  <c r="B15" i="41"/>
  <c r="B14" i="41"/>
  <c r="B13" i="41"/>
  <c r="B12" i="41"/>
  <c r="B11" i="41"/>
  <c r="B6" i="41"/>
  <c r="B2" i="41"/>
  <c r="B28" i="44" l="1" a="1"/>
  <c r="B28" i="44" s="1"/>
  <c r="B29" i="44" s="1"/>
  <c r="N2" i="43"/>
  <c r="U2" i="43"/>
  <c r="M2" i="43"/>
  <c r="T2" i="43"/>
  <c r="V2" i="43"/>
  <c r="AB2" i="43"/>
  <c r="AC2" i="43"/>
  <c r="L2" i="43"/>
  <c r="AD2" i="43"/>
  <c r="B3" i="41"/>
  <c r="B3" i="43"/>
  <c r="O2" i="43"/>
  <c r="X2" i="43"/>
  <c r="I2" i="43"/>
  <c r="Q2" i="43"/>
  <c r="Y2" i="43"/>
  <c r="W2" i="43"/>
  <c r="P2" i="43"/>
  <c r="J2" i="43"/>
  <c r="R2" i="43"/>
  <c r="Z2" i="43"/>
  <c r="K2" i="43"/>
  <c r="S2" i="43"/>
  <c r="C32" i="41"/>
  <c r="L32" i="41"/>
  <c r="U32" i="41"/>
  <c r="D32" i="41"/>
  <c r="M32" i="41"/>
  <c r="V32" i="41"/>
  <c r="J32" i="41"/>
  <c r="S32" i="41"/>
  <c r="P32" i="41"/>
  <c r="R32" i="41"/>
  <c r="B32" i="41"/>
  <c r="K32" i="41"/>
  <c r="T32" i="41"/>
  <c r="I32" i="41"/>
  <c r="J2" i="40" l="1" a="1"/>
  <c r="B23" i="40"/>
  <c r="B22" i="40"/>
  <c r="B21" i="40"/>
  <c r="B18" i="40"/>
  <c r="B16" i="40"/>
  <c r="B15" i="40"/>
  <c r="B14" i="40"/>
  <c r="B13" i="40"/>
  <c r="B12" i="40"/>
  <c r="B11" i="40"/>
  <c r="B6" i="40"/>
  <c r="B3" i="40"/>
  <c r="B2" i="40"/>
  <c r="AE2" i="40" l="1"/>
  <c r="W2" i="40"/>
  <c r="O2" i="40"/>
  <c r="AD2" i="40"/>
  <c r="V2" i="40"/>
  <c r="N2" i="40"/>
  <c r="AC2" i="40"/>
  <c r="U2" i="40"/>
  <c r="M2" i="40"/>
  <c r="T2" i="40"/>
  <c r="J2" i="40"/>
  <c r="X2" i="40"/>
  <c r="R2" i="40"/>
  <c r="Y2" i="40"/>
  <c r="L2" i="40"/>
  <c r="Z2" i="40"/>
  <c r="P2" i="40"/>
  <c r="AA2" i="40"/>
  <c r="S2" i="40"/>
  <c r="K2" i="40"/>
  <c r="Q2" i="40"/>
  <c r="AB2" i="40"/>
  <c r="B25" i="37" l="1"/>
  <c r="B32" i="37" a="1"/>
  <c r="J32" i="37" s="1"/>
  <c r="B23" i="37"/>
  <c r="B22" i="37"/>
  <c r="B21" i="37"/>
  <c r="B18" i="37"/>
  <c r="B16" i="37"/>
  <c r="B15" i="37"/>
  <c r="B14" i="37"/>
  <c r="B13" i="37"/>
  <c r="B12" i="37"/>
  <c r="B11" i="37"/>
  <c r="B6" i="37"/>
  <c r="B3" i="37"/>
  <c r="B2" i="37"/>
  <c r="U32" i="37" l="1"/>
  <c r="M32" i="37"/>
  <c r="E32" i="37"/>
  <c r="R32" i="37"/>
  <c r="I32" i="37"/>
  <c r="S32" i="37"/>
  <c r="H32" i="37"/>
  <c r="Q32" i="37"/>
  <c r="G32" i="37"/>
  <c r="P32" i="37"/>
  <c r="F32" i="37"/>
  <c r="O32" i="37"/>
  <c r="D32" i="37"/>
  <c r="N32" i="37"/>
  <c r="C32" i="37"/>
  <c r="B32" i="37"/>
  <c r="K32" i="37"/>
  <c r="L32" i="37"/>
  <c r="T32" i="37"/>
  <c r="V32" i="37"/>
  <c r="W32" i="37"/>
  <c r="C64" i="36" l="1" a="1"/>
  <c r="C64" i="36"/>
  <c r="U61" i="36"/>
  <c r="W60" i="36"/>
  <c r="F60" i="36"/>
  <c r="V60" i="36"/>
  <c r="U60" i="36"/>
  <c r="L60" i="36"/>
  <c r="M60" i="36"/>
  <c r="N60" i="36"/>
  <c r="R60" i="36"/>
  <c r="Q60" i="36"/>
  <c r="O60" i="36"/>
  <c r="P60" i="36"/>
  <c r="E60" i="36"/>
  <c r="B60" i="36"/>
  <c r="W59" i="36"/>
  <c r="F59" i="36"/>
  <c r="V59" i="36"/>
  <c r="U59" i="36"/>
  <c r="L59" i="36"/>
  <c r="M59" i="36"/>
  <c r="N59" i="36"/>
  <c r="R59" i="36"/>
  <c r="Q59" i="36"/>
  <c r="O59" i="36"/>
  <c r="P59" i="36"/>
  <c r="E59" i="36"/>
  <c r="J59" i="36"/>
  <c r="H59" i="36"/>
  <c r="B59" i="36"/>
  <c r="W58" i="36"/>
  <c r="F58" i="36"/>
  <c r="K58" i="36"/>
  <c r="V58" i="36"/>
  <c r="U58" i="36"/>
  <c r="L58" i="36"/>
  <c r="M58" i="36"/>
  <c r="N58" i="36"/>
  <c r="R58" i="36"/>
  <c r="Q58" i="36"/>
  <c r="O58" i="36"/>
  <c r="S58" i="36"/>
  <c r="P58" i="36"/>
  <c r="E58" i="36"/>
  <c r="J58" i="36"/>
  <c r="H58" i="36"/>
  <c r="B58" i="36"/>
  <c r="W57" i="36"/>
  <c r="F57" i="36"/>
  <c r="V57" i="36"/>
  <c r="U57" i="36"/>
  <c r="L57" i="36"/>
  <c r="M57" i="36"/>
  <c r="N57" i="36"/>
  <c r="R57" i="36"/>
  <c r="Q57" i="36"/>
  <c r="O57" i="36"/>
  <c r="P57" i="36"/>
  <c r="E57" i="36"/>
  <c r="H57" i="36"/>
  <c r="B57" i="36"/>
  <c r="W56" i="36"/>
  <c r="F56" i="36"/>
  <c r="V56" i="36"/>
  <c r="U56" i="36"/>
  <c r="L56" i="36"/>
  <c r="M56" i="36"/>
  <c r="N56" i="36"/>
  <c r="R56" i="36"/>
  <c r="Q56" i="36"/>
  <c r="O56" i="36"/>
  <c r="P56" i="36"/>
  <c r="E56" i="36"/>
  <c r="D56" i="36"/>
  <c r="B56" i="36"/>
  <c r="W55" i="36"/>
  <c r="F55" i="36"/>
  <c r="V55" i="36"/>
  <c r="U55" i="36"/>
  <c r="L55" i="36"/>
  <c r="M55" i="36"/>
  <c r="N55" i="36"/>
  <c r="R55" i="36"/>
  <c r="Q55" i="36"/>
  <c r="O55" i="36"/>
  <c r="P55" i="36"/>
  <c r="E55" i="36"/>
  <c r="B55" i="36"/>
  <c r="W54" i="36"/>
  <c r="F54" i="36"/>
  <c r="V54" i="36"/>
  <c r="U54" i="36"/>
  <c r="L54" i="36"/>
  <c r="M54" i="36"/>
  <c r="N54" i="36"/>
  <c r="R54" i="36"/>
  <c r="Q54" i="36"/>
  <c r="O54" i="36"/>
  <c r="S54" i="36"/>
  <c r="P54" i="36"/>
  <c r="E54" i="36"/>
  <c r="D54" i="36"/>
  <c r="B54" i="36"/>
  <c r="W53" i="36"/>
  <c r="F53" i="36"/>
  <c r="V53" i="36"/>
  <c r="U53" i="36"/>
  <c r="L53" i="36"/>
  <c r="M53" i="36"/>
  <c r="N53" i="36"/>
  <c r="R53" i="36"/>
  <c r="Q53" i="36"/>
  <c r="O53" i="36"/>
  <c r="S53" i="36"/>
  <c r="P53" i="36"/>
  <c r="E53" i="36"/>
  <c r="J53" i="36"/>
  <c r="B53" i="36"/>
  <c r="W52" i="36"/>
  <c r="F52" i="36"/>
  <c r="V52" i="36"/>
  <c r="U52" i="36"/>
  <c r="L52" i="36"/>
  <c r="M52" i="36"/>
  <c r="N52" i="36"/>
  <c r="R52" i="36"/>
  <c r="Q52" i="36"/>
  <c r="O52" i="36"/>
  <c r="S52" i="36"/>
  <c r="P52" i="36"/>
  <c r="E52" i="36"/>
  <c r="J52" i="36"/>
  <c r="H52" i="36"/>
  <c r="B52" i="36"/>
  <c r="W51" i="36"/>
  <c r="F51" i="36"/>
  <c r="K51" i="36"/>
  <c r="V51" i="36"/>
  <c r="U51" i="36"/>
  <c r="L51" i="36"/>
  <c r="M51" i="36"/>
  <c r="N51" i="36"/>
  <c r="R51" i="36"/>
  <c r="Q51" i="36"/>
  <c r="O51" i="36"/>
  <c r="P51" i="36"/>
  <c r="E51" i="36"/>
  <c r="H51" i="36"/>
  <c r="B51" i="36"/>
  <c r="W50" i="36"/>
  <c r="F50" i="36"/>
  <c r="V50" i="36"/>
  <c r="U50" i="36"/>
  <c r="L50" i="36"/>
  <c r="M50" i="36"/>
  <c r="N50" i="36"/>
  <c r="R50" i="36"/>
  <c r="Q50" i="36"/>
  <c r="O50" i="36"/>
  <c r="P50" i="36"/>
  <c r="E50" i="36"/>
  <c r="J50" i="36"/>
  <c r="B50" i="36"/>
  <c r="W49" i="36"/>
  <c r="F49" i="36"/>
  <c r="V49" i="36"/>
  <c r="U49" i="36"/>
  <c r="L49" i="36"/>
  <c r="M49" i="36"/>
  <c r="N49" i="36"/>
  <c r="R49" i="36"/>
  <c r="Q49" i="36"/>
  <c r="O49" i="36"/>
  <c r="P49" i="36"/>
  <c r="E49" i="36"/>
  <c r="B49" i="36"/>
  <c r="W48" i="36"/>
  <c r="F48" i="36"/>
  <c r="V48" i="36"/>
  <c r="U48" i="36"/>
  <c r="L48" i="36"/>
  <c r="M48" i="36"/>
  <c r="N48" i="36"/>
  <c r="R48" i="36"/>
  <c r="Q48" i="36"/>
  <c r="O48" i="36"/>
  <c r="T48" i="36"/>
  <c r="P48" i="36"/>
  <c r="E48" i="36"/>
  <c r="D48" i="36"/>
  <c r="B48" i="36"/>
  <c r="W47" i="36"/>
  <c r="F47" i="36"/>
  <c r="V47" i="36"/>
  <c r="U47" i="36"/>
  <c r="L47" i="36"/>
  <c r="M47" i="36"/>
  <c r="N47" i="36"/>
  <c r="R47" i="36"/>
  <c r="Q47" i="36"/>
  <c r="O47" i="36"/>
  <c r="T47" i="36"/>
  <c r="P47" i="36"/>
  <c r="E47" i="36"/>
  <c r="J47" i="36"/>
  <c r="B47" i="36"/>
  <c r="W46" i="36"/>
  <c r="F46" i="36"/>
  <c r="V46" i="36"/>
  <c r="U46" i="36"/>
  <c r="L46" i="36"/>
  <c r="M46" i="36"/>
  <c r="N46" i="36"/>
  <c r="R46" i="36"/>
  <c r="Q46" i="36"/>
  <c r="O46" i="36"/>
  <c r="P46" i="36"/>
  <c r="E46" i="36"/>
  <c r="D46" i="36"/>
  <c r="B46" i="36"/>
  <c r="W45" i="36"/>
  <c r="F45" i="36"/>
  <c r="V45" i="36"/>
  <c r="U45" i="36"/>
  <c r="L45" i="36"/>
  <c r="M45" i="36"/>
  <c r="N45" i="36"/>
  <c r="R45" i="36"/>
  <c r="Q45" i="36"/>
  <c r="O45" i="36"/>
  <c r="T45" i="36"/>
  <c r="P45" i="36"/>
  <c r="E45" i="36"/>
  <c r="H45" i="36"/>
  <c r="B45" i="36"/>
  <c r="W44" i="36"/>
  <c r="F44" i="36"/>
  <c r="V44" i="36"/>
  <c r="U44" i="36"/>
  <c r="L44" i="36"/>
  <c r="M44" i="36"/>
  <c r="N44" i="36"/>
  <c r="R44" i="36"/>
  <c r="Q44" i="36"/>
  <c r="O44" i="36"/>
  <c r="P44" i="36"/>
  <c r="E44" i="36"/>
  <c r="H44" i="36"/>
  <c r="B44" i="36"/>
  <c r="W43" i="36"/>
  <c r="F43" i="36"/>
  <c r="V43" i="36"/>
  <c r="U43" i="36"/>
  <c r="L43" i="36"/>
  <c r="M43" i="36"/>
  <c r="N43" i="36"/>
  <c r="R43" i="36"/>
  <c r="Q43" i="36"/>
  <c r="O43" i="36"/>
  <c r="P43" i="36"/>
  <c r="E43" i="36"/>
  <c r="J43" i="36"/>
  <c r="H43" i="36"/>
  <c r="B43" i="36"/>
  <c r="W42" i="36"/>
  <c r="F42" i="36"/>
  <c r="V42" i="36"/>
  <c r="U42" i="36"/>
  <c r="L42" i="36"/>
  <c r="M42" i="36"/>
  <c r="N42" i="36"/>
  <c r="R42" i="36"/>
  <c r="Q42" i="36"/>
  <c r="O42" i="36"/>
  <c r="P42" i="36"/>
  <c r="E42" i="36"/>
  <c r="B42" i="36"/>
  <c r="W41" i="36"/>
  <c r="F41" i="36"/>
  <c r="V41" i="36"/>
  <c r="U41" i="36"/>
  <c r="L41" i="36"/>
  <c r="M41" i="36"/>
  <c r="N41" i="36"/>
  <c r="R41" i="36"/>
  <c r="Q41" i="36"/>
  <c r="O41" i="36"/>
  <c r="P41" i="36"/>
  <c r="E41" i="36"/>
  <c r="H41" i="36"/>
  <c r="B41" i="36"/>
  <c r="W40" i="36"/>
  <c r="F40" i="36"/>
  <c r="V40" i="36"/>
  <c r="U40" i="36"/>
  <c r="L40" i="36"/>
  <c r="M40" i="36"/>
  <c r="N40" i="36"/>
  <c r="R40" i="36"/>
  <c r="Q40" i="36"/>
  <c r="O40" i="36"/>
  <c r="T40" i="36"/>
  <c r="P40" i="36"/>
  <c r="E40" i="36"/>
  <c r="D40" i="36"/>
  <c r="B40" i="36"/>
  <c r="W39" i="36"/>
  <c r="F39" i="36"/>
  <c r="V39" i="36"/>
  <c r="U39" i="36"/>
  <c r="L39" i="36"/>
  <c r="M39" i="36"/>
  <c r="N39" i="36"/>
  <c r="R39" i="36"/>
  <c r="Q39" i="36"/>
  <c r="O39" i="36"/>
  <c r="T39" i="36"/>
  <c r="P39" i="36"/>
  <c r="E39" i="36"/>
  <c r="B39" i="36"/>
  <c r="W38" i="36"/>
  <c r="F38" i="36"/>
  <c r="V38" i="36"/>
  <c r="U38" i="36"/>
  <c r="L38" i="36"/>
  <c r="M38" i="36"/>
  <c r="N38" i="36"/>
  <c r="R38" i="36"/>
  <c r="Q38" i="36"/>
  <c r="O38" i="36"/>
  <c r="T38" i="36"/>
  <c r="S38" i="36"/>
  <c r="P38" i="36"/>
  <c r="E38" i="36"/>
  <c r="J38" i="36"/>
  <c r="D38" i="36"/>
  <c r="B38" i="36"/>
  <c r="W37" i="36"/>
  <c r="F37" i="36"/>
  <c r="V37" i="36"/>
  <c r="U37" i="36"/>
  <c r="L37" i="36"/>
  <c r="M37" i="36"/>
  <c r="N37" i="36"/>
  <c r="R37" i="36"/>
  <c r="Q37" i="36"/>
  <c r="O37" i="36"/>
  <c r="P37" i="36"/>
  <c r="E37" i="36"/>
  <c r="H37" i="36"/>
  <c r="B37" i="36"/>
  <c r="W36" i="36"/>
  <c r="F36" i="36"/>
  <c r="V36" i="36"/>
  <c r="U36" i="36"/>
  <c r="L36" i="36"/>
  <c r="M36" i="36"/>
  <c r="N36" i="36"/>
  <c r="R36" i="36"/>
  <c r="Q36" i="36"/>
  <c r="O36" i="36"/>
  <c r="T36" i="36"/>
  <c r="P36" i="36"/>
  <c r="E36" i="36"/>
  <c r="D36" i="36"/>
  <c r="B36" i="36"/>
  <c r="W35" i="36"/>
  <c r="F35" i="36"/>
  <c r="V35" i="36"/>
  <c r="U35" i="36"/>
  <c r="L35" i="36"/>
  <c r="M35" i="36"/>
  <c r="N35" i="36"/>
  <c r="R35" i="36"/>
  <c r="Q35" i="36"/>
  <c r="O35" i="36"/>
  <c r="P35" i="36"/>
  <c r="E35" i="36"/>
  <c r="H35" i="36"/>
  <c r="B35" i="36"/>
  <c r="W34" i="36"/>
  <c r="F34" i="36"/>
  <c r="K34" i="36"/>
  <c r="V34" i="36"/>
  <c r="U34" i="36"/>
  <c r="L34" i="36"/>
  <c r="M34" i="36"/>
  <c r="N34" i="36"/>
  <c r="R34" i="36"/>
  <c r="Q34" i="36"/>
  <c r="O34" i="36"/>
  <c r="P34" i="36"/>
  <c r="E34" i="36"/>
  <c r="J34" i="36"/>
  <c r="H34" i="36"/>
  <c r="B34" i="36"/>
  <c r="W33" i="36"/>
  <c r="F33" i="36"/>
  <c r="V33" i="36"/>
  <c r="U33" i="36"/>
  <c r="L33" i="36"/>
  <c r="M33" i="36"/>
  <c r="N33" i="36"/>
  <c r="R33" i="36"/>
  <c r="Q33" i="36"/>
  <c r="O33" i="36"/>
  <c r="T33" i="36"/>
  <c r="S33" i="36"/>
  <c r="P33" i="36"/>
  <c r="E33" i="36"/>
  <c r="D33" i="36"/>
  <c r="H33" i="36"/>
  <c r="B33" i="36"/>
  <c r="W32" i="36"/>
  <c r="F32" i="36"/>
  <c r="V32" i="36"/>
  <c r="U32" i="36"/>
  <c r="L32" i="36"/>
  <c r="M32" i="36"/>
  <c r="N32" i="36"/>
  <c r="R32" i="36"/>
  <c r="Q32" i="36"/>
  <c r="O32" i="36"/>
  <c r="T32" i="36"/>
  <c r="S32" i="36"/>
  <c r="P32" i="36"/>
  <c r="E32" i="36"/>
  <c r="D32" i="36"/>
  <c r="H32" i="36"/>
  <c r="B32" i="36"/>
  <c r="W31" i="36"/>
  <c r="F31" i="36"/>
  <c r="V31" i="36"/>
  <c r="U31" i="36"/>
  <c r="L31" i="36"/>
  <c r="M31" i="36"/>
  <c r="N31" i="36"/>
  <c r="R31" i="36"/>
  <c r="Q31" i="36"/>
  <c r="O31" i="36"/>
  <c r="T31" i="36"/>
  <c r="S31" i="36"/>
  <c r="P31" i="36"/>
  <c r="E31" i="36"/>
  <c r="J31" i="36"/>
  <c r="D31" i="36"/>
  <c r="H31" i="36"/>
  <c r="B31" i="36"/>
  <c r="W30" i="36"/>
  <c r="F30" i="36"/>
  <c r="V30" i="36"/>
  <c r="U30" i="36"/>
  <c r="L30" i="36"/>
  <c r="M30" i="36"/>
  <c r="N30" i="36"/>
  <c r="R30" i="36"/>
  <c r="Q30" i="36"/>
  <c r="O30" i="36"/>
  <c r="T30" i="36"/>
  <c r="S30" i="36"/>
  <c r="P30" i="36"/>
  <c r="E30" i="36"/>
  <c r="D30" i="36"/>
  <c r="H30" i="36"/>
  <c r="B30" i="36"/>
  <c r="W29" i="36"/>
  <c r="F29" i="36"/>
  <c r="V29" i="36"/>
  <c r="U29" i="36"/>
  <c r="L29" i="36"/>
  <c r="M29" i="36"/>
  <c r="N29" i="36"/>
  <c r="R29" i="36"/>
  <c r="Q29" i="36"/>
  <c r="O29" i="36"/>
  <c r="T29" i="36"/>
  <c r="S29" i="36"/>
  <c r="P29" i="36"/>
  <c r="E29" i="36"/>
  <c r="D29" i="36"/>
  <c r="H29" i="36"/>
  <c r="B29" i="36"/>
  <c r="W28" i="36"/>
  <c r="F28" i="36"/>
  <c r="V28" i="36"/>
  <c r="U28" i="36"/>
  <c r="L28" i="36"/>
  <c r="M28" i="36"/>
  <c r="N28" i="36"/>
  <c r="R28" i="36"/>
  <c r="Q28" i="36"/>
  <c r="O28" i="36"/>
  <c r="T28" i="36"/>
  <c r="S28" i="36"/>
  <c r="P28" i="36"/>
  <c r="E28" i="36"/>
  <c r="J28" i="36"/>
  <c r="D28" i="36"/>
  <c r="H28" i="36"/>
  <c r="B28" i="36"/>
  <c r="W27" i="36"/>
  <c r="F27" i="36"/>
  <c r="K27" i="36"/>
  <c r="V27" i="36"/>
  <c r="U27" i="36"/>
  <c r="L27" i="36"/>
  <c r="M27" i="36"/>
  <c r="N27" i="36"/>
  <c r="R27" i="36"/>
  <c r="Q27" i="36"/>
  <c r="O27" i="36"/>
  <c r="T27" i="36"/>
  <c r="S27" i="36"/>
  <c r="P27" i="36"/>
  <c r="E27" i="36"/>
  <c r="D27" i="36"/>
  <c r="H27" i="36"/>
  <c r="B27" i="36"/>
  <c r="W26" i="36"/>
  <c r="F26" i="36"/>
  <c r="V26" i="36"/>
  <c r="U26" i="36"/>
  <c r="L26" i="36"/>
  <c r="M26" i="36"/>
  <c r="N26" i="36"/>
  <c r="R26" i="36"/>
  <c r="Q26" i="36"/>
  <c r="O26" i="36"/>
  <c r="T26" i="36"/>
  <c r="S26" i="36"/>
  <c r="P26" i="36"/>
  <c r="E26" i="36"/>
  <c r="J26" i="36"/>
  <c r="D26" i="36"/>
  <c r="H26" i="36"/>
  <c r="B26" i="36"/>
  <c r="W25" i="36"/>
  <c r="F25" i="36"/>
  <c r="V25" i="36"/>
  <c r="U25" i="36"/>
  <c r="L25" i="36"/>
  <c r="M25" i="36"/>
  <c r="N25" i="36"/>
  <c r="R25" i="36"/>
  <c r="Q25" i="36"/>
  <c r="O25" i="36"/>
  <c r="T25" i="36"/>
  <c r="S25" i="36"/>
  <c r="P25" i="36"/>
  <c r="E25" i="36"/>
  <c r="D25" i="36"/>
  <c r="H25" i="36"/>
  <c r="B25" i="36"/>
  <c r="W24" i="36"/>
  <c r="F24" i="36"/>
  <c r="K24" i="36"/>
  <c r="V24" i="36"/>
  <c r="U24" i="36"/>
  <c r="L24" i="36"/>
  <c r="M24" i="36"/>
  <c r="N24" i="36"/>
  <c r="R24" i="36"/>
  <c r="Q24" i="36"/>
  <c r="O24" i="36"/>
  <c r="T24" i="36"/>
  <c r="S24" i="36"/>
  <c r="C24" i="36"/>
  <c r="P24" i="36"/>
  <c r="E24" i="36"/>
  <c r="D24" i="36"/>
  <c r="H24" i="36"/>
  <c r="B24" i="36"/>
  <c r="W23" i="36"/>
  <c r="F23" i="36"/>
  <c r="V23" i="36"/>
  <c r="U23" i="36"/>
  <c r="L23" i="36"/>
  <c r="M23" i="36"/>
  <c r="N23" i="36"/>
  <c r="R23" i="36"/>
  <c r="Q23" i="36"/>
  <c r="O23" i="36"/>
  <c r="T23" i="36"/>
  <c r="S23" i="36"/>
  <c r="P23" i="36"/>
  <c r="E23" i="36"/>
  <c r="J23" i="36"/>
  <c r="D23" i="36"/>
  <c r="H23" i="36"/>
  <c r="B23" i="36"/>
  <c r="W22" i="36"/>
  <c r="F22" i="36"/>
  <c r="V22" i="36"/>
  <c r="U22" i="36"/>
  <c r="L22" i="36"/>
  <c r="M22" i="36"/>
  <c r="N22" i="36"/>
  <c r="R22" i="36"/>
  <c r="Q22" i="36"/>
  <c r="O22" i="36"/>
  <c r="T22" i="36"/>
  <c r="S22" i="36"/>
  <c r="P22" i="36"/>
  <c r="E22" i="36"/>
  <c r="D22" i="36"/>
  <c r="H22" i="36"/>
  <c r="B22" i="36"/>
  <c r="W21" i="36"/>
  <c r="F21" i="36"/>
  <c r="K21" i="36"/>
  <c r="V21" i="36"/>
  <c r="U21" i="36"/>
  <c r="L21" i="36"/>
  <c r="M21" i="36"/>
  <c r="N21" i="36"/>
  <c r="R21" i="36"/>
  <c r="Q21" i="36"/>
  <c r="O21" i="36"/>
  <c r="T21" i="36"/>
  <c r="S21" i="36"/>
  <c r="P21" i="36"/>
  <c r="E21" i="36"/>
  <c r="J21" i="36"/>
  <c r="D21" i="36"/>
  <c r="H21" i="36"/>
  <c r="B21" i="36"/>
  <c r="W20" i="36"/>
  <c r="F20" i="36"/>
  <c r="V20" i="36"/>
  <c r="U20" i="36"/>
  <c r="L20" i="36"/>
  <c r="M20" i="36"/>
  <c r="N20" i="36"/>
  <c r="R20" i="36"/>
  <c r="Q20" i="36"/>
  <c r="O20" i="36"/>
  <c r="T20" i="36"/>
  <c r="S20" i="36"/>
  <c r="P20" i="36"/>
  <c r="E20" i="36"/>
  <c r="D20" i="36"/>
  <c r="H20" i="36"/>
  <c r="B20" i="36"/>
  <c r="W19" i="36"/>
  <c r="F19" i="36"/>
  <c r="V19" i="36"/>
  <c r="U19" i="36"/>
  <c r="L19" i="36"/>
  <c r="M19" i="36"/>
  <c r="N19" i="36"/>
  <c r="R19" i="36"/>
  <c r="Q19" i="36"/>
  <c r="O19" i="36"/>
  <c r="T19" i="36"/>
  <c r="S19" i="36"/>
  <c r="P19" i="36"/>
  <c r="E19" i="36"/>
  <c r="J19" i="36"/>
  <c r="D19" i="36"/>
  <c r="H19" i="36"/>
  <c r="B19" i="36"/>
  <c r="W18" i="36"/>
  <c r="F18" i="36"/>
  <c r="K18" i="36"/>
  <c r="V18" i="36"/>
  <c r="U18" i="36"/>
  <c r="L18" i="36"/>
  <c r="M18" i="36"/>
  <c r="N18" i="36"/>
  <c r="R18" i="36"/>
  <c r="Q18" i="36"/>
  <c r="O18" i="36"/>
  <c r="T18" i="36"/>
  <c r="S18" i="36"/>
  <c r="P18" i="36"/>
  <c r="E18" i="36"/>
  <c r="J18" i="36"/>
  <c r="D18" i="36"/>
  <c r="H18" i="36"/>
  <c r="B18" i="36"/>
  <c r="W17" i="36"/>
  <c r="F17" i="36"/>
  <c r="V17" i="36"/>
  <c r="U17" i="36"/>
  <c r="L17" i="36"/>
  <c r="M17" i="36"/>
  <c r="N17" i="36"/>
  <c r="R17" i="36"/>
  <c r="Q17" i="36"/>
  <c r="O17" i="36"/>
  <c r="T17" i="36"/>
  <c r="S17" i="36"/>
  <c r="P17" i="36"/>
  <c r="E17" i="36"/>
  <c r="D17" i="36"/>
  <c r="H17" i="36"/>
  <c r="B17" i="36"/>
  <c r="W16" i="36"/>
  <c r="F16" i="36"/>
  <c r="V16" i="36"/>
  <c r="U16" i="36"/>
  <c r="L16" i="36"/>
  <c r="M16" i="36"/>
  <c r="N16" i="36"/>
  <c r="R16" i="36"/>
  <c r="Q16" i="36"/>
  <c r="O16" i="36"/>
  <c r="T16" i="36"/>
  <c r="S16" i="36"/>
  <c r="P16" i="36"/>
  <c r="E16" i="36"/>
  <c r="D16" i="36"/>
  <c r="H16" i="36"/>
  <c r="B16" i="36"/>
  <c r="W15" i="36"/>
  <c r="F15" i="36"/>
  <c r="V15" i="36"/>
  <c r="U15" i="36"/>
  <c r="L15" i="36"/>
  <c r="M15" i="36"/>
  <c r="N15" i="36"/>
  <c r="R15" i="36"/>
  <c r="Q15" i="36"/>
  <c r="O15" i="36"/>
  <c r="T15" i="36"/>
  <c r="S15" i="36"/>
  <c r="P15" i="36"/>
  <c r="E15" i="36"/>
  <c r="J15" i="36"/>
  <c r="D15" i="36"/>
  <c r="H15" i="36"/>
  <c r="B15" i="36"/>
  <c r="W14" i="36"/>
  <c r="F14" i="36"/>
  <c r="V14" i="36"/>
  <c r="U14" i="36"/>
  <c r="L14" i="36"/>
  <c r="M14" i="36"/>
  <c r="N14" i="36"/>
  <c r="R14" i="36"/>
  <c r="Q14" i="36"/>
  <c r="O14" i="36"/>
  <c r="T14" i="36"/>
  <c r="S14" i="36"/>
  <c r="P14" i="36"/>
  <c r="E14" i="36"/>
  <c r="D14" i="36"/>
  <c r="H14" i="36"/>
  <c r="B14" i="36"/>
  <c r="W13" i="36"/>
  <c r="F13" i="36"/>
  <c r="V13" i="36"/>
  <c r="U13" i="36"/>
  <c r="L13" i="36"/>
  <c r="M13" i="36"/>
  <c r="N13" i="36"/>
  <c r="R13" i="36"/>
  <c r="Q13" i="36"/>
  <c r="O13" i="36"/>
  <c r="T13" i="36"/>
  <c r="S13" i="36"/>
  <c r="P13" i="36"/>
  <c r="E13" i="36"/>
  <c r="J13" i="36"/>
  <c r="D13" i="36"/>
  <c r="H13" i="36"/>
  <c r="B13" i="36"/>
  <c r="W12" i="36"/>
  <c r="F12" i="36"/>
  <c r="V12" i="36"/>
  <c r="U12" i="36"/>
  <c r="L12" i="36"/>
  <c r="M12" i="36"/>
  <c r="N12" i="36"/>
  <c r="R12" i="36"/>
  <c r="Q12" i="36"/>
  <c r="O12" i="36"/>
  <c r="T12" i="36"/>
  <c r="S12" i="36"/>
  <c r="P12" i="36"/>
  <c r="E12" i="36"/>
  <c r="D12" i="36"/>
  <c r="H12" i="36"/>
  <c r="B12" i="36"/>
  <c r="W11" i="36"/>
  <c r="F11" i="36"/>
  <c r="K11" i="36"/>
  <c r="V11" i="36"/>
  <c r="U11" i="36"/>
  <c r="L11" i="36"/>
  <c r="M11" i="36"/>
  <c r="N11" i="36"/>
  <c r="R11" i="36"/>
  <c r="Q11" i="36"/>
  <c r="O11" i="36"/>
  <c r="T11" i="36"/>
  <c r="S11" i="36"/>
  <c r="P11" i="36"/>
  <c r="E11" i="36"/>
  <c r="J11" i="36"/>
  <c r="D11" i="36"/>
  <c r="H11" i="36"/>
  <c r="B11" i="36"/>
  <c r="W10" i="36"/>
  <c r="F10" i="36"/>
  <c r="V10" i="36"/>
  <c r="U10" i="36"/>
  <c r="L10" i="36"/>
  <c r="M10" i="36"/>
  <c r="N10" i="36"/>
  <c r="R10" i="36"/>
  <c r="Q10" i="36"/>
  <c r="O10" i="36"/>
  <c r="T10" i="36"/>
  <c r="S10" i="36"/>
  <c r="P10" i="36"/>
  <c r="E10" i="36"/>
  <c r="J10" i="36"/>
  <c r="D10" i="36"/>
  <c r="H10" i="36"/>
  <c r="B10" i="36"/>
  <c r="W9" i="36"/>
  <c r="F9" i="36"/>
  <c r="V9" i="36"/>
  <c r="U9" i="36"/>
  <c r="L9" i="36"/>
  <c r="M9" i="36"/>
  <c r="N9" i="36"/>
  <c r="R9" i="36"/>
  <c r="Q9" i="36"/>
  <c r="O9" i="36"/>
  <c r="T9" i="36"/>
  <c r="S9" i="36"/>
  <c r="P9" i="36"/>
  <c r="E9" i="36"/>
  <c r="D9" i="36"/>
  <c r="H9" i="36"/>
  <c r="B9" i="36"/>
  <c r="W8" i="36"/>
  <c r="F8" i="36"/>
  <c r="K8" i="36"/>
  <c r="V8" i="36"/>
  <c r="U8" i="36"/>
  <c r="L8" i="36"/>
  <c r="M8" i="36"/>
  <c r="N8" i="36"/>
  <c r="R8" i="36"/>
  <c r="Q8" i="36"/>
  <c r="O8" i="36"/>
  <c r="T8" i="36"/>
  <c r="S8" i="36"/>
  <c r="P8" i="36"/>
  <c r="E8" i="36"/>
  <c r="D8" i="36"/>
  <c r="H8" i="36"/>
  <c r="B8" i="36"/>
  <c r="W7" i="36"/>
  <c r="F7" i="36"/>
  <c r="V7" i="36"/>
  <c r="U7" i="36"/>
  <c r="L7" i="36"/>
  <c r="M7" i="36"/>
  <c r="N7" i="36"/>
  <c r="R7" i="36"/>
  <c r="Q7" i="36"/>
  <c r="O7" i="36"/>
  <c r="T7" i="36"/>
  <c r="S7" i="36"/>
  <c r="P7" i="36"/>
  <c r="E7" i="36"/>
  <c r="J7" i="36"/>
  <c r="D7" i="36"/>
  <c r="H7" i="36"/>
  <c r="B7" i="36"/>
  <c r="W6" i="36"/>
  <c r="F6" i="36"/>
  <c r="V6" i="36"/>
  <c r="U6" i="36"/>
  <c r="L6" i="36"/>
  <c r="M6" i="36"/>
  <c r="N6" i="36"/>
  <c r="R6" i="36"/>
  <c r="Q6" i="36"/>
  <c r="O6" i="36"/>
  <c r="T6" i="36"/>
  <c r="S6" i="36"/>
  <c r="P6" i="36"/>
  <c r="E6" i="36"/>
  <c r="D6" i="36"/>
  <c r="H6" i="36"/>
  <c r="B6" i="36"/>
  <c r="W5" i="36"/>
  <c r="F5" i="36"/>
  <c r="K5" i="36"/>
  <c r="V5" i="36"/>
  <c r="U5" i="36"/>
  <c r="L5" i="36"/>
  <c r="M5" i="36"/>
  <c r="N5" i="36"/>
  <c r="R5" i="36"/>
  <c r="Q5" i="36"/>
  <c r="O5" i="36"/>
  <c r="T5" i="36"/>
  <c r="S5" i="36"/>
  <c r="P5" i="36"/>
  <c r="E5" i="36"/>
  <c r="J5" i="36"/>
  <c r="D5" i="36"/>
  <c r="H5" i="36"/>
  <c r="B5" i="36"/>
  <c r="W4" i="36"/>
  <c r="F4" i="36"/>
  <c r="V4" i="36"/>
  <c r="U4" i="36"/>
  <c r="L4" i="36"/>
  <c r="M4" i="36"/>
  <c r="N4" i="36"/>
  <c r="R4" i="36"/>
  <c r="Q4" i="36"/>
  <c r="O4" i="36"/>
  <c r="T4" i="36"/>
  <c r="S4" i="36"/>
  <c r="P4" i="36"/>
  <c r="E4" i="36"/>
  <c r="D4" i="36"/>
  <c r="H4" i="36"/>
  <c r="B4" i="36"/>
  <c r="W3" i="36"/>
  <c r="F3" i="36"/>
  <c r="V3" i="36"/>
  <c r="U3" i="36"/>
  <c r="L3" i="36"/>
  <c r="M3" i="36"/>
  <c r="N3" i="36"/>
  <c r="R3" i="36"/>
  <c r="Q3" i="36"/>
  <c r="O3" i="36"/>
  <c r="T3" i="36"/>
  <c r="S3" i="36"/>
  <c r="P3" i="36"/>
  <c r="E3" i="36"/>
  <c r="J3" i="36"/>
  <c r="D3" i="36"/>
  <c r="H3" i="36"/>
  <c r="B3" i="36"/>
  <c r="W2" i="36"/>
  <c r="F2" i="36"/>
  <c r="K2" i="36"/>
  <c r="V2" i="36"/>
  <c r="U2" i="36"/>
  <c r="L2" i="36"/>
  <c r="M2" i="36"/>
  <c r="N2" i="36"/>
  <c r="R2" i="36"/>
  <c r="Q2" i="36"/>
  <c r="O2" i="36"/>
  <c r="T2" i="36"/>
  <c r="S2" i="36"/>
  <c r="P2" i="36"/>
  <c r="J2" i="36"/>
  <c r="D2" i="36"/>
  <c r="H2" i="36"/>
  <c r="B2" i="36"/>
  <c r="Y3" i="28"/>
  <c r="Y4" i="28"/>
  <c r="Y5" i="28"/>
  <c r="Y6" i="28"/>
  <c r="Y7" i="28"/>
  <c r="Y8" i="28"/>
  <c r="Y9" i="28"/>
  <c r="Y10" i="28"/>
  <c r="Y11" i="28"/>
  <c r="Y12" i="28"/>
  <c r="Y13" i="28"/>
  <c r="Y14" i="28"/>
  <c r="Y15" i="28"/>
  <c r="Y16" i="28"/>
  <c r="Y17" i="28"/>
  <c r="Y18" i="28"/>
  <c r="Y19" i="28"/>
  <c r="Y20" i="28"/>
  <c r="Y21" i="28"/>
  <c r="Y22" i="28"/>
  <c r="Y23" i="28"/>
  <c r="Y24" i="28"/>
  <c r="Y25" i="28"/>
  <c r="Y26" i="28"/>
  <c r="Y27" i="28"/>
  <c r="Y28" i="28"/>
  <c r="Y29" i="28"/>
  <c r="Y30" i="28"/>
  <c r="Y31" i="28"/>
  <c r="Y32" i="28"/>
  <c r="Y33" i="28"/>
  <c r="Y34" i="28"/>
  <c r="Y35" i="28"/>
  <c r="Y36" i="28"/>
  <c r="Y37" i="28"/>
  <c r="Y38" i="28"/>
  <c r="Y39" i="28"/>
  <c r="Y40" i="28"/>
  <c r="Y41" i="28"/>
  <c r="Y42" i="28"/>
  <c r="Y43" i="28"/>
  <c r="Y44" i="28"/>
  <c r="Y45" i="28"/>
  <c r="Y46" i="28"/>
  <c r="Y47" i="28"/>
  <c r="Y48" i="28"/>
  <c r="Y49" i="28"/>
  <c r="Y50" i="28"/>
  <c r="Y51" i="28"/>
  <c r="Y52" i="28"/>
  <c r="Y53" i="28"/>
  <c r="Y54" i="28"/>
  <c r="Y55" i="28"/>
  <c r="Y56" i="28"/>
  <c r="Y57" i="28"/>
  <c r="Y58" i="28"/>
  <c r="Y59" i="28"/>
  <c r="Y60" i="28"/>
  <c r="Y2" i="28"/>
  <c r="H60" i="35"/>
  <c r="H59" i="35"/>
  <c r="H58" i="35"/>
  <c r="H57" i="35"/>
  <c r="H56" i="35"/>
  <c r="H55" i="35"/>
  <c r="H54" i="35"/>
  <c r="H53" i="35"/>
  <c r="H52" i="35"/>
  <c r="H51" i="35"/>
  <c r="H50" i="35"/>
  <c r="H49" i="35"/>
  <c r="H48" i="35"/>
  <c r="H47" i="35"/>
  <c r="H46" i="35"/>
  <c r="H45" i="35"/>
  <c r="H44" i="35"/>
  <c r="H43" i="35"/>
  <c r="H42" i="35"/>
  <c r="H41" i="35"/>
  <c r="H40" i="35"/>
  <c r="H39" i="35"/>
  <c r="H38" i="35"/>
  <c r="H37" i="35"/>
  <c r="H36" i="35"/>
  <c r="H35" i="35"/>
  <c r="H34" i="35"/>
  <c r="H33" i="35"/>
  <c r="H32" i="35"/>
  <c r="H31" i="35"/>
  <c r="H30" i="35"/>
  <c r="H29" i="35"/>
  <c r="H28" i="35"/>
  <c r="H27" i="35"/>
  <c r="H26" i="35"/>
  <c r="H25" i="35"/>
  <c r="H24" i="35"/>
  <c r="H23" i="35"/>
  <c r="H22" i="35"/>
  <c r="H21" i="35"/>
  <c r="H20" i="35"/>
  <c r="H19" i="35"/>
  <c r="H18" i="35"/>
  <c r="H17" i="35"/>
  <c r="H16" i="35"/>
  <c r="H15" i="35"/>
  <c r="H14" i="35"/>
  <c r="H13" i="35"/>
  <c r="H12" i="35"/>
  <c r="H11" i="35"/>
  <c r="H10" i="35"/>
  <c r="H9" i="35"/>
  <c r="H8" i="35"/>
  <c r="H7" i="35"/>
  <c r="H6" i="35"/>
  <c r="H5" i="35"/>
  <c r="H4" i="35"/>
  <c r="H3" i="35"/>
  <c r="H2" i="35"/>
  <c r="H60" i="34"/>
  <c r="H59" i="34"/>
  <c r="H58" i="34"/>
  <c r="H57" i="34"/>
  <c r="H56" i="34"/>
  <c r="H55" i="34"/>
  <c r="H54" i="34"/>
  <c r="H53" i="34"/>
  <c r="H52" i="34"/>
  <c r="H51" i="34"/>
  <c r="H50" i="34"/>
  <c r="H49" i="34"/>
  <c r="H48" i="34"/>
  <c r="H47" i="34"/>
  <c r="H46" i="34"/>
  <c r="H45" i="34"/>
  <c r="H44" i="34"/>
  <c r="H43" i="34"/>
  <c r="H42" i="34"/>
  <c r="H41" i="34"/>
  <c r="H40" i="34"/>
  <c r="H39" i="34"/>
  <c r="H38" i="34"/>
  <c r="H37" i="34"/>
  <c r="H36" i="34"/>
  <c r="H35" i="34"/>
  <c r="H34" i="34"/>
  <c r="H33" i="34"/>
  <c r="H32" i="34"/>
  <c r="H31" i="34"/>
  <c r="H30" i="34"/>
  <c r="H29" i="34"/>
  <c r="H28" i="34"/>
  <c r="H27" i="34"/>
  <c r="H26" i="34"/>
  <c r="H25" i="34"/>
  <c r="H24" i="34"/>
  <c r="H23" i="34"/>
  <c r="H22" i="34"/>
  <c r="H21" i="34"/>
  <c r="H20" i="34"/>
  <c r="H19" i="34"/>
  <c r="H18" i="34"/>
  <c r="H17" i="34"/>
  <c r="H16" i="34"/>
  <c r="H15" i="34"/>
  <c r="H14" i="34"/>
  <c r="H13" i="34"/>
  <c r="H12" i="34"/>
  <c r="H11" i="34"/>
  <c r="H10" i="34"/>
  <c r="H9" i="34"/>
  <c r="H8" i="34"/>
  <c r="H7" i="34"/>
  <c r="H6" i="34"/>
  <c r="H5" i="34"/>
  <c r="H4" i="34"/>
  <c r="H3" i="34"/>
  <c r="H2" i="34"/>
  <c r="F4" i="28"/>
  <c r="F6" i="28"/>
  <c r="F7" i="28"/>
  <c r="F8" i="28"/>
  <c r="F12" i="28"/>
  <c r="F14" i="28"/>
  <c r="F15" i="28"/>
  <c r="F16" i="28"/>
  <c r="F20" i="28"/>
  <c r="F22" i="28"/>
  <c r="F23" i="28"/>
  <c r="F24" i="28"/>
  <c r="F28" i="28"/>
  <c r="F30" i="28"/>
  <c r="F31" i="28"/>
  <c r="F32" i="28"/>
  <c r="F36" i="28"/>
  <c r="F38" i="28"/>
  <c r="F39" i="28"/>
  <c r="F40" i="28"/>
  <c r="F44" i="28"/>
  <c r="F46" i="28"/>
  <c r="F47" i="28"/>
  <c r="F48" i="28"/>
  <c r="F52" i="28"/>
  <c r="F54" i="28"/>
  <c r="F55" i="28"/>
  <c r="F56" i="28"/>
  <c r="F60" i="28"/>
  <c r="P3" i="28"/>
  <c r="P4" i="28"/>
  <c r="P5" i="28"/>
  <c r="P6" i="28"/>
  <c r="P7" i="28"/>
  <c r="P8" i="28"/>
  <c r="P9" i="28"/>
  <c r="P10" i="28"/>
  <c r="P11" i="28"/>
  <c r="P12" i="28"/>
  <c r="P13" i="28"/>
  <c r="P14" i="28"/>
  <c r="P15" i="28"/>
  <c r="P16" i="28"/>
  <c r="P17" i="28"/>
  <c r="P18" i="28"/>
  <c r="P19" i="28"/>
  <c r="P20" i="28"/>
  <c r="P21" i="28"/>
  <c r="P22" i="28"/>
  <c r="P23" i="28"/>
  <c r="P24" i="28"/>
  <c r="P25" i="28"/>
  <c r="P26" i="28"/>
  <c r="P27" i="28"/>
  <c r="P28" i="28"/>
  <c r="P29" i="28"/>
  <c r="P30" i="28"/>
  <c r="P31" i="28"/>
  <c r="P32" i="28"/>
  <c r="P33" i="28"/>
  <c r="P34" i="28"/>
  <c r="P35" i="28"/>
  <c r="P36" i="28"/>
  <c r="P37" i="28"/>
  <c r="P38" i="28"/>
  <c r="P39" i="28"/>
  <c r="P40" i="28"/>
  <c r="P41" i="28"/>
  <c r="P42" i="28"/>
  <c r="P43" i="28"/>
  <c r="P44" i="28"/>
  <c r="P45" i="28"/>
  <c r="P46" i="28"/>
  <c r="P47" i="28"/>
  <c r="P48" i="28"/>
  <c r="P49" i="28"/>
  <c r="P50" i="28"/>
  <c r="P51" i="28"/>
  <c r="P52" i="28"/>
  <c r="P53" i="28"/>
  <c r="P54" i="28"/>
  <c r="P55" i="28"/>
  <c r="P56" i="28"/>
  <c r="P57" i="28"/>
  <c r="P58" i="28"/>
  <c r="P59" i="28"/>
  <c r="P60" i="28"/>
  <c r="P2" i="28"/>
  <c r="R3" i="28"/>
  <c r="R4" i="28"/>
  <c r="R5" i="28"/>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41" i="28"/>
  <c r="R42" i="28"/>
  <c r="R43" i="28"/>
  <c r="R44" i="28"/>
  <c r="R45" i="28"/>
  <c r="R46" i="28"/>
  <c r="R47" i="28"/>
  <c r="R48" i="28"/>
  <c r="R49" i="28"/>
  <c r="R50" i="28"/>
  <c r="R51" i="28"/>
  <c r="R52" i="28"/>
  <c r="R53" i="28"/>
  <c r="R54" i="28"/>
  <c r="R55" i="28"/>
  <c r="R56" i="28"/>
  <c r="R57" i="28"/>
  <c r="R58" i="28"/>
  <c r="R59" i="28"/>
  <c r="R60" i="28"/>
  <c r="R2" i="28"/>
  <c r="U7" i="28"/>
  <c r="U8" i="28"/>
  <c r="U15" i="28"/>
  <c r="U16" i="28"/>
  <c r="U23" i="28"/>
  <c r="U24" i="28"/>
  <c r="U31" i="28"/>
  <c r="U32" i="28"/>
  <c r="U39" i="28"/>
  <c r="U40" i="28"/>
  <c r="U47" i="28"/>
  <c r="U48" i="28"/>
  <c r="U55" i="28"/>
  <c r="U56" i="28"/>
  <c r="Q60" i="28"/>
  <c r="I3" i="33"/>
  <c r="I4" i="33"/>
  <c r="I5" i="33"/>
  <c r="I6" i="33"/>
  <c r="I7" i="33"/>
  <c r="I8" i="33"/>
  <c r="I9" i="33"/>
  <c r="I10" i="33"/>
  <c r="I11" i="33"/>
  <c r="I12" i="33"/>
  <c r="I13" i="33"/>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2" i="33"/>
  <c r="Q3" i="28"/>
  <c r="Q4" i="28"/>
  <c r="Q5" i="28"/>
  <c r="Q6" i="28"/>
  <c r="Q7" i="28"/>
  <c r="Q8" i="28"/>
  <c r="Q9" i="28"/>
  <c r="Q10" i="28"/>
  <c r="Q11" i="28"/>
  <c r="Q12" i="28"/>
  <c r="Q13" i="28"/>
  <c r="Q14" i="28"/>
  <c r="Q15" i="28"/>
  <c r="Q16" i="28"/>
  <c r="Q17" i="28"/>
  <c r="Q18" i="28"/>
  <c r="Q19" i="28"/>
  <c r="Q20" i="28"/>
  <c r="Q21" i="28"/>
  <c r="Q22" i="28"/>
  <c r="Q23" i="28"/>
  <c r="Q24" i="28"/>
  <c r="Q25" i="28"/>
  <c r="Q26" i="28"/>
  <c r="Q27" i="28"/>
  <c r="Q28" i="28"/>
  <c r="Q29" i="28"/>
  <c r="Q30" i="28"/>
  <c r="Q31" i="28"/>
  <c r="Q32" i="28"/>
  <c r="Q33" i="28"/>
  <c r="Q34" i="28"/>
  <c r="Q35" i="28"/>
  <c r="Q36" i="28"/>
  <c r="Q37" i="28"/>
  <c r="Q38" i="28"/>
  <c r="Q39" i="28"/>
  <c r="Q40" i="28"/>
  <c r="Q41" i="28"/>
  <c r="Q42" i="28"/>
  <c r="Q43" i="28"/>
  <c r="Q44" i="28"/>
  <c r="Q45" i="28"/>
  <c r="Q46" i="28"/>
  <c r="Q47" i="28"/>
  <c r="Q48" i="28"/>
  <c r="Q49" i="28"/>
  <c r="Q50" i="28"/>
  <c r="Q51" i="28"/>
  <c r="Q52" i="28"/>
  <c r="Q53" i="28"/>
  <c r="Q54" i="28"/>
  <c r="Q55" i="28"/>
  <c r="Q56" i="28"/>
  <c r="Q57" i="28"/>
  <c r="Q58" i="28"/>
  <c r="Q59" i="28"/>
  <c r="Q2" i="28"/>
  <c r="C3" i="28"/>
  <c r="C4" i="28"/>
  <c r="C5" i="28"/>
  <c r="C6" i="28"/>
  <c r="C7" i="28"/>
  <c r="C8" i="28"/>
  <c r="C9" i="28"/>
  <c r="C10" i="28"/>
  <c r="C11" i="28"/>
  <c r="C12" i="28"/>
  <c r="C13" i="28"/>
  <c r="C14" i="28"/>
  <c r="C15" i="28"/>
  <c r="C16" i="28"/>
  <c r="C17" i="28"/>
  <c r="C18" i="28"/>
  <c r="C19" i="28"/>
  <c r="C20" i="28"/>
  <c r="C21" i="28"/>
  <c r="C22" i="28"/>
  <c r="C23" i="28"/>
  <c r="C24" i="28"/>
  <c r="C25" i="28"/>
  <c r="C26" i="28"/>
  <c r="C27" i="28"/>
  <c r="C28" i="28"/>
  <c r="C29" i="28"/>
  <c r="C30" i="28"/>
  <c r="C31" i="28"/>
  <c r="C32" i="28"/>
  <c r="C33" i="28"/>
  <c r="C34" i="28"/>
  <c r="C35" i="28"/>
  <c r="C36" i="28"/>
  <c r="C37" i="28"/>
  <c r="C38" i="28"/>
  <c r="C39" i="28"/>
  <c r="C40" i="28"/>
  <c r="C41" i="28"/>
  <c r="C42" i="28"/>
  <c r="C43" i="28"/>
  <c r="C44" i="28"/>
  <c r="C45" i="28"/>
  <c r="C46" i="28"/>
  <c r="C47" i="28"/>
  <c r="C48" i="28"/>
  <c r="C49" i="28"/>
  <c r="C50" i="28"/>
  <c r="C51" i="28"/>
  <c r="C52" i="28"/>
  <c r="C53" i="28"/>
  <c r="C54" i="28"/>
  <c r="C55" i="28"/>
  <c r="C56" i="28"/>
  <c r="C57" i="28"/>
  <c r="C58" i="28"/>
  <c r="C59" i="28"/>
  <c r="C60" i="2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5" i="28"/>
  <c r="D36" i="28"/>
  <c r="D37" i="28"/>
  <c r="D43" i="28"/>
  <c r="D44" i="28"/>
  <c r="D45" i="28"/>
  <c r="D51" i="28"/>
  <c r="D52" i="28"/>
  <c r="D53" i="28"/>
  <c r="D59" i="28"/>
  <c r="D60" i="28"/>
  <c r="D2" i="28"/>
  <c r="C2" i="28"/>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2" i="13"/>
  <c r="B3" i="28"/>
  <c r="B4" i="28"/>
  <c r="B5" i="28"/>
  <c r="B6" i="28"/>
  <c r="B7" i="28"/>
  <c r="B8" i="28"/>
  <c r="B9" i="28"/>
  <c r="B10" i="28"/>
  <c r="B11" i="28"/>
  <c r="B12" i="28"/>
  <c r="B13" i="28"/>
  <c r="B14" i="28"/>
  <c r="B15" i="28"/>
  <c r="B16" i="28"/>
  <c r="B17" i="28"/>
  <c r="B18" i="28"/>
  <c r="B19" i="28"/>
  <c r="B20" i="28"/>
  <c r="B21" i="28"/>
  <c r="B22" i="28"/>
  <c r="B23" i="28"/>
  <c r="B24" i="28"/>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51" i="28"/>
  <c r="B52" i="28"/>
  <c r="B53" i="28"/>
  <c r="B54" i="28"/>
  <c r="B55" i="28"/>
  <c r="B56" i="28"/>
  <c r="B57" i="28"/>
  <c r="B58" i="28"/>
  <c r="B59" i="28"/>
  <c r="B60" i="28"/>
  <c r="B2" i="28"/>
  <c r="O3" i="28"/>
  <c r="O4" i="28"/>
  <c r="O5" i="28"/>
  <c r="O6" i="28"/>
  <c r="O7" i="28"/>
  <c r="O8" i="28"/>
  <c r="O9" i="28"/>
  <c r="O10" i="28"/>
  <c r="O11" i="28"/>
  <c r="O12" i="28"/>
  <c r="O13" i="28"/>
  <c r="O14" i="28"/>
  <c r="O15" i="28"/>
  <c r="O16" i="28"/>
  <c r="O17" i="28"/>
  <c r="O18" i="28"/>
  <c r="O19" i="28"/>
  <c r="O20" i="28"/>
  <c r="O21" i="28"/>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H3" i="28"/>
  <c r="H4" i="28"/>
  <c r="H5" i="28"/>
  <c r="H6" i="28"/>
  <c r="H7" i="28"/>
  <c r="H8" i="28"/>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51" i="28"/>
  <c r="H52" i="28"/>
  <c r="H53" i="28"/>
  <c r="H54" i="28"/>
  <c r="H55" i="28"/>
  <c r="H56" i="28"/>
  <c r="H57" i="28"/>
  <c r="H58" i="28"/>
  <c r="H59" i="28"/>
  <c r="H60" i="28"/>
  <c r="W3" i="28"/>
  <c r="W4" i="28"/>
  <c r="W5" i="28"/>
  <c r="W6" i="28"/>
  <c r="W7" i="28"/>
  <c r="W8" i="28"/>
  <c r="W9" i="28"/>
  <c r="W10" i="28"/>
  <c r="W11" i="28"/>
  <c r="W12" i="28"/>
  <c r="W13" i="28"/>
  <c r="W14" i="28"/>
  <c r="W15" i="28"/>
  <c r="W16" i="28"/>
  <c r="W17" i="28"/>
  <c r="W18" i="28"/>
  <c r="W19" i="28"/>
  <c r="W20" i="28"/>
  <c r="W21" i="28"/>
  <c r="W22" i="28"/>
  <c r="W23" i="28"/>
  <c r="W24" i="28"/>
  <c r="W25" i="28"/>
  <c r="W26" i="28"/>
  <c r="W27" i="28"/>
  <c r="W28" i="28"/>
  <c r="W29" i="28"/>
  <c r="W30" i="28"/>
  <c r="W31" i="28"/>
  <c r="W32" i="28"/>
  <c r="W33" i="28"/>
  <c r="W34" i="28"/>
  <c r="W35" i="28"/>
  <c r="W36" i="28"/>
  <c r="W37" i="28"/>
  <c r="W38" i="28"/>
  <c r="W39" i="28"/>
  <c r="W40" i="28"/>
  <c r="W41" i="28"/>
  <c r="W42" i="28"/>
  <c r="W43" i="28"/>
  <c r="W44" i="28"/>
  <c r="W45" i="28"/>
  <c r="W46" i="28"/>
  <c r="W47" i="28"/>
  <c r="W48" i="28"/>
  <c r="W49" i="28"/>
  <c r="W50" i="28"/>
  <c r="W51" i="28"/>
  <c r="W52" i="28"/>
  <c r="W53" i="28"/>
  <c r="W54" i="28"/>
  <c r="W55" i="28"/>
  <c r="W56" i="28"/>
  <c r="W57" i="28"/>
  <c r="W58" i="28"/>
  <c r="W59" i="28"/>
  <c r="W60" i="28"/>
  <c r="O2" i="28"/>
  <c r="J24" i="28"/>
  <c r="J49" i="28"/>
  <c r="J56" i="28"/>
  <c r="J58" i="28"/>
  <c r="W2" i="28"/>
  <c r="N3" i="28"/>
  <c r="N4" i="28"/>
  <c r="N5" i="28"/>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41" i="28"/>
  <c r="N42" i="28"/>
  <c r="N43" i="28"/>
  <c r="N44" i="28"/>
  <c r="N45" i="28"/>
  <c r="N46" i="28"/>
  <c r="N47" i="28"/>
  <c r="N48" i="28"/>
  <c r="N49" i="28"/>
  <c r="N50" i="28"/>
  <c r="N51" i="28"/>
  <c r="N52" i="28"/>
  <c r="N53" i="28"/>
  <c r="N54" i="28"/>
  <c r="N55" i="28"/>
  <c r="N56" i="28"/>
  <c r="N57" i="28"/>
  <c r="N58" i="28"/>
  <c r="N59" i="28"/>
  <c r="N60" i="28"/>
  <c r="I4" i="2"/>
  <c r="C3" i="36" s="1"/>
  <c r="I5" i="2"/>
  <c r="C4" i="36" s="1"/>
  <c r="I6" i="2"/>
  <c r="C5" i="36" s="1"/>
  <c r="V3" i="28"/>
  <c r="V4" i="28"/>
  <c r="V5" i="28"/>
  <c r="V6" i="28"/>
  <c r="V7" i="28"/>
  <c r="V8" i="28"/>
  <c r="V9" i="28"/>
  <c r="V10" i="28"/>
  <c r="V11" i="28"/>
  <c r="V12" i="28"/>
  <c r="V13" i="28"/>
  <c r="V14" i="28"/>
  <c r="V15" i="28"/>
  <c r="V16" i="28"/>
  <c r="V17" i="28"/>
  <c r="V18" i="28"/>
  <c r="V19" i="28"/>
  <c r="V20" i="28"/>
  <c r="V21" i="28"/>
  <c r="V22" i="28"/>
  <c r="V23" i="28"/>
  <c r="V24" i="28"/>
  <c r="V25" i="28"/>
  <c r="V26" i="28"/>
  <c r="V27" i="28"/>
  <c r="V28" i="28"/>
  <c r="V29" i="28"/>
  <c r="V30" i="28"/>
  <c r="V31" i="28"/>
  <c r="V32" i="28"/>
  <c r="V33" i="28"/>
  <c r="V34" i="28"/>
  <c r="V35" i="28"/>
  <c r="V36" i="28"/>
  <c r="V37" i="28"/>
  <c r="V38" i="28"/>
  <c r="V39" i="28"/>
  <c r="V40" i="28"/>
  <c r="V41" i="28"/>
  <c r="V42" i="28"/>
  <c r="V43" i="28"/>
  <c r="V44" i="28"/>
  <c r="V45" i="28"/>
  <c r="V46" i="28"/>
  <c r="V47" i="28"/>
  <c r="V48" i="28"/>
  <c r="V49" i="28"/>
  <c r="V50" i="28"/>
  <c r="V51" i="28"/>
  <c r="V52" i="28"/>
  <c r="V53" i="28"/>
  <c r="V54" i="28"/>
  <c r="V55" i="28"/>
  <c r="V56" i="28"/>
  <c r="V57" i="28"/>
  <c r="V58" i="28"/>
  <c r="V59" i="28"/>
  <c r="V60" i="28"/>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5" i="28"/>
  <c r="E36" i="28"/>
  <c r="E38" i="28"/>
  <c r="E41" i="28"/>
  <c r="E43" i="28"/>
  <c r="E44" i="28"/>
  <c r="E46" i="28"/>
  <c r="E49" i="28"/>
  <c r="E51" i="28"/>
  <c r="E52" i="28"/>
  <c r="E54" i="28"/>
  <c r="E57" i="28"/>
  <c r="E59" i="28"/>
  <c r="E60" i="28"/>
  <c r="N2" i="28"/>
  <c r="E2" i="28"/>
  <c r="V2" i="28"/>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44" i="31"/>
  <c r="I45" i="31"/>
  <c r="I46" i="31"/>
  <c r="I47" i="31"/>
  <c r="I48" i="31"/>
  <c r="I49" i="31"/>
  <c r="I50" i="31"/>
  <c r="I51" i="31"/>
  <c r="I52" i="31"/>
  <c r="I53" i="31"/>
  <c r="I54" i="31"/>
  <c r="I55" i="31"/>
  <c r="I56" i="31"/>
  <c r="I57" i="31"/>
  <c r="I58" i="31"/>
  <c r="I59" i="31"/>
  <c r="I60" i="31"/>
  <c r="I61" i="31"/>
  <c r="I3" i="31"/>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3" i="30"/>
  <c r="T3" i="28"/>
  <c r="T4" i="28"/>
  <c r="T5"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41" i="28"/>
  <c r="T42" i="28"/>
  <c r="T43" i="28"/>
  <c r="T44" i="28"/>
  <c r="T45" i="28"/>
  <c r="T46" i="28"/>
  <c r="T47" i="28"/>
  <c r="T48" i="28"/>
  <c r="T49" i="28"/>
  <c r="T50" i="28"/>
  <c r="T51" i="28"/>
  <c r="T52" i="28"/>
  <c r="T53" i="28"/>
  <c r="T54" i="28"/>
  <c r="T55" i="28"/>
  <c r="T56" i="28"/>
  <c r="T57" i="28"/>
  <c r="T58" i="28"/>
  <c r="T59" i="28"/>
  <c r="T60" i="28"/>
  <c r="T2" i="28"/>
  <c r="M3" i="28"/>
  <c r="M4" i="28"/>
  <c r="M5" i="28"/>
  <c r="M6" i="28"/>
  <c r="M7" i="28"/>
  <c r="M8" i="28"/>
  <c r="M9" i="28"/>
  <c r="M10" i="28"/>
  <c r="M11" i="28"/>
  <c r="M12" i="28"/>
  <c r="M13" i="28"/>
  <c r="M14" i="28"/>
  <c r="M15" i="28"/>
  <c r="M16" i="28"/>
  <c r="M17" i="28"/>
  <c r="M18" i="28"/>
  <c r="M19" i="28"/>
  <c r="M20" i="28"/>
  <c r="M21" i="28"/>
  <c r="M22" i="28"/>
  <c r="M23" i="28"/>
  <c r="M24" i="28"/>
  <c r="M25" i="28"/>
  <c r="M26" i="28"/>
  <c r="M27" i="28"/>
  <c r="M28" i="28"/>
  <c r="M29" i="28"/>
  <c r="M30" i="28"/>
  <c r="M31" i="28"/>
  <c r="M32" i="28"/>
  <c r="M33" i="28"/>
  <c r="M34" i="28"/>
  <c r="M35" i="28"/>
  <c r="M36" i="28"/>
  <c r="M37" i="28"/>
  <c r="M38" i="28"/>
  <c r="M39" i="28"/>
  <c r="M40" i="28"/>
  <c r="M41" i="28"/>
  <c r="M42" i="28"/>
  <c r="M43" i="28"/>
  <c r="M44" i="28"/>
  <c r="M45" i="28"/>
  <c r="M46" i="28"/>
  <c r="M47" i="28"/>
  <c r="M48" i="28"/>
  <c r="M49" i="28"/>
  <c r="M50" i="28"/>
  <c r="M51" i="28"/>
  <c r="M52" i="28"/>
  <c r="M53" i="28"/>
  <c r="M54" i="28"/>
  <c r="M55" i="28"/>
  <c r="M56" i="28"/>
  <c r="M57" i="28"/>
  <c r="M58" i="28"/>
  <c r="M59" i="28"/>
  <c r="M60" i="28"/>
  <c r="M2" i="28"/>
  <c r="I3" i="15"/>
  <c r="F3" i="28" s="1"/>
  <c r="I4" i="15"/>
  <c r="J4" i="36" s="1"/>
  <c r="I5" i="15"/>
  <c r="F5" i="28" s="1"/>
  <c r="I6" i="15"/>
  <c r="J6" i="36" s="1"/>
  <c r="I7" i="15"/>
  <c r="I8" i="15"/>
  <c r="J8" i="36" s="1"/>
  <c r="I9" i="15"/>
  <c r="F9" i="28" s="1"/>
  <c r="I10" i="15"/>
  <c r="F10" i="28" s="1"/>
  <c r="I11" i="15"/>
  <c r="F11" i="28" s="1"/>
  <c r="I12" i="15"/>
  <c r="J12" i="36" s="1"/>
  <c r="I13" i="15"/>
  <c r="F13" i="28" s="1"/>
  <c r="I14" i="15"/>
  <c r="J14" i="36" s="1"/>
  <c r="I15" i="15"/>
  <c r="I16" i="15"/>
  <c r="J16" i="36" s="1"/>
  <c r="I17" i="15"/>
  <c r="F17" i="28" s="1"/>
  <c r="I18" i="15"/>
  <c r="F18" i="28" s="1"/>
  <c r="I19" i="15"/>
  <c r="F19" i="28" s="1"/>
  <c r="I20" i="15"/>
  <c r="J20" i="36" s="1"/>
  <c r="I21" i="15"/>
  <c r="F21" i="28" s="1"/>
  <c r="I22" i="15"/>
  <c r="J22" i="36" s="1"/>
  <c r="I23" i="15"/>
  <c r="I24" i="15"/>
  <c r="J24" i="36" s="1"/>
  <c r="I25" i="15"/>
  <c r="J25" i="36" s="1"/>
  <c r="I26" i="15"/>
  <c r="F26" i="28" s="1"/>
  <c r="I27" i="15"/>
  <c r="J27" i="36" s="1"/>
  <c r="I28" i="15"/>
  <c r="I29" i="15"/>
  <c r="J29" i="36" s="1"/>
  <c r="I30" i="15"/>
  <c r="J30" i="36" s="1"/>
  <c r="I31" i="15"/>
  <c r="I32" i="15"/>
  <c r="J32" i="36" s="1"/>
  <c r="I33" i="15"/>
  <c r="J33" i="36" s="1"/>
  <c r="I34" i="15"/>
  <c r="F34" i="28" s="1"/>
  <c r="I35" i="15"/>
  <c r="F35" i="28" s="1"/>
  <c r="I36" i="15"/>
  <c r="J36" i="36" s="1"/>
  <c r="I37" i="15"/>
  <c r="J37" i="36" s="1"/>
  <c r="I38" i="15"/>
  <c r="I39" i="15"/>
  <c r="J39" i="36" s="1"/>
  <c r="I40" i="15"/>
  <c r="J40" i="36" s="1"/>
  <c r="I41" i="15"/>
  <c r="F41" i="28" s="1"/>
  <c r="I42" i="15"/>
  <c r="J42" i="36" s="1"/>
  <c r="I43" i="15"/>
  <c r="F43" i="28" s="1"/>
  <c r="I44" i="15"/>
  <c r="J44" i="36" s="1"/>
  <c r="I45" i="15"/>
  <c r="J45" i="36" s="1"/>
  <c r="I46" i="15"/>
  <c r="J46" i="36" s="1"/>
  <c r="I47" i="15"/>
  <c r="I48" i="15"/>
  <c r="J48" i="36" s="1"/>
  <c r="I49" i="15"/>
  <c r="F49" i="28" s="1"/>
  <c r="I50" i="15"/>
  <c r="F50" i="28" s="1"/>
  <c r="I51" i="15"/>
  <c r="J51" i="36" s="1"/>
  <c r="I52" i="15"/>
  <c r="I53" i="15"/>
  <c r="F53" i="28" s="1"/>
  <c r="I54" i="15"/>
  <c r="J54" i="36" s="1"/>
  <c r="I55" i="15"/>
  <c r="J55" i="36" s="1"/>
  <c r="I56" i="15"/>
  <c r="J56" i="36" s="1"/>
  <c r="I57" i="15"/>
  <c r="F57" i="28" s="1"/>
  <c r="I58" i="15"/>
  <c r="F58" i="28" s="1"/>
  <c r="I59" i="15"/>
  <c r="F59" i="28" s="1"/>
  <c r="I60" i="15"/>
  <c r="J60" i="36" s="1"/>
  <c r="I2" i="15"/>
  <c r="F2" i="28" s="1"/>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D34" i="36" s="1"/>
  <c r="I36" i="16"/>
  <c r="D35" i="36" s="1"/>
  <c r="I37" i="16"/>
  <c r="I38" i="16"/>
  <c r="D37" i="36" s="1"/>
  <c r="I39" i="16"/>
  <c r="I40" i="16"/>
  <c r="D39" i="36" s="1"/>
  <c r="I41" i="16"/>
  <c r="E40" i="28" s="1"/>
  <c r="I42" i="16"/>
  <c r="D41" i="36" s="1"/>
  <c r="I43" i="16"/>
  <c r="D42" i="36" s="1"/>
  <c r="I44" i="16"/>
  <c r="D43" i="36" s="1"/>
  <c r="I45" i="16"/>
  <c r="D44" i="36" s="1"/>
  <c r="I46" i="16"/>
  <c r="D45" i="36" s="1"/>
  <c r="I47" i="16"/>
  <c r="I48" i="16"/>
  <c r="D47" i="36" s="1"/>
  <c r="I49" i="16"/>
  <c r="E48" i="28" s="1"/>
  <c r="I50" i="16"/>
  <c r="D49" i="36" s="1"/>
  <c r="I51" i="16"/>
  <c r="D50" i="36" s="1"/>
  <c r="I52" i="16"/>
  <c r="D51" i="36" s="1"/>
  <c r="I53" i="16"/>
  <c r="D52" i="36" s="1"/>
  <c r="I54" i="16"/>
  <c r="D53" i="36" s="1"/>
  <c r="I55" i="16"/>
  <c r="I56" i="16"/>
  <c r="D55" i="36" s="1"/>
  <c r="I57" i="16"/>
  <c r="E56" i="28" s="1"/>
  <c r="I58" i="16"/>
  <c r="D57" i="36" s="1"/>
  <c r="I59" i="16"/>
  <c r="D58" i="36" s="1"/>
  <c r="I60" i="16"/>
  <c r="D59" i="36" s="1"/>
  <c r="I61" i="16"/>
  <c r="D60" i="36" s="1"/>
  <c r="I3" i="20"/>
  <c r="I4" i="20"/>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3" i="16"/>
  <c r="I3" i="32"/>
  <c r="I4" i="32"/>
  <c r="I5" i="32"/>
  <c r="I6" i="32"/>
  <c r="I7"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38" i="32"/>
  <c r="I39" i="32"/>
  <c r="I40" i="32"/>
  <c r="I41" i="32"/>
  <c r="I42" i="32"/>
  <c r="I43" i="32"/>
  <c r="I44" i="32"/>
  <c r="I45" i="32"/>
  <c r="I46" i="32"/>
  <c r="I47" i="32"/>
  <c r="I48" i="32"/>
  <c r="I49" i="32"/>
  <c r="I50" i="32"/>
  <c r="I51" i="32"/>
  <c r="I52" i="32"/>
  <c r="I53" i="32"/>
  <c r="I54" i="32"/>
  <c r="I55" i="32"/>
  <c r="I56" i="32"/>
  <c r="I57" i="32"/>
  <c r="I58" i="32"/>
  <c r="I59" i="32"/>
  <c r="I60" i="32"/>
  <c r="I2" i="32"/>
  <c r="I2" i="20"/>
  <c r="H3" i="32"/>
  <c r="H4" i="32"/>
  <c r="H5" i="32"/>
  <c r="H6" i="32"/>
  <c r="H7" i="32"/>
  <c r="H8" i="32"/>
  <c r="H9" i="32"/>
  <c r="H10" i="32"/>
  <c r="H11" i="32"/>
  <c r="H12" i="32"/>
  <c r="H13" i="32"/>
  <c r="H14" i="32"/>
  <c r="H15" i="32"/>
  <c r="H16" i="32"/>
  <c r="H17" i="32"/>
  <c r="H18" i="32"/>
  <c r="H19" i="32"/>
  <c r="H20" i="32"/>
  <c r="H21" i="32"/>
  <c r="H22" i="32"/>
  <c r="H23" i="32"/>
  <c r="H24" i="32"/>
  <c r="H25" i="32"/>
  <c r="H26" i="32"/>
  <c r="H27" i="32"/>
  <c r="H28" i="32"/>
  <c r="H29" i="32"/>
  <c r="H30" i="32"/>
  <c r="H31" i="32"/>
  <c r="H32" i="32"/>
  <c r="H33" i="32"/>
  <c r="H34" i="32"/>
  <c r="H35" i="32"/>
  <c r="H36" i="32"/>
  <c r="H37" i="32"/>
  <c r="H38" i="32"/>
  <c r="H39" i="32"/>
  <c r="H40" i="32"/>
  <c r="H41" i="32"/>
  <c r="H42" i="32"/>
  <c r="H43" i="32"/>
  <c r="H44" i="32"/>
  <c r="H45" i="32"/>
  <c r="H46" i="32"/>
  <c r="H47" i="32"/>
  <c r="H48" i="32"/>
  <c r="H49" i="32"/>
  <c r="H50" i="32"/>
  <c r="H51" i="32"/>
  <c r="H52" i="32"/>
  <c r="H53" i="32"/>
  <c r="H54" i="32"/>
  <c r="H55" i="32"/>
  <c r="H56" i="32"/>
  <c r="H57" i="32"/>
  <c r="H58" i="32"/>
  <c r="H59" i="32"/>
  <c r="H60" i="32"/>
  <c r="G63" i="16"/>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I45" i="24"/>
  <c r="I46" i="24"/>
  <c r="I47" i="24"/>
  <c r="I48" i="24"/>
  <c r="I49" i="24"/>
  <c r="I50" i="24"/>
  <c r="I51" i="24"/>
  <c r="I52" i="24"/>
  <c r="I53" i="24"/>
  <c r="I54" i="24"/>
  <c r="I55" i="24"/>
  <c r="I56" i="24"/>
  <c r="I57" i="24"/>
  <c r="I58" i="24"/>
  <c r="I59" i="24"/>
  <c r="I60" i="24"/>
  <c r="I61" i="24"/>
  <c r="I3" i="24"/>
  <c r="I7" i="2"/>
  <c r="J6" i="28" s="1"/>
  <c r="I8" i="2"/>
  <c r="J7" i="28" s="1"/>
  <c r="I9" i="2"/>
  <c r="J8" i="28" s="1"/>
  <c r="I10" i="2"/>
  <c r="C9" i="36" s="1"/>
  <c r="I11" i="2"/>
  <c r="J10" i="28" s="1"/>
  <c r="I12" i="2"/>
  <c r="C11" i="36" s="1"/>
  <c r="I13" i="2"/>
  <c r="C12" i="36" s="1"/>
  <c r="I14" i="2"/>
  <c r="C13" i="36" s="1"/>
  <c r="I15" i="2"/>
  <c r="J14" i="28" s="1"/>
  <c r="I16" i="2"/>
  <c r="J15" i="28" s="1"/>
  <c r="I17" i="2"/>
  <c r="C16" i="36" s="1"/>
  <c r="I18" i="2"/>
  <c r="C17" i="36" s="1"/>
  <c r="I19" i="2"/>
  <c r="C18" i="36" s="1"/>
  <c r="I20" i="2"/>
  <c r="C19" i="36" s="1"/>
  <c r="I21" i="2"/>
  <c r="C20" i="36" s="1"/>
  <c r="I22" i="2"/>
  <c r="C21" i="36" s="1"/>
  <c r="I23" i="2"/>
  <c r="J22" i="28" s="1"/>
  <c r="I24" i="2"/>
  <c r="J23" i="28" s="1"/>
  <c r="I25" i="2"/>
  <c r="I26" i="2"/>
  <c r="C25" i="36" s="1"/>
  <c r="I27" i="2"/>
  <c r="C26" i="36" s="1"/>
  <c r="I28" i="2"/>
  <c r="C27" i="36" s="1"/>
  <c r="I29" i="2"/>
  <c r="C28" i="36" s="1"/>
  <c r="I30" i="2"/>
  <c r="C29" i="36" s="1"/>
  <c r="I31" i="2"/>
  <c r="J30" i="28" s="1"/>
  <c r="I32" i="2"/>
  <c r="J31" i="28" s="1"/>
  <c r="I33" i="2"/>
  <c r="J32" i="28" s="1"/>
  <c r="I34" i="2"/>
  <c r="C33" i="36" s="1"/>
  <c r="I35" i="2"/>
  <c r="J34" i="28" s="1"/>
  <c r="I36" i="2"/>
  <c r="C35" i="36" s="1"/>
  <c r="I37" i="2"/>
  <c r="C36" i="36" s="1"/>
  <c r="I38" i="2"/>
  <c r="C37" i="36" s="1"/>
  <c r="I39" i="2"/>
  <c r="J38" i="28" s="1"/>
  <c r="I40" i="2"/>
  <c r="J39" i="28" s="1"/>
  <c r="I41" i="2"/>
  <c r="C40" i="36" s="1"/>
  <c r="I42" i="2"/>
  <c r="C41" i="36" s="1"/>
  <c r="I43" i="2"/>
  <c r="J42" i="28" s="1"/>
  <c r="I44" i="2"/>
  <c r="C43" i="36" s="1"/>
  <c r="I45" i="2"/>
  <c r="C44" i="36" s="1"/>
  <c r="I46" i="2"/>
  <c r="C45" i="36" s="1"/>
  <c r="I47" i="2"/>
  <c r="J46" i="28" s="1"/>
  <c r="I48" i="2"/>
  <c r="J47" i="28" s="1"/>
  <c r="I49" i="2"/>
  <c r="C48" i="36" s="1"/>
  <c r="I50" i="2"/>
  <c r="C49" i="36" s="1"/>
  <c r="I51" i="2"/>
  <c r="J50" i="28" s="1"/>
  <c r="I52" i="2"/>
  <c r="C51" i="36" s="1"/>
  <c r="I53" i="2"/>
  <c r="C52" i="36" s="1"/>
  <c r="I54" i="2"/>
  <c r="C53" i="36" s="1"/>
  <c r="I55" i="2"/>
  <c r="J54" i="28" s="1"/>
  <c r="I56" i="2"/>
  <c r="J55" i="28" s="1"/>
  <c r="I57" i="2"/>
  <c r="C56" i="36" s="1"/>
  <c r="I58" i="2"/>
  <c r="C57" i="36" s="1"/>
  <c r="I59" i="2"/>
  <c r="C58" i="36" s="1"/>
  <c r="I60" i="2"/>
  <c r="C59" i="36" s="1"/>
  <c r="I61" i="2"/>
  <c r="C60" i="36" s="1"/>
  <c r="I3" i="2"/>
  <c r="J2" i="28" s="1"/>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D34" i="28" s="1"/>
  <c r="J36" i="9"/>
  <c r="J37" i="9"/>
  <c r="H36" i="36" s="1"/>
  <c r="J38" i="9"/>
  <c r="J39" i="9"/>
  <c r="D38" i="28" s="1"/>
  <c r="J40" i="9"/>
  <c r="D39" i="28" s="1"/>
  <c r="J41" i="9"/>
  <c r="H40" i="36" s="1"/>
  <c r="J42" i="9"/>
  <c r="D41" i="28" s="1"/>
  <c r="J43" i="9"/>
  <c r="D42" i="28" s="1"/>
  <c r="J44" i="9"/>
  <c r="J45" i="9"/>
  <c r="J46" i="9"/>
  <c r="J47" i="9"/>
  <c r="D46" i="28" s="1"/>
  <c r="J48" i="9"/>
  <c r="H47" i="36" s="1"/>
  <c r="J49" i="9"/>
  <c r="D48" i="28" s="1"/>
  <c r="J50" i="9"/>
  <c r="H49" i="36" s="1"/>
  <c r="J51" i="9"/>
  <c r="H50" i="36" s="1"/>
  <c r="J52" i="9"/>
  <c r="J53" i="9"/>
  <c r="J54" i="9"/>
  <c r="H53" i="36" s="1"/>
  <c r="J55" i="9"/>
  <c r="D54" i="28" s="1"/>
  <c r="J56" i="9"/>
  <c r="D55" i="28" s="1"/>
  <c r="J57" i="9"/>
  <c r="D56" i="28" s="1"/>
  <c r="J58" i="9"/>
  <c r="D57" i="28" s="1"/>
  <c r="J59" i="9"/>
  <c r="D58" i="28" s="1"/>
  <c r="J60" i="9"/>
  <c r="J61" i="9"/>
  <c r="H60" i="36" s="1"/>
  <c r="J3" i="9"/>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3" i="1"/>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L35" i="28" s="1"/>
  <c r="I36" i="14"/>
  <c r="I37" i="14"/>
  <c r="T37" i="36" s="1"/>
  <c r="I38" i="14"/>
  <c r="I39" i="14"/>
  <c r="I40" i="14"/>
  <c r="I41" i="14"/>
  <c r="T41" i="36" s="1"/>
  <c r="I42" i="14"/>
  <c r="L42" i="28" s="1"/>
  <c r="I43" i="14"/>
  <c r="T43" i="36" s="1"/>
  <c r="I44" i="14"/>
  <c r="T44" i="36" s="1"/>
  <c r="I45" i="14"/>
  <c r="I46" i="14"/>
  <c r="T46" i="36" s="1"/>
  <c r="I47" i="14"/>
  <c r="I48" i="14"/>
  <c r="I49" i="14"/>
  <c r="T49" i="36" s="1"/>
  <c r="I50" i="14"/>
  <c r="L50" i="28" s="1"/>
  <c r="I51" i="14"/>
  <c r="L51" i="28" s="1"/>
  <c r="I52" i="14"/>
  <c r="T52" i="36" s="1"/>
  <c r="I53" i="14"/>
  <c r="T53" i="36" s="1"/>
  <c r="I54" i="14"/>
  <c r="T54" i="36" s="1"/>
  <c r="I55" i="14"/>
  <c r="T55" i="36" s="1"/>
  <c r="I56" i="14"/>
  <c r="T56" i="36" s="1"/>
  <c r="I57" i="14"/>
  <c r="T57" i="36" s="1"/>
  <c r="I58" i="14"/>
  <c r="L58" i="28" s="1"/>
  <c r="I59" i="14"/>
  <c r="L59" i="28" s="1"/>
  <c r="I60" i="14"/>
  <c r="T60" i="36" s="1"/>
  <c r="I2" i="1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I3" i="23"/>
  <c r="J3" i="4"/>
  <c r="I4" i="22"/>
  <c r="I5" i="22"/>
  <c r="I6"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2" i="22"/>
  <c r="I53" i="22"/>
  <c r="I54" i="22"/>
  <c r="I55" i="22"/>
  <c r="I56" i="22"/>
  <c r="I57" i="22"/>
  <c r="I58" i="22"/>
  <c r="I59" i="22"/>
  <c r="I60" i="22"/>
  <c r="I61" i="22"/>
  <c r="I3" i="2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S34" i="36" s="1"/>
  <c r="I35" i="12"/>
  <c r="S35" i="36" s="1"/>
  <c r="I36" i="12"/>
  <c r="S36" i="36" s="1"/>
  <c r="I37" i="12"/>
  <c r="S37" i="36" s="1"/>
  <c r="I38" i="12"/>
  <c r="I39" i="12"/>
  <c r="S39" i="36" s="1"/>
  <c r="I40" i="12"/>
  <c r="S40" i="36" s="1"/>
  <c r="I41" i="12"/>
  <c r="S41" i="36" s="1"/>
  <c r="I42" i="12"/>
  <c r="S42" i="36" s="1"/>
  <c r="I43" i="12"/>
  <c r="S43" i="36" s="1"/>
  <c r="I44" i="12"/>
  <c r="S44" i="36" s="1"/>
  <c r="I45" i="12"/>
  <c r="S45" i="36" s="1"/>
  <c r="I46" i="12"/>
  <c r="S46" i="36" s="1"/>
  <c r="I47" i="12"/>
  <c r="S47" i="36" s="1"/>
  <c r="I48" i="12"/>
  <c r="S48" i="36" s="1"/>
  <c r="I49" i="12"/>
  <c r="S49" i="36" s="1"/>
  <c r="I50" i="12"/>
  <c r="S50" i="36" s="1"/>
  <c r="I51" i="12"/>
  <c r="S51" i="36" s="1"/>
  <c r="I52" i="12"/>
  <c r="I53" i="12"/>
  <c r="I54" i="12"/>
  <c r="I55" i="12"/>
  <c r="S55" i="36" s="1"/>
  <c r="I56" i="12"/>
  <c r="S56" i="36" s="1"/>
  <c r="I57" i="12"/>
  <c r="S57" i="36" s="1"/>
  <c r="I58" i="12"/>
  <c r="K58" i="28" s="1"/>
  <c r="I59" i="12"/>
  <c r="S59" i="36" s="1"/>
  <c r="I60" i="12"/>
  <c r="S60" i="36" s="1"/>
  <c r="I2" i="12"/>
  <c r="I3" i="27"/>
  <c r="I4" i="27"/>
  <c r="I5" i="27"/>
  <c r="I6" i="27"/>
  <c r="I7" i="27"/>
  <c r="I8" i="27"/>
  <c r="I9" i="27"/>
  <c r="I10" i="27"/>
  <c r="I11" i="27"/>
  <c r="I12" i="27"/>
  <c r="I13" i="27"/>
  <c r="I14" i="27"/>
  <c r="I15" i="27"/>
  <c r="I16" i="27"/>
  <c r="I17" i="27"/>
  <c r="I18" i="27"/>
  <c r="I19" i="27"/>
  <c r="I20" i="27"/>
  <c r="I21" i="27"/>
  <c r="I22" i="27"/>
  <c r="I23" i="27"/>
  <c r="I24" i="27"/>
  <c r="I25" i="27"/>
  <c r="I26" i="27"/>
  <c r="I27" i="27"/>
  <c r="I28" i="27"/>
  <c r="I29" i="27"/>
  <c r="I30" i="27"/>
  <c r="I31" i="27"/>
  <c r="I32" i="27"/>
  <c r="I33" i="27"/>
  <c r="I34" i="27"/>
  <c r="I35" i="27"/>
  <c r="I36" i="27"/>
  <c r="I37" i="27"/>
  <c r="I38" i="27"/>
  <c r="I39" i="27"/>
  <c r="I40" i="27"/>
  <c r="I41" i="27"/>
  <c r="I42" i="27"/>
  <c r="I43" i="27"/>
  <c r="I44" i="27"/>
  <c r="I45" i="27"/>
  <c r="I46" i="27"/>
  <c r="I47" i="27"/>
  <c r="I48" i="27"/>
  <c r="I49" i="27"/>
  <c r="I50" i="27"/>
  <c r="I51" i="27"/>
  <c r="I52" i="27"/>
  <c r="I53" i="27"/>
  <c r="I54" i="27"/>
  <c r="I55" i="27"/>
  <c r="I56" i="27"/>
  <c r="I57" i="27"/>
  <c r="I58" i="27"/>
  <c r="I59" i="27"/>
  <c r="I60" i="27"/>
  <c r="I2" i="27"/>
  <c r="S3" i="28"/>
  <c r="S4" i="28"/>
  <c r="S5" i="28"/>
  <c r="S6" i="28"/>
  <c r="S7" i="28"/>
  <c r="S8" i="28"/>
  <c r="S9" i="28"/>
  <c r="S10" i="28"/>
  <c r="S11" i="28"/>
  <c r="S12" i="28"/>
  <c r="S13" i="28"/>
  <c r="S14" i="28"/>
  <c r="S15" i="28"/>
  <c r="S16" i="28"/>
  <c r="S17" i="28"/>
  <c r="S18" i="28"/>
  <c r="S19" i="28"/>
  <c r="S20" i="28"/>
  <c r="S21" i="28"/>
  <c r="S22" i="28"/>
  <c r="S23" i="28"/>
  <c r="S24" i="28"/>
  <c r="S25" i="28"/>
  <c r="S26" i="28"/>
  <c r="S27" i="28"/>
  <c r="S28" i="28"/>
  <c r="S29" i="28"/>
  <c r="S30" i="28"/>
  <c r="S31" i="28"/>
  <c r="S32" i="28"/>
  <c r="S33" i="28"/>
  <c r="S34" i="28"/>
  <c r="S35" i="28"/>
  <c r="S36" i="28"/>
  <c r="S37" i="28"/>
  <c r="S38" i="28"/>
  <c r="S39" i="28"/>
  <c r="S40" i="28"/>
  <c r="S41" i="28"/>
  <c r="S42" i="28"/>
  <c r="S43" i="28"/>
  <c r="S44" i="28"/>
  <c r="S45" i="28"/>
  <c r="S46" i="28"/>
  <c r="S47" i="28"/>
  <c r="S48" i="28"/>
  <c r="S49" i="28"/>
  <c r="S50" i="28"/>
  <c r="S51" i="28"/>
  <c r="S52" i="28"/>
  <c r="S53" i="28"/>
  <c r="S54" i="28"/>
  <c r="S55" i="28"/>
  <c r="S56" i="28"/>
  <c r="S57" i="28"/>
  <c r="S58" i="28"/>
  <c r="S59" i="28"/>
  <c r="S60" i="28"/>
  <c r="S2" i="28"/>
  <c r="L3" i="28"/>
  <c r="L4" i="28"/>
  <c r="L5" i="28"/>
  <c r="L6" i="28"/>
  <c r="L7" i="28"/>
  <c r="L8" i="28"/>
  <c r="L9" i="28"/>
  <c r="L10" i="28"/>
  <c r="L11" i="28"/>
  <c r="L12" i="28"/>
  <c r="L13" i="28"/>
  <c r="L14" i="28"/>
  <c r="L15" i="28"/>
  <c r="L16" i="28"/>
  <c r="L17" i="28"/>
  <c r="L18" i="28"/>
  <c r="L19" i="28"/>
  <c r="L20" i="28"/>
  <c r="L21" i="28"/>
  <c r="L22" i="28"/>
  <c r="L23" i="28"/>
  <c r="L24" i="28"/>
  <c r="L25" i="28"/>
  <c r="L26" i="28"/>
  <c r="L27" i="28"/>
  <c r="L28" i="28"/>
  <c r="L29" i="28"/>
  <c r="L30" i="28"/>
  <c r="L31" i="28"/>
  <c r="L32" i="28"/>
  <c r="L33" i="28"/>
  <c r="L36" i="28"/>
  <c r="L37" i="28"/>
  <c r="L38" i="28"/>
  <c r="L39" i="28"/>
  <c r="L40" i="28"/>
  <c r="L41" i="28"/>
  <c r="L44" i="28"/>
  <c r="L45" i="28"/>
  <c r="L46" i="28"/>
  <c r="L47" i="28"/>
  <c r="L48" i="28"/>
  <c r="L49" i="28"/>
  <c r="L52" i="28"/>
  <c r="L53" i="28"/>
  <c r="L54" i="28"/>
  <c r="L55" i="28"/>
  <c r="L56" i="28"/>
  <c r="L57" i="28"/>
  <c r="L60" i="28"/>
  <c r="I3" i="28"/>
  <c r="I4" i="28"/>
  <c r="I5" i="28"/>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L2" i="28"/>
  <c r="I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2" i="28"/>
  <c r="I2" i="19"/>
  <c r="U3" i="28"/>
  <c r="K4" i="36"/>
  <c r="U5" i="28"/>
  <c r="K7" i="36"/>
  <c r="U9" i="28"/>
  <c r="U10" i="28"/>
  <c r="U11" i="28"/>
  <c r="U12" i="28"/>
  <c r="K13" i="36"/>
  <c r="K14" i="36"/>
  <c r="K15" i="36"/>
  <c r="K16" i="36"/>
  <c r="U17" i="28"/>
  <c r="U18" i="28"/>
  <c r="U19" i="28"/>
  <c r="K20" i="36"/>
  <c r="U21" i="28"/>
  <c r="K22" i="36"/>
  <c r="K23" i="36"/>
  <c r="U25" i="28"/>
  <c r="K26" i="36"/>
  <c r="U27" i="28"/>
  <c r="U28" i="28"/>
  <c r="K29" i="36"/>
  <c r="K30" i="36"/>
  <c r="K31" i="36"/>
  <c r="K32" i="36"/>
  <c r="U33" i="28"/>
  <c r="U34" i="28"/>
  <c r="U35" i="28"/>
  <c r="U36" i="28"/>
  <c r="K37" i="36"/>
  <c r="K38" i="36"/>
  <c r="K39" i="36"/>
  <c r="K40" i="36"/>
  <c r="K41" i="36"/>
  <c r="K42" i="36"/>
  <c r="U43" i="28"/>
  <c r="U44" i="28"/>
  <c r="K45" i="36"/>
  <c r="K46" i="36"/>
  <c r="K47" i="36"/>
  <c r="K48" i="36"/>
  <c r="U49" i="28"/>
  <c r="K50" i="36"/>
  <c r="U51" i="28"/>
  <c r="U52" i="28"/>
  <c r="K53" i="36"/>
  <c r="K54" i="36"/>
  <c r="K55" i="36"/>
  <c r="K56" i="36"/>
  <c r="U57" i="28"/>
  <c r="U58" i="28"/>
  <c r="U59" i="28"/>
  <c r="U60" i="28"/>
  <c r="U2" i="28"/>
  <c r="K3" i="28"/>
  <c r="K4" i="28"/>
  <c r="K5" i="28"/>
  <c r="K6" i="28"/>
  <c r="K7" i="28"/>
  <c r="K8" i="28"/>
  <c r="K9" i="28"/>
  <c r="K10" i="28"/>
  <c r="K11" i="28"/>
  <c r="K12" i="28"/>
  <c r="K13" i="28"/>
  <c r="K14" i="28"/>
  <c r="K15" i="28"/>
  <c r="K16" i="28"/>
  <c r="K17" i="28"/>
  <c r="K18" i="28"/>
  <c r="K19" i="28"/>
  <c r="K20" i="28"/>
  <c r="K21" i="28"/>
  <c r="K22" i="28"/>
  <c r="K23" i="28"/>
  <c r="K24" i="28"/>
  <c r="K25" i="28"/>
  <c r="K26" i="28"/>
  <c r="K27" i="28"/>
  <c r="K28" i="28"/>
  <c r="K29" i="28"/>
  <c r="K30" i="28"/>
  <c r="K31" i="28"/>
  <c r="K32" i="28"/>
  <c r="K33" i="28"/>
  <c r="K36" i="28"/>
  <c r="K37" i="28"/>
  <c r="K38" i="28"/>
  <c r="K39" i="28"/>
  <c r="K44" i="28"/>
  <c r="K45" i="28"/>
  <c r="K46" i="28"/>
  <c r="K47" i="28"/>
  <c r="K52" i="28"/>
  <c r="K53" i="28"/>
  <c r="K54" i="28"/>
  <c r="K55" i="28"/>
  <c r="K60" i="28"/>
  <c r="K2" i="28"/>
  <c r="H4" i="21"/>
  <c r="H5" i="21"/>
  <c r="H6" i="21"/>
  <c r="H7" i="21"/>
  <c r="H8" i="21"/>
  <c r="H9" i="21"/>
  <c r="H10" i="21"/>
  <c r="H11" i="21"/>
  <c r="H12" i="21"/>
  <c r="H13" i="21"/>
  <c r="H14" i="21"/>
  <c r="H15" i="21"/>
  <c r="H16" i="21"/>
  <c r="H17" i="21"/>
  <c r="H18" i="21"/>
  <c r="H19" i="21"/>
  <c r="H20" i="21"/>
  <c r="H21" i="21"/>
  <c r="H22" i="21"/>
  <c r="H23" i="21"/>
  <c r="H24" i="21"/>
  <c r="H25" i="21"/>
  <c r="H26" i="21"/>
  <c r="H27" i="21"/>
  <c r="H28" i="21"/>
  <c r="H29" i="21"/>
  <c r="H30" i="21"/>
  <c r="H31" i="21"/>
  <c r="H32" i="21"/>
  <c r="H33" i="21"/>
  <c r="H34" i="21"/>
  <c r="H35" i="21"/>
  <c r="H36" i="21"/>
  <c r="H37" i="21"/>
  <c r="H38" i="21"/>
  <c r="H39" i="21"/>
  <c r="H40" i="21"/>
  <c r="H41" i="21"/>
  <c r="H42" i="21"/>
  <c r="H43" i="21"/>
  <c r="H44" i="21"/>
  <c r="H45" i="21"/>
  <c r="H46" i="21"/>
  <c r="H47" i="21"/>
  <c r="H48" i="21"/>
  <c r="H49" i="21"/>
  <c r="H50" i="21"/>
  <c r="H51" i="21"/>
  <c r="H52" i="21"/>
  <c r="H53" i="21"/>
  <c r="H54" i="21"/>
  <c r="H55" i="21"/>
  <c r="H56" i="21"/>
  <c r="H57" i="21"/>
  <c r="H58" i="21"/>
  <c r="H59" i="21"/>
  <c r="H60" i="21"/>
  <c r="H61" i="21"/>
  <c r="H3" i="21"/>
  <c r="G66" i="16"/>
  <c r="G64" i="16"/>
  <c r="G65" i="16"/>
  <c r="H3" i="33"/>
  <c r="H4" i="33"/>
  <c r="H5" i="33"/>
  <c r="H6" i="33"/>
  <c r="H7" i="33"/>
  <c r="H8" i="33"/>
  <c r="H9" i="33"/>
  <c r="H10" i="33"/>
  <c r="H11" i="33"/>
  <c r="H12" i="33"/>
  <c r="H13" i="33"/>
  <c r="H14" i="33"/>
  <c r="H15" i="33"/>
  <c r="H16" i="33"/>
  <c r="H17" i="33"/>
  <c r="H18" i="33"/>
  <c r="H19" i="33"/>
  <c r="H20" i="33"/>
  <c r="H21" i="33"/>
  <c r="H22" i="33"/>
  <c r="H23" i="33"/>
  <c r="H24" i="33"/>
  <c r="H25" i="33"/>
  <c r="H26" i="33"/>
  <c r="H27" i="33"/>
  <c r="H28" i="33"/>
  <c r="H29" i="33"/>
  <c r="H30" i="33"/>
  <c r="H31" i="33"/>
  <c r="H32" i="33"/>
  <c r="H33" i="33"/>
  <c r="H34" i="33"/>
  <c r="H35" i="33"/>
  <c r="H36" i="33"/>
  <c r="H37" i="33"/>
  <c r="H38" i="33"/>
  <c r="H39" i="33"/>
  <c r="H40" i="33"/>
  <c r="H41" i="33"/>
  <c r="H42" i="33"/>
  <c r="H43" i="33"/>
  <c r="H44" i="33"/>
  <c r="H45" i="33"/>
  <c r="H46" i="33"/>
  <c r="H47" i="33"/>
  <c r="H48" i="33"/>
  <c r="H49" i="33"/>
  <c r="H50" i="33"/>
  <c r="H51" i="33"/>
  <c r="H52" i="33"/>
  <c r="H53" i="33"/>
  <c r="H54" i="33"/>
  <c r="H55" i="33"/>
  <c r="H56" i="33"/>
  <c r="H57" i="33"/>
  <c r="H58" i="33"/>
  <c r="H59" i="33"/>
  <c r="H60" i="33"/>
  <c r="H2" i="33"/>
  <c r="H3" i="1"/>
  <c r="H66" i="25"/>
  <c r="H65" i="25"/>
  <c r="H3" i="30"/>
  <c r="H4" i="31"/>
  <c r="H5" i="31"/>
  <c r="H6" i="31"/>
  <c r="H7" i="31"/>
  <c r="H8" i="31"/>
  <c r="H9" i="31"/>
  <c r="H10" i="31"/>
  <c r="H11" i="31"/>
  <c r="H12" i="31"/>
  <c r="H13" i="31"/>
  <c r="H14" i="31"/>
  <c r="H15" i="31"/>
  <c r="H16" i="31"/>
  <c r="H17" i="31"/>
  <c r="H18" i="31"/>
  <c r="H19" i="31"/>
  <c r="H20" i="31"/>
  <c r="H21" i="31"/>
  <c r="H22" i="31"/>
  <c r="H23" i="31"/>
  <c r="H24" i="31"/>
  <c r="H25" i="31"/>
  <c r="H26" i="31"/>
  <c r="H27" i="31"/>
  <c r="H28" i="31"/>
  <c r="H29" i="31"/>
  <c r="H30" i="31"/>
  <c r="H31" i="31"/>
  <c r="H32" i="31"/>
  <c r="H33" i="31"/>
  <c r="H34" i="31"/>
  <c r="H35" i="31"/>
  <c r="H36" i="31"/>
  <c r="H37" i="31"/>
  <c r="H38" i="31"/>
  <c r="H39" i="31"/>
  <c r="H40" i="31"/>
  <c r="H41" i="31"/>
  <c r="H42" i="31"/>
  <c r="H43" i="31"/>
  <c r="H44" i="31"/>
  <c r="H45" i="31"/>
  <c r="H46" i="31"/>
  <c r="H47" i="31"/>
  <c r="H48" i="31"/>
  <c r="H49" i="31"/>
  <c r="H50" i="31"/>
  <c r="H51" i="31"/>
  <c r="H52" i="31"/>
  <c r="H53" i="31"/>
  <c r="H54" i="31"/>
  <c r="H55" i="31"/>
  <c r="H56" i="31"/>
  <c r="H57" i="31"/>
  <c r="H58" i="31"/>
  <c r="H59" i="31"/>
  <c r="H60" i="31"/>
  <c r="H61" i="31"/>
  <c r="H63" i="25"/>
  <c r="H64" i="25" s="1"/>
  <c r="H3" i="31"/>
  <c r="H64" i="1"/>
  <c r="H65" i="1" s="1"/>
  <c r="H3" i="25"/>
  <c r="H4" i="25"/>
  <c r="H5" i="25"/>
  <c r="H6" i="25"/>
  <c r="H7" i="25"/>
  <c r="H8" i="25"/>
  <c r="H9" i="25"/>
  <c r="H10" i="25"/>
  <c r="H11" i="25"/>
  <c r="H12" i="25"/>
  <c r="H13" i="25"/>
  <c r="H14" i="25"/>
  <c r="H15" i="25"/>
  <c r="H16" i="25"/>
  <c r="H17" i="25"/>
  <c r="H18" i="25"/>
  <c r="H19" i="25"/>
  <c r="H20" i="25"/>
  <c r="H21" i="25"/>
  <c r="H22" i="25"/>
  <c r="H23" i="25"/>
  <c r="H24" i="25"/>
  <c r="H25" i="25"/>
  <c r="H26" i="25"/>
  <c r="H27" i="25"/>
  <c r="H28" i="25"/>
  <c r="H29" i="25"/>
  <c r="H30" i="25"/>
  <c r="H31" i="25"/>
  <c r="H32" i="25"/>
  <c r="H33" i="25"/>
  <c r="H34" i="25"/>
  <c r="H35" i="25"/>
  <c r="H36" i="25"/>
  <c r="H37" i="25"/>
  <c r="H38" i="25"/>
  <c r="H39" i="25"/>
  <c r="H40" i="25"/>
  <c r="H41" i="25"/>
  <c r="H42" i="25"/>
  <c r="H43" i="25"/>
  <c r="H44" i="25"/>
  <c r="H45" i="25"/>
  <c r="H46" i="25"/>
  <c r="H47" i="25"/>
  <c r="H48" i="25"/>
  <c r="H49" i="25"/>
  <c r="H50" i="25"/>
  <c r="H51" i="25"/>
  <c r="H52" i="25"/>
  <c r="H53" i="25"/>
  <c r="H54" i="25"/>
  <c r="H55" i="25"/>
  <c r="H56" i="25"/>
  <c r="H57" i="25"/>
  <c r="H58" i="25"/>
  <c r="H59" i="25"/>
  <c r="H60" i="25"/>
  <c r="H2" i="25"/>
  <c r="H4" i="24"/>
  <c r="H5" i="24"/>
  <c r="H6" i="24"/>
  <c r="H7" i="24"/>
  <c r="H8" i="24"/>
  <c r="H9" i="24"/>
  <c r="H10" i="24"/>
  <c r="H11" i="24"/>
  <c r="H12" i="24"/>
  <c r="H13" i="24"/>
  <c r="H14" i="24"/>
  <c r="H15" i="24"/>
  <c r="H16" i="24"/>
  <c r="H17" i="24"/>
  <c r="H18" i="24"/>
  <c r="H19" i="24"/>
  <c r="H20" i="24"/>
  <c r="H21" i="24"/>
  <c r="H22" i="24"/>
  <c r="H23" i="24"/>
  <c r="H24" i="24"/>
  <c r="H25" i="24"/>
  <c r="H26" i="24"/>
  <c r="H27" i="24"/>
  <c r="H28" i="24"/>
  <c r="H29" i="24"/>
  <c r="H30" i="24"/>
  <c r="H31" i="24"/>
  <c r="H32" i="24"/>
  <c r="H33" i="24"/>
  <c r="H34" i="24"/>
  <c r="H35" i="24"/>
  <c r="H36" i="24"/>
  <c r="H37" i="24"/>
  <c r="H38" i="24"/>
  <c r="H39" i="24"/>
  <c r="H40" i="24"/>
  <c r="H41" i="24"/>
  <c r="H42" i="24"/>
  <c r="H43" i="24"/>
  <c r="H44" i="24"/>
  <c r="H45" i="24"/>
  <c r="H46" i="24"/>
  <c r="H47" i="24"/>
  <c r="H48" i="24"/>
  <c r="H49" i="24"/>
  <c r="H50" i="24"/>
  <c r="H51" i="24"/>
  <c r="H52" i="24"/>
  <c r="H53" i="24"/>
  <c r="H54" i="24"/>
  <c r="H55" i="24"/>
  <c r="H56" i="24"/>
  <c r="H57" i="24"/>
  <c r="H58" i="24"/>
  <c r="H59" i="24"/>
  <c r="H60" i="24"/>
  <c r="H61" i="24"/>
  <c r="H3" i="27"/>
  <c r="H4" i="27"/>
  <c r="H5" i="27"/>
  <c r="H6" i="27"/>
  <c r="H7" i="27"/>
  <c r="H8" i="27"/>
  <c r="H9" i="27"/>
  <c r="H10" i="27"/>
  <c r="H11" i="27"/>
  <c r="H12" i="27"/>
  <c r="H13" i="27"/>
  <c r="H14" i="27"/>
  <c r="H15" i="27"/>
  <c r="H16" i="27"/>
  <c r="H17" i="27"/>
  <c r="H18" i="27"/>
  <c r="H19" i="27"/>
  <c r="H20" i="27"/>
  <c r="H21" i="27"/>
  <c r="H22" i="27"/>
  <c r="H23" i="27"/>
  <c r="H24" i="27"/>
  <c r="H25" i="27"/>
  <c r="H26" i="27"/>
  <c r="H27" i="27"/>
  <c r="H28" i="27"/>
  <c r="H29" i="27"/>
  <c r="H30" i="27"/>
  <c r="H31" i="27"/>
  <c r="H32" i="27"/>
  <c r="H33" i="27"/>
  <c r="H34" i="27"/>
  <c r="H35" i="27"/>
  <c r="H36" i="27"/>
  <c r="H37" i="27"/>
  <c r="H38" i="27"/>
  <c r="H39" i="27"/>
  <c r="H40" i="27"/>
  <c r="H41" i="27"/>
  <c r="H42" i="27"/>
  <c r="H43" i="27"/>
  <c r="H44" i="27"/>
  <c r="H45" i="27"/>
  <c r="H46" i="27"/>
  <c r="H47" i="27"/>
  <c r="H48" i="27"/>
  <c r="H49" i="27"/>
  <c r="H50" i="27"/>
  <c r="H51" i="27"/>
  <c r="H52" i="27"/>
  <c r="H53" i="27"/>
  <c r="H54" i="27"/>
  <c r="H55" i="27"/>
  <c r="H56" i="27"/>
  <c r="H57" i="27"/>
  <c r="H58" i="27"/>
  <c r="H59" i="27"/>
  <c r="H60" i="27"/>
  <c r="H66" i="24"/>
  <c r="H67" i="24" s="1"/>
  <c r="H64" i="24"/>
  <c r="H65" i="24" s="1"/>
  <c r="S61" i="28"/>
  <c r="H66" i="23"/>
  <c r="H65" i="23"/>
  <c r="H64" i="23"/>
  <c r="I65" i="31"/>
  <c r="I66" i="31" s="1"/>
  <c r="I66" i="30"/>
  <c r="I63" i="31"/>
  <c r="I64" i="31" s="1"/>
  <c r="I64"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1" i="30"/>
  <c r="H2" i="32"/>
  <c r="H2" i="27"/>
  <c r="H2" i="15"/>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3" i="23"/>
  <c r="H3" i="24"/>
  <c r="H66" i="22"/>
  <c r="H65" i="22"/>
  <c r="H65" i="21"/>
  <c r="H66" i="21" s="1"/>
  <c r="H64" i="22"/>
  <c r="H63" i="22"/>
  <c r="H63" i="21"/>
  <c r="H64" i="21" s="1"/>
  <c r="J66" i="9"/>
  <c r="I66" i="4"/>
  <c r="H66" i="20"/>
  <c r="H64" i="20"/>
  <c r="J65" i="9"/>
  <c r="I65" i="4"/>
  <c r="H65" i="20"/>
  <c r="H67"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2" i="20"/>
  <c r="I66" i="12"/>
  <c r="H66" i="19"/>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3" i="22"/>
  <c r="H2"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3" i="19"/>
  <c r="J64" i="9"/>
  <c r="I65" i="12"/>
  <c r="I64" i="4"/>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3" i="16"/>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3" i="17"/>
  <c r="H65" i="17" s="1"/>
  <c r="H66" i="17" s="1"/>
  <c r="I64" i="12"/>
  <c r="H6" i="1"/>
  <c r="J63" i="9"/>
  <c r="I63" i="12"/>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I65" i="14"/>
  <c r="H2" i="13"/>
  <c r="H3" i="13"/>
  <c r="I64" i="14"/>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3" i="9"/>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I3" i="4"/>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2" i="14"/>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2" i="12"/>
  <c r="H60" i="2"/>
  <c r="H61"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3" i="2"/>
  <c r="H4" i="1"/>
  <c r="H5"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I62"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6" i="14" l="1"/>
  <c r="I67" i="14" s="1"/>
  <c r="T58" i="36"/>
  <c r="T34" i="36"/>
  <c r="T35" i="36"/>
  <c r="T51" i="36"/>
  <c r="T59" i="36"/>
  <c r="L43" i="28"/>
  <c r="T42" i="36"/>
  <c r="T50" i="36"/>
  <c r="B20" i="43"/>
  <c r="B20" i="41"/>
  <c r="B20" i="40"/>
  <c r="B20" i="37"/>
  <c r="L34" i="28"/>
  <c r="K59" i="28"/>
  <c r="K51" i="28"/>
  <c r="K43" i="28"/>
  <c r="K35" i="28"/>
  <c r="B19" i="43"/>
  <c r="B19" i="41"/>
  <c r="B19" i="40"/>
  <c r="B19" i="37"/>
  <c r="K50" i="28"/>
  <c r="K42" i="28"/>
  <c r="K34" i="28"/>
  <c r="K57" i="28"/>
  <c r="K49" i="28"/>
  <c r="K41" i="28"/>
  <c r="K56" i="28"/>
  <c r="K48" i="28"/>
  <c r="K40" i="28"/>
  <c r="B17" i="43"/>
  <c r="B17" i="41"/>
  <c r="B17" i="40"/>
  <c r="B17" i="37"/>
  <c r="K6" i="36"/>
  <c r="U6" i="28"/>
  <c r="K35" i="36"/>
  <c r="U54" i="28"/>
  <c r="U46" i="28"/>
  <c r="U38" i="28"/>
  <c r="U30" i="28"/>
  <c r="U22" i="28"/>
  <c r="U14" i="28"/>
  <c r="K9" i="36"/>
  <c r="K12" i="36"/>
  <c r="K36" i="36"/>
  <c r="K44" i="36"/>
  <c r="K52" i="36"/>
  <c r="K59" i="36"/>
  <c r="K60" i="36"/>
  <c r="U53" i="28"/>
  <c r="U45" i="28"/>
  <c r="U37" i="28"/>
  <c r="U29" i="28"/>
  <c r="U13" i="28"/>
  <c r="K25" i="36"/>
  <c r="K28" i="36"/>
  <c r="U20" i="28"/>
  <c r="U4" i="28"/>
  <c r="K3" i="36"/>
  <c r="K19" i="36"/>
  <c r="K43" i="36"/>
  <c r="K10" i="36"/>
  <c r="U50" i="28"/>
  <c r="U42" i="28"/>
  <c r="U26" i="28"/>
  <c r="K17" i="36"/>
  <c r="K33" i="36"/>
  <c r="K49" i="36"/>
  <c r="K57" i="36"/>
  <c r="U41" i="28"/>
  <c r="F45" i="28"/>
  <c r="F37" i="28"/>
  <c r="F29" i="28"/>
  <c r="J35" i="36"/>
  <c r="J49" i="36"/>
  <c r="F51" i="28"/>
  <c r="F27" i="28"/>
  <c r="F42" i="28"/>
  <c r="J9" i="36"/>
  <c r="J17" i="36"/>
  <c r="J41" i="36"/>
  <c r="J57" i="36"/>
  <c r="F33" i="28"/>
  <c r="F25" i="28"/>
  <c r="D50" i="28"/>
  <c r="H56" i="36"/>
  <c r="D49" i="28"/>
  <c r="H42" i="36"/>
  <c r="H46" i="36"/>
  <c r="H48" i="36"/>
  <c r="H55" i="36"/>
  <c r="H38" i="36"/>
  <c r="D40" i="28"/>
  <c r="H39" i="36"/>
  <c r="B8" i="43"/>
  <c r="B8" i="41"/>
  <c r="B8" i="40"/>
  <c r="B8" i="37"/>
  <c r="D47" i="28"/>
  <c r="H54" i="36"/>
  <c r="I3" i="17"/>
  <c r="H63" i="17"/>
  <c r="H64" i="17" s="1"/>
  <c r="E58" i="28"/>
  <c r="E50" i="28"/>
  <c r="E42" i="28"/>
  <c r="E34" i="28"/>
  <c r="B4" i="41"/>
  <c r="B4" i="43"/>
  <c r="B4" i="40"/>
  <c r="B4" i="37"/>
  <c r="E55" i="28"/>
  <c r="E47" i="28"/>
  <c r="E39" i="28"/>
  <c r="E53" i="28"/>
  <c r="E45" i="28"/>
  <c r="E37" i="28"/>
  <c r="J17" i="28"/>
  <c r="J16" i="28"/>
  <c r="C8" i="36"/>
  <c r="J59" i="28"/>
  <c r="C55" i="36"/>
  <c r="J48" i="28"/>
  <c r="C42" i="36"/>
  <c r="J27" i="28"/>
  <c r="J26" i="28"/>
  <c r="C15" i="36"/>
  <c r="J4" i="28"/>
  <c r="J57" i="28"/>
  <c r="J45" i="28"/>
  <c r="J35" i="28"/>
  <c r="J25" i="28"/>
  <c r="J13" i="28"/>
  <c r="J3" i="28"/>
  <c r="C39" i="36"/>
  <c r="J53" i="28"/>
  <c r="J43" i="28"/>
  <c r="J33" i="28"/>
  <c r="J21" i="28"/>
  <c r="J11" i="28"/>
  <c r="C10" i="36"/>
  <c r="C23" i="36"/>
  <c r="C32" i="36"/>
  <c r="J52" i="28"/>
  <c r="J20" i="28"/>
  <c r="C34" i="36"/>
  <c r="C47" i="36"/>
  <c r="J37" i="28"/>
  <c r="J5" i="28"/>
  <c r="J36" i="28"/>
  <c r="J44" i="28"/>
  <c r="J12" i="28"/>
  <c r="C50" i="36"/>
  <c r="J51" i="28"/>
  <c r="J41" i="28"/>
  <c r="J29" i="28"/>
  <c r="J19" i="28"/>
  <c r="J9" i="28"/>
  <c r="C7" i="36"/>
  <c r="J60" i="28"/>
  <c r="J40" i="28"/>
  <c r="J28" i="28"/>
  <c r="J18" i="28"/>
  <c r="C31" i="36"/>
  <c r="C2" i="36"/>
  <c r="C6" i="36"/>
  <c r="C14" i="36"/>
  <c r="C22" i="36"/>
  <c r="C30" i="36"/>
  <c r="C38" i="36"/>
  <c r="C46" i="36"/>
  <c r="C54" i="36"/>
  <c r="H65" i="35"/>
  <c r="H66" i="35" s="1"/>
  <c r="H63" i="35"/>
  <c r="H64" i="35" s="1"/>
  <c r="I2" i="35"/>
  <c r="I3" i="35"/>
  <c r="I4" i="35"/>
  <c r="I5" i="35"/>
  <c r="I6" i="35"/>
  <c r="I7" i="35"/>
  <c r="I8" i="35"/>
  <c r="I9" i="35"/>
  <c r="I10" i="35"/>
  <c r="I11" i="35"/>
  <c r="I12" i="35"/>
  <c r="I13" i="35"/>
  <c r="I14" i="35"/>
  <c r="I15" i="35"/>
  <c r="I16" i="35"/>
  <c r="I17" i="35"/>
  <c r="I18" i="35"/>
  <c r="I19" i="35"/>
  <c r="I20" i="35"/>
  <c r="I21" i="35"/>
  <c r="I22" i="35"/>
  <c r="I23" i="35"/>
  <c r="I24" i="35"/>
  <c r="I25" i="35"/>
  <c r="I26" i="35"/>
  <c r="I27" i="35"/>
  <c r="I28" i="35"/>
  <c r="I29" i="35"/>
  <c r="I30" i="35"/>
  <c r="I31" i="35"/>
  <c r="I32" i="35"/>
  <c r="I33" i="35"/>
  <c r="I34" i="35"/>
  <c r="I35" i="35"/>
  <c r="I36" i="35"/>
  <c r="I37" i="35"/>
  <c r="I38" i="35"/>
  <c r="I39" i="35"/>
  <c r="I40" i="35"/>
  <c r="I41" i="35"/>
  <c r="I42" i="35"/>
  <c r="I43" i="35"/>
  <c r="I44" i="35"/>
  <c r="I45" i="35"/>
  <c r="I46" i="35"/>
  <c r="I47" i="35"/>
  <c r="I48" i="35"/>
  <c r="I49" i="35"/>
  <c r="I50" i="35"/>
  <c r="I51" i="35"/>
  <c r="I52" i="35"/>
  <c r="I53" i="35"/>
  <c r="I54" i="35"/>
  <c r="I55" i="35"/>
  <c r="I56" i="35"/>
  <c r="I57" i="35"/>
  <c r="I58" i="35"/>
  <c r="I59" i="35"/>
  <c r="I60" i="35"/>
  <c r="I65" i="34"/>
  <c r="I66" i="34" s="1"/>
  <c r="I63" i="34"/>
  <c r="I64" i="34" s="1"/>
  <c r="I2" i="34"/>
  <c r="I3" i="34"/>
  <c r="I4" i="34"/>
  <c r="I5" i="34"/>
  <c r="I6" i="34"/>
  <c r="I7" i="34"/>
  <c r="I8" i="34"/>
  <c r="I9" i="34"/>
  <c r="I10" i="34"/>
  <c r="I11" i="34"/>
  <c r="I12" i="34"/>
  <c r="I13" i="34"/>
  <c r="I14" i="34"/>
  <c r="I15" i="34"/>
  <c r="I16" i="34"/>
  <c r="I17" i="34"/>
  <c r="I18" i="34"/>
  <c r="I19" i="34"/>
  <c r="I20" i="34"/>
  <c r="I21" i="34"/>
  <c r="I22" i="34"/>
  <c r="I23" i="34"/>
  <c r="I24" i="34"/>
  <c r="I25" i="34"/>
  <c r="I26" i="34"/>
  <c r="I27" i="34"/>
  <c r="I28" i="34"/>
  <c r="I29" i="34"/>
  <c r="I30" i="34"/>
  <c r="I31" i="34"/>
  <c r="I32" i="34"/>
  <c r="I33" i="34"/>
  <c r="I34" i="34"/>
  <c r="I35" i="34"/>
  <c r="I36" i="34"/>
  <c r="I37" i="34"/>
  <c r="I38" i="34"/>
  <c r="I39" i="34"/>
  <c r="I40" i="34"/>
  <c r="I41" i="34"/>
  <c r="I42" i="34"/>
  <c r="I43" i="34"/>
  <c r="I44" i="34"/>
  <c r="I45" i="34"/>
  <c r="I46" i="34"/>
  <c r="I47" i="34"/>
  <c r="I48" i="34"/>
  <c r="I49" i="34"/>
  <c r="I50" i="34"/>
  <c r="I51" i="34"/>
  <c r="I52" i="34"/>
  <c r="I53" i="34"/>
  <c r="I54" i="34"/>
  <c r="I55" i="34"/>
  <c r="I56" i="34"/>
  <c r="I57" i="34"/>
  <c r="I58" i="34"/>
  <c r="I59" i="34"/>
  <c r="I60" i="34"/>
  <c r="H66" i="33"/>
  <c r="H67" i="33" s="1"/>
  <c r="H64" i="33"/>
  <c r="H65" i="32"/>
  <c r="H66" i="32" s="1"/>
  <c r="H63" i="32"/>
  <c r="H64" i="32" s="1"/>
  <c r="I3"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66" i="13"/>
  <c r="I66" i="15"/>
  <c r="I67" i="15" s="1"/>
  <c r="I64" i="15"/>
  <c r="I65" i="15" s="1"/>
  <c r="H65" i="27"/>
  <c r="H66" i="27" s="1"/>
  <c r="H63" i="27"/>
  <c r="H64" i="27" s="1"/>
  <c r="I64" i="13"/>
  <c r="H65" i="19"/>
  <c r="H63" i="19"/>
  <c r="H64" i="19" s="1"/>
  <c r="B10" i="41" l="1"/>
  <c r="B10" i="43"/>
  <c r="B10" i="40"/>
  <c r="B10" i="37"/>
  <c r="G43" i="36"/>
  <c r="X43" i="28"/>
  <c r="X19" i="28"/>
  <c r="G19" i="36"/>
  <c r="G50" i="36"/>
  <c r="X50" i="28"/>
  <c r="G10" i="36"/>
  <c r="X10" i="28"/>
  <c r="X57" i="28"/>
  <c r="G57" i="36"/>
  <c r="G33" i="36"/>
  <c r="X33" i="28"/>
  <c r="X55" i="28"/>
  <c r="G55" i="36"/>
  <c r="X47" i="28"/>
  <c r="G47" i="36"/>
  <c r="G39" i="36"/>
  <c r="X39" i="28"/>
  <c r="X31" i="28"/>
  <c r="G31" i="36"/>
  <c r="X23" i="28"/>
  <c r="G23" i="36"/>
  <c r="X15" i="28"/>
  <c r="G15" i="36"/>
  <c r="X7" i="28"/>
  <c r="G7" i="36"/>
  <c r="X59" i="28"/>
  <c r="G59" i="36"/>
  <c r="X27" i="28"/>
  <c r="G27" i="36"/>
  <c r="G58" i="36"/>
  <c r="X58" i="28"/>
  <c r="G26" i="36"/>
  <c r="X26" i="28"/>
  <c r="X9" i="28"/>
  <c r="G9" i="36"/>
  <c r="G56" i="36"/>
  <c r="X56" i="28"/>
  <c r="X40" i="28"/>
  <c r="G40" i="36"/>
  <c r="G16" i="36"/>
  <c r="X16" i="28"/>
  <c r="G46" i="36"/>
  <c r="X46" i="28"/>
  <c r="G38" i="36"/>
  <c r="X38" i="28"/>
  <c r="G22" i="36"/>
  <c r="X22" i="28"/>
  <c r="G14" i="36"/>
  <c r="X14" i="28"/>
  <c r="G6" i="36"/>
  <c r="X6" i="28"/>
  <c r="X35" i="28"/>
  <c r="G35" i="36"/>
  <c r="X3" i="28"/>
  <c r="G3" i="36"/>
  <c r="G42" i="36"/>
  <c r="X42" i="28"/>
  <c r="G18" i="36"/>
  <c r="X18" i="28"/>
  <c r="G41" i="36"/>
  <c r="X41" i="28"/>
  <c r="X17" i="28"/>
  <c r="G17" i="36"/>
  <c r="X53" i="28"/>
  <c r="G53" i="36"/>
  <c r="X45" i="28"/>
  <c r="G45" i="36"/>
  <c r="X37" i="28"/>
  <c r="G37" i="36"/>
  <c r="X29" i="28"/>
  <c r="G29" i="36"/>
  <c r="X21" i="28"/>
  <c r="G21" i="36"/>
  <c r="X13" i="28"/>
  <c r="G13" i="36"/>
  <c r="X5" i="28"/>
  <c r="G5" i="36"/>
  <c r="G51" i="36"/>
  <c r="X51" i="28"/>
  <c r="G11" i="36"/>
  <c r="X11" i="28"/>
  <c r="G34" i="36"/>
  <c r="X34" i="28"/>
  <c r="X2" i="28"/>
  <c r="G2" i="36"/>
  <c r="G49" i="36"/>
  <c r="X49" i="28"/>
  <c r="G25" i="36"/>
  <c r="X25" i="28"/>
  <c r="B7" i="43"/>
  <c r="B7" i="41"/>
  <c r="B7" i="40"/>
  <c r="B7" i="37"/>
  <c r="X48" i="28"/>
  <c r="G48" i="36"/>
  <c r="G32" i="36"/>
  <c r="X32" i="28"/>
  <c r="G24" i="36"/>
  <c r="X24" i="28"/>
  <c r="G8" i="36"/>
  <c r="X8" i="28"/>
  <c r="X54" i="28"/>
  <c r="G54" i="36"/>
  <c r="G30" i="36"/>
  <c r="X30" i="28"/>
  <c r="X60" i="28"/>
  <c r="G60" i="36"/>
  <c r="X52" i="28"/>
  <c r="G52" i="36"/>
  <c r="G44" i="36"/>
  <c r="X44" i="28"/>
  <c r="X36" i="28"/>
  <c r="G36" i="36"/>
  <c r="G28" i="36"/>
  <c r="X28" i="28"/>
  <c r="G20" i="36"/>
  <c r="X20" i="28"/>
  <c r="G12" i="36"/>
  <c r="X12" i="28"/>
  <c r="G4" i="36"/>
  <c r="X4" i="28"/>
  <c r="B5" i="43"/>
  <c r="B5" i="41"/>
  <c r="B5" i="40"/>
  <c r="B5" i="37"/>
  <c r="H2" i="28"/>
  <c r="B64" i="28" s="1" a="1"/>
  <c r="S82" i="28" s="1"/>
  <c r="E2" i="36"/>
  <c r="H65" i="33"/>
  <c r="I65" i="13"/>
  <c r="I67" i="13"/>
  <c r="X64" i="36"/>
  <c r="W64" i="36"/>
  <c r="V64" i="36"/>
  <c r="U64" i="36"/>
  <c r="T64" i="36"/>
  <c r="S64" i="36"/>
  <c r="R64" i="36"/>
  <c r="Q64" i="36"/>
  <c r="P64" i="36"/>
  <c r="O64" i="36"/>
  <c r="N64" i="36"/>
  <c r="M64" i="36"/>
  <c r="L64" i="36"/>
  <c r="K64" i="36"/>
  <c r="J64" i="36"/>
  <c r="I64" i="36"/>
  <c r="H64" i="36"/>
  <c r="G64" i="36"/>
  <c r="F64" i="36"/>
  <c r="E64" i="36"/>
  <c r="D64" i="36"/>
  <c r="B9" i="43" l="1"/>
  <c r="B9" i="41"/>
  <c r="B9" i="40"/>
  <c r="B9" i="37"/>
  <c r="B27" i="37" s="1" a="1"/>
  <c r="B27" i="37" s="1"/>
  <c r="H18" i="41" a="1"/>
  <c r="H18" i="41" s="1"/>
  <c r="O65" i="28"/>
  <c r="U68" i="28"/>
  <c r="J72" i="28"/>
  <c r="W74" i="28"/>
  <c r="U78" i="28"/>
  <c r="P84" i="28"/>
  <c r="N66" i="28"/>
  <c r="E69" i="28"/>
  <c r="M72" i="28"/>
  <c r="S75" i="28"/>
  <c r="V78" i="28"/>
  <c r="Q84" i="28"/>
  <c r="C65" i="36" a="1"/>
  <c r="G67" i="36" s="1"/>
  <c r="B33" i="41" a="1"/>
  <c r="L38" i="41" s="1"/>
  <c r="I3" i="43" a="1"/>
  <c r="S20" i="43" s="1"/>
  <c r="J3" i="40" a="1"/>
  <c r="AA6" i="40" s="1"/>
  <c r="Q66" i="28"/>
  <c r="W69" i="28"/>
  <c r="O72" i="28"/>
  <c r="V75" i="28"/>
  <c r="O80" i="28"/>
  <c r="K85" i="28"/>
  <c r="S66" i="28"/>
  <c r="W75" i="28"/>
  <c r="N67" i="28"/>
  <c r="L73" i="28"/>
  <c r="R80" i="28"/>
  <c r="P64" i="28"/>
  <c r="P67" i="28"/>
  <c r="E71" i="28"/>
  <c r="Q73" i="28"/>
  <c r="B77" i="28"/>
  <c r="B33" i="37" a="1"/>
  <c r="M54" i="37" s="1"/>
  <c r="B64" i="28"/>
  <c r="B85" i="28"/>
  <c r="V83" i="28"/>
  <c r="N82" i="28"/>
  <c r="D81" i="28"/>
  <c r="V79" i="28"/>
  <c r="T78" i="28"/>
  <c r="K77" i="28"/>
  <c r="M76" i="28"/>
  <c r="P75" i="28"/>
  <c r="Q74" i="28"/>
  <c r="W73" i="28"/>
  <c r="D73" i="28"/>
  <c r="E72" i="28"/>
  <c r="H71" i="28"/>
  <c r="N70" i="28"/>
  <c r="O69" i="28"/>
  <c r="R68" i="28"/>
  <c r="V67" i="28"/>
  <c r="V66" i="28"/>
  <c r="F66" i="28"/>
  <c r="J65" i="28"/>
  <c r="J64" i="28"/>
  <c r="N83" i="28"/>
  <c r="D82" i="28"/>
  <c r="B81" i="28"/>
  <c r="P79" i="28"/>
  <c r="W84" i="28"/>
  <c r="P83" i="28"/>
  <c r="M82" i="28"/>
  <c r="C81" i="28"/>
  <c r="U79" i="28"/>
  <c r="N78" i="28"/>
  <c r="I77" i="28"/>
  <c r="K76" i="28"/>
  <c r="O75" i="28"/>
  <c r="O74" i="28"/>
  <c r="T73" i="28"/>
  <c r="C73" i="28"/>
  <c r="C72" i="28"/>
  <c r="G71" i="28"/>
  <c r="L70" i="28"/>
  <c r="L69" i="28"/>
  <c r="Q68" i="28"/>
  <c r="U67" i="28"/>
  <c r="U66" i="28"/>
  <c r="D66" i="28"/>
  <c r="I65" i="28"/>
  <c r="I64" i="28"/>
  <c r="R84" i="28"/>
  <c r="F78" i="28"/>
  <c r="J84" i="28"/>
  <c r="C82" i="28"/>
  <c r="H80" i="28"/>
  <c r="D78" i="28"/>
  <c r="P76" i="28"/>
  <c r="K75" i="28"/>
  <c r="L74" i="28"/>
  <c r="G73" i="28"/>
  <c r="B72" i="28"/>
  <c r="T70" i="28"/>
  <c r="T69" i="28"/>
  <c r="P68" i="28"/>
  <c r="K67" i="28"/>
  <c r="I66" i="28"/>
  <c r="B65" i="28"/>
  <c r="T85" i="28"/>
  <c r="B84" i="28"/>
  <c r="T81" i="28"/>
  <c r="B80" i="28"/>
  <c r="T77" i="28"/>
  <c r="O76" i="28"/>
  <c r="H75" i="28"/>
  <c r="I74" i="28"/>
  <c r="E73" i="28"/>
  <c r="V71" i="28"/>
  <c r="S70" i="28"/>
  <c r="S69" i="28"/>
  <c r="M68" i="28"/>
  <c r="I67" i="28"/>
  <c r="G66" i="28"/>
  <c r="W64" i="28"/>
  <c r="R85" i="28"/>
  <c r="W83" i="28"/>
  <c r="S81" i="28"/>
  <c r="O79" i="28"/>
  <c r="R77" i="28"/>
  <c r="J76" i="28"/>
  <c r="F75" i="28"/>
  <c r="D74" i="28"/>
  <c r="R72" i="28"/>
  <c r="S71" i="28"/>
  <c r="Q70" i="28"/>
  <c r="J69" i="28"/>
  <c r="H68" i="28"/>
  <c r="H67" i="28"/>
  <c r="W65" i="28"/>
  <c r="U64" i="28"/>
  <c r="R64" i="28"/>
  <c r="Q85" i="28"/>
  <c r="M83" i="28"/>
  <c r="R81" i="28"/>
  <c r="F79" i="28"/>
  <c r="Q77" i="28"/>
  <c r="H76" i="28"/>
  <c r="E75" i="28"/>
  <c r="C74" i="28"/>
  <c r="Q72" i="28"/>
  <c r="Q71" i="28"/>
  <c r="O70" i="28"/>
  <c r="I69" i="28"/>
  <c r="G68" i="28"/>
  <c r="G67" i="28"/>
  <c r="U65" i="28"/>
  <c r="S64" i="28"/>
  <c r="L85" i="28"/>
  <c r="F83" i="28"/>
  <c r="L81" i="28"/>
  <c r="E79" i="28"/>
  <c r="D77" i="28"/>
  <c r="B76" i="28"/>
  <c r="C75" i="28"/>
  <c r="R73" i="28"/>
  <c r="P72" i="28"/>
  <c r="N71" i="28"/>
  <c r="F70" i="28"/>
  <c r="G69" i="28"/>
  <c r="E68" i="28"/>
  <c r="T66" i="28"/>
  <c r="R65" i="28"/>
  <c r="E64" i="28"/>
  <c r="D70" i="28"/>
  <c r="J73" i="28"/>
  <c r="P80" i="28"/>
  <c r="H64" i="28"/>
  <c r="E70" i="28"/>
  <c r="W76" i="28"/>
  <c r="K65" i="28"/>
  <c r="B68" i="28"/>
  <c r="F71" i="28"/>
  <c r="M74" i="28"/>
  <c r="C77" i="28"/>
  <c r="T82" i="28"/>
  <c r="L65" i="28"/>
  <c r="S68" i="28"/>
  <c r="K71" i="28"/>
  <c r="N74" i="28"/>
  <c r="E78" i="28"/>
  <c r="V82" i="28"/>
  <c r="K64" i="28"/>
  <c r="D65" i="28"/>
  <c r="S65" i="28"/>
  <c r="K66" i="28"/>
  <c r="C67" i="28"/>
  <c r="Q67" i="28"/>
  <c r="I68" i="28"/>
  <c r="B69" i="28"/>
  <c r="Q69" i="28"/>
  <c r="G70" i="28"/>
  <c r="V70" i="28"/>
  <c r="O71" i="28"/>
  <c r="G72" i="28"/>
  <c r="U72" i="28"/>
  <c r="M73" i="28"/>
  <c r="E74" i="28"/>
  <c r="T74" i="28"/>
  <c r="M75" i="28"/>
  <c r="C76" i="28"/>
  <c r="R76" i="28"/>
  <c r="L77" i="28"/>
  <c r="K78" i="28"/>
  <c r="H79" i="28"/>
  <c r="I80" i="28"/>
  <c r="I81" i="28"/>
  <c r="F82" i="28"/>
  <c r="G83" i="28"/>
  <c r="G84" i="28"/>
  <c r="D85" i="28"/>
  <c r="M64" i="28"/>
  <c r="G65" i="28"/>
  <c r="T65" i="28"/>
  <c r="L66" i="28"/>
  <c r="F67" i="28"/>
  <c r="S67" i="28"/>
  <c r="J68" i="28"/>
  <c r="D69" i="28"/>
  <c r="R69" i="28"/>
  <c r="I70" i="28"/>
  <c r="C71" i="28"/>
  <c r="P71" i="28"/>
  <c r="H72" i="28"/>
  <c r="B73" i="28"/>
  <c r="O73" i="28"/>
  <c r="F74" i="28"/>
  <c r="V74" i="28"/>
  <c r="N75" i="28"/>
  <c r="E76" i="28"/>
  <c r="U76" i="28"/>
  <c r="M77" i="28"/>
  <c r="L78" i="28"/>
  <c r="N79" i="28"/>
  <c r="J80" i="28"/>
  <c r="J81" i="28"/>
  <c r="L82" i="28"/>
  <c r="H83" i="28"/>
  <c r="H84" i="28"/>
  <c r="J85" i="28"/>
  <c r="C64" i="28"/>
  <c r="O64" i="28"/>
  <c r="C65" i="28"/>
  <c r="M65" i="28"/>
  <c r="C66" i="28"/>
  <c r="M66" i="28"/>
  <c r="W66" i="28"/>
  <c r="M67" i="28"/>
  <c r="W67" i="28"/>
  <c r="K68" i="28"/>
  <c r="W68" i="28"/>
  <c r="K69" i="28"/>
  <c r="U69" i="28"/>
  <c r="K70" i="28"/>
  <c r="U70" i="28"/>
  <c r="I71" i="28"/>
  <c r="U71" i="28"/>
  <c r="I72" i="28"/>
  <c r="S72" i="28"/>
  <c r="I73" i="28"/>
  <c r="S73" i="28"/>
  <c r="G74" i="28"/>
  <c r="S74" i="28"/>
  <c r="G75" i="28"/>
  <c r="Q75" i="28"/>
  <c r="G76" i="28"/>
  <c r="Q76" i="28"/>
  <c r="E77" i="28"/>
  <c r="S77" i="28"/>
  <c r="M78" i="28"/>
  <c r="G79" i="28"/>
  <c r="W79" i="28"/>
  <c r="Q80" i="28"/>
  <c r="K81" i="28"/>
  <c r="E82" i="28"/>
  <c r="U82" i="28"/>
  <c r="O83" i="28"/>
  <c r="I84" i="28"/>
  <c r="C85" i="28"/>
  <c r="S85" i="28"/>
  <c r="G64" i="28"/>
  <c r="Q64" i="28"/>
  <c r="E65" i="28"/>
  <c r="Q65" i="28"/>
  <c r="E66" i="28"/>
  <c r="O66" i="28"/>
  <c r="E67" i="28"/>
  <c r="O67" i="28"/>
  <c r="C68" i="28"/>
  <c r="O68" i="28"/>
  <c r="C69" i="28"/>
  <c r="M69" i="28"/>
  <c r="C70" i="28"/>
  <c r="M70" i="28"/>
  <c r="W70" i="28"/>
  <c r="M71" i="28"/>
  <c r="W71" i="28"/>
  <c r="K72" i="28"/>
  <c r="W72" i="28"/>
  <c r="K73" i="28"/>
  <c r="U73" i="28"/>
  <c r="K74" i="28"/>
  <c r="U74" i="28"/>
  <c r="I75" i="28"/>
  <c r="U75" i="28"/>
  <c r="I76" i="28"/>
  <c r="S76" i="28"/>
  <c r="J77" i="28"/>
  <c r="C78" i="28"/>
  <c r="S78" i="28"/>
  <c r="M79" i="28"/>
  <c r="G80" i="28"/>
  <c r="W80" i="28"/>
  <c r="Q81" i="28"/>
  <c r="K82" i="28"/>
  <c r="E83" i="28"/>
  <c r="U83" i="28"/>
  <c r="O84" i="28"/>
  <c r="I85" i="28"/>
  <c r="U77" i="28"/>
  <c r="G78" i="28"/>
  <c r="O78" i="28"/>
  <c r="W78" i="28"/>
  <c r="I79" i="28"/>
  <c r="Q79" i="28"/>
  <c r="C80" i="28"/>
  <c r="K80" i="28"/>
  <c r="S80" i="28"/>
  <c r="E81" i="28"/>
  <c r="M81" i="28"/>
  <c r="U81" i="28"/>
  <c r="G82" i="28"/>
  <c r="O82" i="28"/>
  <c r="W82" i="28"/>
  <c r="I83" i="28"/>
  <c r="Q83" i="28"/>
  <c r="C84" i="28"/>
  <c r="K84" i="28"/>
  <c r="S84" i="28"/>
  <c r="E85" i="28"/>
  <c r="M85" i="28"/>
  <c r="U85" i="28"/>
  <c r="D64" i="28"/>
  <c r="L64" i="28"/>
  <c r="T64" i="28"/>
  <c r="F65" i="28"/>
  <c r="N65" i="28"/>
  <c r="V65" i="28"/>
  <c r="H66" i="28"/>
  <c r="P66" i="28"/>
  <c r="B67" i="28"/>
  <c r="J67" i="28"/>
  <c r="R67" i="28"/>
  <c r="D68" i="28"/>
  <c r="L68" i="28"/>
  <c r="T68" i="28"/>
  <c r="F69" i="28"/>
  <c r="N69" i="28"/>
  <c r="V69" i="28"/>
  <c r="H70" i="28"/>
  <c r="P70" i="28"/>
  <c r="B71" i="28"/>
  <c r="J71" i="28"/>
  <c r="R71" i="28"/>
  <c r="D72" i="28"/>
  <c r="L72" i="28"/>
  <c r="T72" i="28"/>
  <c r="F73" i="28"/>
  <c r="N73" i="28"/>
  <c r="V73" i="28"/>
  <c r="H74" i="28"/>
  <c r="P74" i="28"/>
  <c r="B75" i="28"/>
  <c r="J75" i="28"/>
  <c r="R75" i="28"/>
  <c r="D76" i="28"/>
  <c r="L76" i="28"/>
  <c r="T76" i="28"/>
  <c r="F77" i="28"/>
  <c r="N77" i="28"/>
  <c r="V77" i="28"/>
  <c r="H78" i="28"/>
  <c r="P78" i="28"/>
  <c r="B79" i="28"/>
  <c r="J79" i="28"/>
  <c r="R79" i="28"/>
  <c r="D80" i="28"/>
  <c r="L80" i="28"/>
  <c r="T80" i="28"/>
  <c r="F81" i="28"/>
  <c r="N81" i="28"/>
  <c r="V81" i="28"/>
  <c r="H82" i="28"/>
  <c r="P82" i="28"/>
  <c r="B83" i="28"/>
  <c r="J83" i="28"/>
  <c r="R83" i="28"/>
  <c r="D84" i="28"/>
  <c r="L84" i="28"/>
  <c r="T84" i="28"/>
  <c r="F85" i="28"/>
  <c r="N85" i="28"/>
  <c r="V85" i="28"/>
  <c r="G77" i="28"/>
  <c r="O77" i="28"/>
  <c r="W77" i="28"/>
  <c r="I78" i="28"/>
  <c r="Q78" i="28"/>
  <c r="C79" i="28"/>
  <c r="K79" i="28"/>
  <c r="S79" i="28"/>
  <c r="E80" i="28"/>
  <c r="M80" i="28"/>
  <c r="U80" i="28"/>
  <c r="G81" i="28"/>
  <c r="O81" i="28"/>
  <c r="W81" i="28"/>
  <c r="I82" i="28"/>
  <c r="Q82" i="28"/>
  <c r="C83" i="28"/>
  <c r="K83" i="28"/>
  <c r="S83" i="28"/>
  <c r="E84" i="28"/>
  <c r="M84" i="28"/>
  <c r="U84" i="28"/>
  <c r="G85" i="28"/>
  <c r="O85" i="28"/>
  <c r="W85" i="28"/>
  <c r="F64" i="28"/>
  <c r="N64" i="28"/>
  <c r="V64" i="28"/>
  <c r="H65" i="28"/>
  <c r="P65" i="28"/>
  <c r="B66" i="28"/>
  <c r="J66" i="28"/>
  <c r="R66" i="28"/>
  <c r="D67" i="28"/>
  <c r="L67" i="28"/>
  <c r="T67" i="28"/>
  <c r="F68" i="28"/>
  <c r="N68" i="28"/>
  <c r="V68" i="28"/>
  <c r="H69" i="28"/>
  <c r="P69" i="28"/>
  <c r="B70" i="28"/>
  <c r="J70" i="28"/>
  <c r="R70" i="28"/>
  <c r="D71" i="28"/>
  <c r="L71" i="28"/>
  <c r="T71" i="28"/>
  <c r="F72" i="28"/>
  <c r="N72" i="28"/>
  <c r="V72" i="28"/>
  <c r="H73" i="28"/>
  <c r="P73" i="28"/>
  <c r="B74" i="28"/>
  <c r="J74" i="28"/>
  <c r="R74" i="28"/>
  <c r="D75" i="28"/>
  <c r="L75" i="28"/>
  <c r="T75" i="28"/>
  <c r="F76" i="28"/>
  <c r="N76" i="28"/>
  <c r="V76" i="28"/>
  <c r="H77" i="28"/>
  <c r="P77" i="28"/>
  <c r="B78" i="28"/>
  <c r="J78" i="28"/>
  <c r="R78" i="28"/>
  <c r="D79" i="28"/>
  <c r="L79" i="28"/>
  <c r="T79" i="28"/>
  <c r="F80" i="28"/>
  <c r="N80" i="28"/>
  <c r="V80" i="28"/>
  <c r="H81" i="28"/>
  <c r="P81" i="28"/>
  <c r="B82" i="28"/>
  <c r="J82" i="28"/>
  <c r="R82" i="28"/>
  <c r="D83" i="28"/>
  <c r="L83" i="28"/>
  <c r="T83" i="28"/>
  <c r="F84" i="28"/>
  <c r="N84" i="28"/>
  <c r="V84" i="28"/>
  <c r="H85" i="28"/>
  <c r="P85" i="28"/>
  <c r="C47" i="37" l="1"/>
  <c r="B33" i="37"/>
  <c r="Q46" i="37"/>
  <c r="R52" i="37"/>
  <c r="U33" i="37"/>
  <c r="I51" i="37"/>
  <c r="F40" i="37"/>
  <c r="U44" i="37"/>
  <c r="B42" i="37"/>
  <c r="D51" i="37"/>
  <c r="H33" i="37"/>
  <c r="G47" i="37"/>
  <c r="S45" i="37"/>
  <c r="K48" i="37"/>
  <c r="B41" i="37"/>
  <c r="D35" i="37"/>
  <c r="T45" i="37"/>
  <c r="W54" i="37"/>
  <c r="N40" i="37"/>
  <c r="T46" i="37"/>
  <c r="L54" i="37"/>
  <c r="B46" i="37"/>
  <c r="V35" i="37"/>
  <c r="T49" i="37"/>
  <c r="W45" i="37"/>
  <c r="G35" i="37"/>
  <c r="V34" i="37"/>
  <c r="R33" i="37"/>
  <c r="T53" i="37"/>
  <c r="U36" i="37"/>
  <c r="P40" i="37"/>
  <c r="W52" i="37"/>
  <c r="N50" i="37"/>
  <c r="F54" i="37"/>
  <c r="I49" i="37"/>
  <c r="J39" i="37"/>
  <c r="R36" i="37"/>
  <c r="R44" i="37"/>
  <c r="T41" i="37"/>
  <c r="N36" i="37"/>
  <c r="U39" i="37"/>
  <c r="V49" i="37"/>
  <c r="P35" i="37"/>
  <c r="P44" i="37"/>
  <c r="J51" i="37"/>
  <c r="L48" i="37"/>
  <c r="M49" i="37"/>
  <c r="V48" i="37"/>
  <c r="W43" i="37"/>
  <c r="S46" i="37"/>
  <c r="O42" i="37"/>
  <c r="O38" i="37"/>
  <c r="B49" i="37"/>
  <c r="U54" i="37"/>
  <c r="J48" i="37"/>
  <c r="M45" i="37"/>
  <c r="K34" i="37"/>
  <c r="O48" i="37"/>
  <c r="T51" i="41"/>
  <c r="G36" i="37"/>
  <c r="U52" i="37"/>
  <c r="Q53" i="37"/>
  <c r="S54" i="37"/>
  <c r="G41" i="37"/>
  <c r="V45" i="37"/>
  <c r="N49" i="37"/>
  <c r="S51" i="37"/>
  <c r="H37" i="37"/>
  <c r="N35" i="37"/>
  <c r="K36" i="37"/>
  <c r="Q50" i="37"/>
  <c r="H43" i="37"/>
  <c r="F45" i="37"/>
  <c r="Q35" i="37"/>
  <c r="I54" i="37"/>
  <c r="J46" i="37"/>
  <c r="E37" i="37"/>
  <c r="G40" i="37"/>
  <c r="L33" i="37"/>
  <c r="E43" i="37"/>
  <c r="H52" i="37"/>
  <c r="L49" i="37"/>
  <c r="T38" i="37"/>
  <c r="M43" i="37"/>
  <c r="C48" i="37"/>
  <c r="K38" i="37"/>
  <c r="C53" i="37"/>
  <c r="M34" i="37"/>
  <c r="F43" i="37"/>
  <c r="H38" i="37"/>
  <c r="T33" i="37"/>
  <c r="M50" i="41"/>
  <c r="U51" i="37"/>
  <c r="V52" i="37"/>
  <c r="C54" i="37"/>
  <c r="V54" i="37"/>
  <c r="J34" i="37"/>
  <c r="U43" i="37"/>
  <c r="J52" i="37"/>
  <c r="L41" i="37"/>
  <c r="F35" i="37"/>
  <c r="J41" i="37"/>
  <c r="N46" i="37"/>
  <c r="N51" i="37"/>
  <c r="H39" i="37"/>
  <c r="D40" i="41"/>
  <c r="AC7" i="43"/>
  <c r="V14" i="43"/>
  <c r="G46" i="37"/>
  <c r="E51" i="37"/>
  <c r="G49" i="37"/>
  <c r="D52" i="37"/>
  <c r="S38" i="37"/>
  <c r="K52" i="37"/>
  <c r="F38" i="37"/>
  <c r="T54" i="37"/>
  <c r="G38" i="37"/>
  <c r="W35" i="37"/>
  <c r="I47" i="37"/>
  <c r="P52" i="37"/>
  <c r="W47" i="37"/>
  <c r="D45" i="37"/>
  <c r="G51" i="37"/>
  <c r="E52" i="37"/>
  <c r="P36" i="37"/>
  <c r="G34" i="37"/>
  <c r="I45" i="37"/>
  <c r="E38" i="37"/>
  <c r="Q54" i="37"/>
  <c r="H50" i="37"/>
  <c r="L34" i="37"/>
  <c r="E39" i="37"/>
  <c r="R37" i="37"/>
  <c r="I38" i="37"/>
  <c r="D47" i="37"/>
  <c r="S48" i="37"/>
  <c r="B53" i="37"/>
  <c r="N53" i="37"/>
  <c r="R41" i="37"/>
  <c r="H46" i="37"/>
  <c r="B45" i="37"/>
  <c r="N52" i="37"/>
  <c r="V46" i="37"/>
  <c r="S35" i="37"/>
  <c r="M53" i="37"/>
  <c r="D40" i="37"/>
  <c r="M38" i="37"/>
  <c r="U47" i="37"/>
  <c r="D33" i="37"/>
  <c r="I42" i="37"/>
  <c r="P54" i="37"/>
  <c r="J36" i="37"/>
  <c r="R51" i="37"/>
  <c r="M40" i="37"/>
  <c r="U41" i="37"/>
  <c r="F51" i="37"/>
  <c r="P47" i="37"/>
  <c r="W48" i="37"/>
  <c r="C50" i="37"/>
  <c r="C40" i="37"/>
  <c r="P39" i="37"/>
  <c r="H40" i="37"/>
  <c r="K45" i="37"/>
  <c r="N43" i="37"/>
  <c r="T44" i="37"/>
  <c r="G39" i="37"/>
  <c r="D44" i="37"/>
  <c r="Q36" i="37"/>
  <c r="U42" i="37"/>
  <c r="N47" i="37"/>
  <c r="E48" i="37"/>
  <c r="W33" i="37"/>
  <c r="V47" i="37"/>
  <c r="P34" i="37"/>
  <c r="N41" i="37"/>
  <c r="U35" i="37"/>
  <c r="K44" i="37"/>
  <c r="U50" i="37"/>
  <c r="L36" i="37"/>
  <c r="N42" i="37"/>
  <c r="V53" i="37"/>
  <c r="J42" i="37"/>
  <c r="H47" i="37"/>
  <c r="I34" i="37"/>
  <c r="R54" i="37"/>
  <c r="W46" i="37"/>
  <c r="G33" i="37"/>
  <c r="D54" i="37"/>
  <c r="W50" i="37"/>
  <c r="T37" i="37"/>
  <c r="K53" i="37"/>
  <c r="L51" i="37"/>
  <c r="O41" i="37"/>
  <c r="V51" i="37"/>
  <c r="C44" i="37"/>
  <c r="G44" i="37"/>
  <c r="B54" i="37"/>
  <c r="L37" i="37"/>
  <c r="H53" i="37"/>
  <c r="B34" i="37"/>
  <c r="U45" i="37"/>
  <c r="J53" i="37"/>
  <c r="S42" i="37"/>
  <c r="M46" i="37"/>
  <c r="T50" i="37"/>
  <c r="M36" i="37"/>
  <c r="R34" i="37"/>
  <c r="S47" i="37"/>
  <c r="T34" i="37"/>
  <c r="P41" i="37"/>
  <c r="W37" i="37"/>
  <c r="W40" i="37"/>
  <c r="G42" i="37"/>
  <c r="K42" i="37"/>
  <c r="E36" i="37"/>
  <c r="P45" i="37"/>
  <c r="C43" i="37"/>
  <c r="I48" i="37"/>
  <c r="C36" i="37"/>
  <c r="U34" i="37"/>
  <c r="B40" i="37"/>
  <c r="E49" i="37"/>
  <c r="D36" i="37"/>
  <c r="E46" i="37"/>
  <c r="C52" i="37"/>
  <c r="S44" i="37"/>
  <c r="E47" i="37"/>
  <c r="G53" i="37"/>
  <c r="G54" i="37"/>
  <c r="I43" i="37"/>
  <c r="Q44" i="37"/>
  <c r="P53" i="37"/>
  <c r="S41" i="37"/>
  <c r="I33" i="37"/>
  <c r="C37" i="37"/>
  <c r="B52" i="37"/>
  <c r="P38" i="37"/>
  <c r="R53" i="37"/>
  <c r="K40" i="37"/>
  <c r="C42" i="37"/>
  <c r="T47" i="37"/>
  <c r="M35" i="37"/>
  <c r="I52" i="37"/>
  <c r="E45" i="37"/>
  <c r="D41" i="37"/>
  <c r="U48" i="37"/>
  <c r="H35" i="37"/>
  <c r="W38" i="37"/>
  <c r="B47" i="37"/>
  <c r="Q49" i="37"/>
  <c r="U49" i="37"/>
  <c r="E42" i="37"/>
  <c r="S37" i="37"/>
  <c r="K46" i="37"/>
  <c r="D34" i="37"/>
  <c r="J44" i="37"/>
  <c r="M33" i="37"/>
  <c r="W42" i="37"/>
  <c r="M10" i="43"/>
  <c r="AA16" i="43"/>
  <c r="V37" i="41"/>
  <c r="R36" i="41"/>
  <c r="L73" i="36"/>
  <c r="U66" i="36"/>
  <c r="T73" i="36"/>
  <c r="G39" i="41"/>
  <c r="E36" i="41"/>
  <c r="K41" i="41"/>
  <c r="G53" i="41"/>
  <c r="N47" i="41"/>
  <c r="R54" i="41"/>
  <c r="L39" i="41"/>
  <c r="B54" i="41"/>
  <c r="C37" i="41"/>
  <c r="T38" i="41"/>
  <c r="W40" i="41"/>
  <c r="B48" i="41"/>
  <c r="I53" i="41"/>
  <c r="T36" i="41"/>
  <c r="P14" i="43"/>
  <c r="Q33" i="41"/>
  <c r="H44" i="41"/>
  <c r="Q6" i="43"/>
  <c r="N9" i="43"/>
  <c r="B53" i="41"/>
  <c r="B46" i="41"/>
  <c r="U54" i="41"/>
  <c r="Q14" i="43"/>
  <c r="AB8" i="43"/>
  <c r="V42" i="41"/>
  <c r="M47" i="41"/>
  <c r="D51" i="41"/>
  <c r="Q72" i="36"/>
  <c r="U78" i="36"/>
  <c r="X83" i="36"/>
  <c r="J84" i="36"/>
  <c r="N24" i="43"/>
  <c r="T8" i="43"/>
  <c r="P7" i="43"/>
  <c r="V6" i="43"/>
  <c r="W24" i="43"/>
  <c r="X13" i="43"/>
  <c r="L12" i="43"/>
  <c r="AD5" i="43"/>
  <c r="I7" i="43"/>
  <c r="P17" i="43"/>
  <c r="X9" i="43"/>
  <c r="N5" i="43"/>
  <c r="V13" i="43"/>
  <c r="S8" i="43"/>
  <c r="W8" i="43"/>
  <c r="S45" i="41"/>
  <c r="F39" i="41"/>
  <c r="D42" i="41"/>
  <c r="T3" i="43"/>
  <c r="V51" i="41"/>
  <c r="AB6" i="43"/>
  <c r="I10" i="43"/>
  <c r="AC4" i="43"/>
  <c r="AC11" i="43"/>
  <c r="U50" i="41"/>
  <c r="H53" i="41"/>
  <c r="J11" i="43"/>
  <c r="K21" i="43"/>
  <c r="AD12" i="43"/>
  <c r="V38" i="41"/>
  <c r="O34" i="41"/>
  <c r="K77" i="36"/>
  <c r="N45" i="37"/>
  <c r="M52" i="37"/>
  <c r="V43" i="37"/>
  <c r="C35" i="37"/>
  <c r="R42" i="37"/>
  <c r="F37" i="37"/>
  <c r="F33" i="37"/>
  <c r="R48" i="37"/>
  <c r="S34" i="37"/>
  <c r="F42" i="37"/>
  <c r="F50" i="37"/>
  <c r="P50" i="37"/>
  <c r="H34" i="37"/>
  <c r="J33" i="37"/>
  <c r="K37" i="37"/>
  <c r="Q42" i="37"/>
  <c r="L39" i="37"/>
  <c r="K35" i="37"/>
  <c r="M47" i="37"/>
  <c r="E40" i="37"/>
  <c r="O47" i="37"/>
  <c r="C49" i="37"/>
  <c r="I53" i="37"/>
  <c r="M50" i="37"/>
  <c r="R50" i="37"/>
  <c r="E41" i="37"/>
  <c r="T40" i="37"/>
  <c r="E44" i="37"/>
  <c r="M42" i="37"/>
  <c r="I36" i="37"/>
  <c r="D43" i="37"/>
  <c r="Q43" i="37"/>
  <c r="F47" i="37"/>
  <c r="N37" i="37"/>
  <c r="V44" i="37"/>
  <c r="L50" i="37"/>
  <c r="L43" i="37"/>
  <c r="L42" i="37"/>
  <c r="B43" i="37"/>
  <c r="W36" i="37"/>
  <c r="M51" i="37"/>
  <c r="N54" i="37"/>
  <c r="V39" i="37"/>
  <c r="B36" i="37"/>
  <c r="O33" i="37"/>
  <c r="T51" i="37"/>
  <c r="O44" i="37"/>
  <c r="I50" i="37"/>
  <c r="L44" i="37"/>
  <c r="L35" i="37"/>
  <c r="E33" i="37"/>
  <c r="B51" i="37"/>
  <c r="R39" i="37"/>
  <c r="B37" i="37"/>
  <c r="C41" i="37"/>
  <c r="D53" i="37"/>
  <c r="U46" i="37"/>
  <c r="W49" i="37"/>
  <c r="I39" i="37"/>
  <c r="F53" i="37"/>
  <c r="O35" i="37"/>
  <c r="P33" i="37"/>
  <c r="J49" i="37"/>
  <c r="K41" i="37"/>
  <c r="Q47" i="37"/>
  <c r="P51" i="37"/>
  <c r="C33" i="37"/>
  <c r="F52" i="37"/>
  <c r="L52" i="37"/>
  <c r="R49" i="37"/>
  <c r="P42" i="37"/>
  <c r="W51" i="37"/>
  <c r="L38" i="37"/>
  <c r="D48" i="37"/>
  <c r="I37" i="37"/>
  <c r="Q38" i="37"/>
  <c r="T48" i="37"/>
  <c r="L47" i="37"/>
  <c r="H45" i="37"/>
  <c r="S36" i="37"/>
  <c r="H36" i="37"/>
  <c r="I40" i="37"/>
  <c r="Q33" i="37"/>
  <c r="O45" i="37"/>
  <c r="H51" i="37"/>
  <c r="T35" i="37"/>
  <c r="C51" i="37"/>
  <c r="W41" i="37"/>
  <c r="U37" i="37"/>
  <c r="O53" i="37"/>
  <c r="D37" i="37"/>
  <c r="S39" i="37"/>
  <c r="V42" i="37"/>
  <c r="V50" i="37"/>
  <c r="B50" i="37"/>
  <c r="F44" i="37"/>
  <c r="H41" i="37"/>
  <c r="E54" i="37"/>
  <c r="R43" i="37"/>
  <c r="O39" i="37"/>
  <c r="S49" i="37"/>
  <c r="W44" i="37"/>
  <c r="E34" i="37"/>
  <c r="N38" i="37"/>
  <c r="J45" i="37"/>
  <c r="I46" i="37"/>
  <c r="U40" i="37"/>
  <c r="F46" i="37"/>
  <c r="F49" i="37"/>
  <c r="T42" i="37"/>
  <c r="K43" i="37"/>
  <c r="M37" i="37"/>
  <c r="S50" i="37"/>
  <c r="C39" i="37"/>
  <c r="M39" i="37"/>
  <c r="K54" i="37"/>
  <c r="O51" i="37"/>
  <c r="J40" i="37"/>
  <c r="G50" i="37"/>
  <c r="Q51" i="37"/>
  <c r="U38" i="37"/>
  <c r="M48" i="37"/>
  <c r="S52" i="37"/>
  <c r="K33" i="37"/>
  <c r="H49" i="37"/>
  <c r="F41" i="37"/>
  <c r="H44" i="37"/>
  <c r="O36" i="37"/>
  <c r="J35" i="37"/>
  <c r="R38" i="37"/>
  <c r="F34" i="37"/>
  <c r="R35" i="37"/>
  <c r="Q39" i="37"/>
  <c r="G48" i="37"/>
  <c r="F39" i="37"/>
  <c r="V38" i="37"/>
  <c r="O37" i="37"/>
  <c r="O50" i="37"/>
  <c r="C46" i="37"/>
  <c r="R47" i="37"/>
  <c r="Q41" i="37"/>
  <c r="P43" i="37"/>
  <c r="C38" i="37"/>
  <c r="J37" i="37"/>
  <c r="E35" i="37"/>
  <c r="K49" i="37"/>
  <c r="J54" i="37"/>
  <c r="B38" i="37"/>
  <c r="D39" i="37"/>
  <c r="W34" i="37"/>
  <c r="B48" i="37"/>
  <c r="O43" i="37"/>
  <c r="S43" i="37"/>
  <c r="V37" i="37"/>
  <c r="F48" i="37"/>
  <c r="C45" i="37"/>
  <c r="J38" i="37"/>
  <c r="T52" i="37"/>
  <c r="H48" i="37"/>
  <c r="P49" i="37"/>
  <c r="I44" i="37"/>
  <c r="R40" i="37"/>
  <c r="B44" i="37"/>
  <c r="P48" i="37"/>
  <c r="R46" i="37"/>
  <c r="I41" i="37"/>
  <c r="L45" i="37"/>
  <c r="W53" i="37"/>
  <c r="J50" i="37"/>
  <c r="M44" i="37"/>
  <c r="Q17" i="43"/>
  <c r="R9" i="43"/>
  <c r="L23" i="43"/>
  <c r="P13" i="43"/>
  <c r="R5" i="43"/>
  <c r="AD16" i="43"/>
  <c r="I9" i="43"/>
  <c r="R22" i="43"/>
  <c r="X12" i="43"/>
  <c r="I5" i="43"/>
  <c r="J17" i="43"/>
  <c r="P9" i="43"/>
  <c r="Z22" i="43"/>
  <c r="I13" i="43"/>
  <c r="P5" i="43"/>
  <c r="V16" i="43"/>
  <c r="X8" i="43"/>
  <c r="J22" i="43"/>
  <c r="V12" i="43"/>
  <c r="X4" i="43"/>
  <c r="AC22" i="43"/>
  <c r="R24" i="43"/>
  <c r="X16" i="43"/>
  <c r="Z4" i="43"/>
  <c r="I3" i="43"/>
  <c r="V19" i="43"/>
  <c r="X18" i="43"/>
  <c r="K19" i="43"/>
  <c r="I24" i="43"/>
  <c r="P20" i="43"/>
  <c r="Y23" i="43"/>
  <c r="J19" i="43"/>
  <c r="S19" i="43"/>
  <c r="R12" i="43"/>
  <c r="X24" i="43"/>
  <c r="O5" i="43"/>
  <c r="Q16" i="43"/>
  <c r="W10" i="43"/>
  <c r="T20" i="43"/>
  <c r="S5" i="43"/>
  <c r="U13" i="43"/>
  <c r="Y6" i="43"/>
  <c r="X11" i="43"/>
  <c r="M6" i="43"/>
  <c r="O14" i="43"/>
  <c r="K7" i="43"/>
  <c r="W7" i="43"/>
  <c r="AC18" i="43"/>
  <c r="S3" i="43"/>
  <c r="O16" i="43"/>
  <c r="V8" i="43"/>
  <c r="X21" i="43"/>
  <c r="O12" i="43"/>
  <c r="V4" i="43"/>
  <c r="AB15" i="43"/>
  <c r="AD7" i="43"/>
  <c r="AD20" i="43"/>
  <c r="AB11" i="43"/>
  <c r="AD3" i="43"/>
  <c r="AD15" i="43"/>
  <c r="O8" i="43"/>
  <c r="P21" i="43"/>
  <c r="AD11" i="43"/>
  <c r="O4" i="43"/>
  <c r="U15" i="43"/>
  <c r="AB7" i="43"/>
  <c r="V20" i="43"/>
  <c r="U11" i="43"/>
  <c r="AB3" i="43"/>
  <c r="J4" i="43"/>
  <c r="M5" i="43"/>
  <c r="AD23" i="43"/>
  <c r="X7" i="43"/>
  <c r="AC5" i="43"/>
  <c r="I4" i="43"/>
  <c r="V21" i="43"/>
  <c r="I22" i="43"/>
  <c r="L5" i="43"/>
  <c r="Q3" i="43"/>
  <c r="X20" i="43"/>
  <c r="AD21" i="43"/>
  <c r="Q22" i="43"/>
  <c r="T17" i="43"/>
  <c r="Q8" i="43"/>
  <c r="AC8" i="43"/>
  <c r="S21" i="43"/>
  <c r="Y15" i="43"/>
  <c r="L24" i="43"/>
  <c r="S13" i="43"/>
  <c r="M21" i="43"/>
  <c r="AA11" i="43"/>
  <c r="N18" i="43"/>
  <c r="AA13" i="43"/>
  <c r="U21" i="43"/>
  <c r="M12" i="43"/>
  <c r="V5" i="43"/>
  <c r="AC24" i="43"/>
  <c r="N15" i="43"/>
  <c r="U7" i="43"/>
  <c r="N20" i="43"/>
  <c r="N11" i="43"/>
  <c r="U3" i="43"/>
  <c r="AA14" i="43"/>
  <c r="L7" i="43"/>
  <c r="T19" i="43"/>
  <c r="AA10" i="43"/>
  <c r="L3" i="43"/>
  <c r="L15" i="43"/>
  <c r="N7" i="43"/>
  <c r="AB19" i="43"/>
  <c r="L11" i="43"/>
  <c r="N3" i="43"/>
  <c r="T14" i="43"/>
  <c r="AA6" i="43"/>
  <c r="L19" i="43"/>
  <c r="T10" i="43"/>
  <c r="T22" i="43"/>
  <c r="AD6" i="43"/>
  <c r="K8" i="43"/>
  <c r="Y8" i="43"/>
  <c r="V10" i="43"/>
  <c r="AA8" i="43"/>
  <c r="AA9" i="43"/>
  <c r="T24" i="43"/>
  <c r="R17" i="43"/>
  <c r="J8" i="43"/>
  <c r="O6" i="43"/>
  <c r="Q4" i="43"/>
  <c r="AB24" i="43"/>
  <c r="W3" i="43"/>
  <c r="AB21" i="43"/>
  <c r="AB4" i="43"/>
  <c r="U12" i="43"/>
  <c r="X3" i="43"/>
  <c r="K20" i="43"/>
  <c r="W5" i="43"/>
  <c r="O19" i="43"/>
  <c r="N19" i="43"/>
  <c r="W17" i="43"/>
  <c r="Y3" i="43"/>
  <c r="W19" i="43"/>
  <c r="R21" i="43"/>
  <c r="I18" i="43"/>
  <c r="X10" i="43"/>
  <c r="AD18" i="43"/>
  <c r="Y21" i="43"/>
  <c r="T6" i="43"/>
  <c r="M15" i="43"/>
  <c r="S22" i="43"/>
  <c r="J10" i="43"/>
  <c r="V15" i="43"/>
  <c r="O24" i="43"/>
  <c r="M11" i="43"/>
  <c r="I17" i="43"/>
  <c r="L6" i="43"/>
  <c r="V11" i="43"/>
  <c r="X17" i="43"/>
  <c r="Z6" i="43"/>
  <c r="Z12" i="43"/>
  <c r="W22" i="43"/>
  <c r="P19" i="43"/>
  <c r="L4" i="43"/>
  <c r="O13" i="43"/>
  <c r="AB13" i="43"/>
  <c r="AA20" i="43"/>
  <c r="Y10" i="43"/>
  <c r="U5" i="43"/>
  <c r="L20" i="43"/>
  <c r="L13" i="43"/>
  <c r="AB16" i="43"/>
  <c r="J16" i="43"/>
  <c r="Y22" i="43"/>
  <c r="M8" i="43"/>
  <c r="Z3" i="43"/>
  <c r="AC21" i="43"/>
  <c r="O18" i="43"/>
  <c r="T9" i="43"/>
  <c r="K13" i="43"/>
  <c r="K4" i="43"/>
  <c r="N17" i="43"/>
  <c r="S9" i="43"/>
  <c r="L9" i="43"/>
  <c r="S11" i="43"/>
  <c r="Z20" i="43"/>
  <c r="L21" i="43"/>
  <c r="Y24" i="43"/>
  <c r="Z17" i="43"/>
  <c r="Y18" i="43"/>
  <c r="K6" i="43"/>
  <c r="P16" i="43"/>
  <c r="N22" i="43"/>
  <c r="M16" i="43"/>
  <c r="T4" i="43"/>
  <c r="O10" i="43"/>
  <c r="AB17" i="43"/>
  <c r="P23" i="43"/>
  <c r="AB18" i="43"/>
  <c r="Q18" i="43"/>
  <c r="V9" i="43"/>
  <c r="P24" i="43"/>
  <c r="R20" i="43"/>
  <c r="J12" i="43"/>
  <c r="AA5" i="43"/>
  <c r="U8" i="43"/>
  <c r="P15" i="43"/>
  <c r="M20" i="43"/>
  <c r="O22" i="43"/>
  <c r="AA12" i="43"/>
  <c r="Z24" i="43"/>
  <c r="V17" i="43"/>
  <c r="V3" i="43"/>
  <c r="K18" i="43"/>
  <c r="Z9" i="43"/>
  <c r="Q5" i="43"/>
  <c r="W20" i="43"/>
  <c r="S14" i="43"/>
  <c r="T21" i="43"/>
  <c r="Y11" i="43"/>
  <c r="Q12" i="43"/>
  <c r="P10" i="43"/>
  <c r="Q19" i="43"/>
  <c r="W6" i="43"/>
  <c r="U6" i="43"/>
  <c r="P11" i="43"/>
  <c r="I14" i="43"/>
  <c r="K5" i="43"/>
  <c r="AD14" i="43"/>
  <c r="W18" i="43"/>
  <c r="X22" i="43"/>
  <c r="Z7" i="43"/>
  <c r="O20" i="43"/>
  <c r="X5" i="43"/>
  <c r="L14" i="43"/>
  <c r="I21" i="43"/>
  <c r="Z14" i="43"/>
  <c r="AA22" i="43"/>
  <c r="L10" i="43"/>
  <c r="AC15" i="43"/>
  <c r="U23" i="43"/>
  <c r="Z10" i="43"/>
  <c r="Y5" i="43"/>
  <c r="X15" i="43"/>
  <c r="I12" i="43"/>
  <c r="J7" i="43"/>
  <c r="Z16" i="43"/>
  <c r="W13" i="43"/>
  <c r="Z23" i="43"/>
  <c r="O9" i="43"/>
  <c r="AB20" i="43"/>
  <c r="J20" i="43"/>
  <c r="AA18" i="43"/>
  <c r="W4" i="43"/>
  <c r="R10" i="43"/>
  <c r="U19" i="43"/>
  <c r="J5" i="43"/>
  <c r="Y13" i="43"/>
  <c r="Q21" i="43"/>
  <c r="R6" i="43"/>
  <c r="AB14" i="43"/>
  <c r="K22" i="43"/>
  <c r="Y9" i="43"/>
  <c r="T15" i="43"/>
  <c r="O7" i="43"/>
  <c r="V18" i="43"/>
  <c r="AC14" i="43"/>
  <c r="L18" i="43"/>
  <c r="AD9" i="43"/>
  <c r="K9" i="43"/>
  <c r="X19" i="43"/>
  <c r="R7" i="43"/>
  <c r="U16" i="43"/>
  <c r="Q15" i="43"/>
  <c r="AC16" i="43"/>
  <c r="AD22" i="43"/>
  <c r="AC12" i="43"/>
  <c r="Y7" i="43"/>
  <c r="U14" i="43"/>
  <c r="T5" i="43"/>
  <c r="X14" i="43"/>
  <c r="K3" i="43"/>
  <c r="R11" i="43"/>
  <c r="Q11" i="43"/>
  <c r="S12" i="43"/>
  <c r="J23" i="43"/>
  <c r="N6" i="43"/>
  <c r="V23" i="43"/>
  <c r="AC9" i="43"/>
  <c r="Y12" i="43"/>
  <c r="P6" i="43"/>
  <c r="I23" i="43"/>
  <c r="M13" i="43"/>
  <c r="W9" i="43"/>
  <c r="R14" i="43"/>
  <c r="Q9" i="43"/>
  <c r="N4" i="43"/>
  <c r="AC19" i="43"/>
  <c r="J14" i="43"/>
  <c r="Z5" i="43"/>
  <c r="O11" i="43"/>
  <c r="AA17" i="43"/>
  <c r="AB12" i="43"/>
  <c r="V22" i="43"/>
  <c r="AC10" i="43"/>
  <c r="U20" i="43"/>
  <c r="O17" i="43"/>
  <c r="AA21" i="43"/>
  <c r="Z19" i="43"/>
  <c r="O3" i="43"/>
  <c r="K15" i="43"/>
  <c r="M17" i="43"/>
  <c r="I19" i="43"/>
  <c r="X6" i="43"/>
  <c r="U18" i="43"/>
  <c r="L22" i="43"/>
  <c r="N14" i="43"/>
  <c r="AA3" i="43"/>
  <c r="AA15" i="43"/>
  <c r="W15" i="43"/>
  <c r="U22" i="43"/>
  <c r="S23" i="43"/>
  <c r="L17" i="43"/>
  <c r="R3" i="43"/>
  <c r="AA24" i="43"/>
  <c r="S24" i="43"/>
  <c r="N13" i="43"/>
  <c r="O15" i="43"/>
  <c r="W14" i="43"/>
  <c r="I11" i="43"/>
  <c r="R13" i="43"/>
  <c r="M19" i="43"/>
  <c r="P4" i="43"/>
  <c r="AD8" i="43"/>
  <c r="Z13" i="43"/>
  <c r="V24" i="43"/>
  <c r="I49" i="41"/>
  <c r="H54" i="41"/>
  <c r="C44" i="41"/>
  <c r="O37" i="41"/>
  <c r="R46" i="41"/>
  <c r="T37" i="41"/>
  <c r="K53" i="41"/>
  <c r="F47" i="41"/>
  <c r="N46" i="41"/>
  <c r="Q39" i="41"/>
  <c r="F35" i="41"/>
  <c r="H43" i="41"/>
  <c r="O35" i="41"/>
  <c r="L47" i="41"/>
  <c r="D52" i="41"/>
  <c r="P37" i="41"/>
  <c r="F44" i="41"/>
  <c r="H47" i="41"/>
  <c r="N8" i="40"/>
  <c r="X21" i="40"/>
  <c r="T19" i="40"/>
  <c r="Z18" i="40"/>
  <c r="W17" i="40"/>
  <c r="V6" i="40"/>
  <c r="AE19" i="40"/>
  <c r="K22" i="40"/>
  <c r="R9" i="40"/>
  <c r="L23" i="40"/>
  <c r="V15" i="40"/>
  <c r="J14" i="40"/>
  <c r="AD15" i="40"/>
  <c r="AA24" i="40"/>
  <c r="X5" i="40"/>
  <c r="W10" i="40"/>
  <c r="J80" i="36"/>
  <c r="F70" i="36"/>
  <c r="C77" i="36"/>
  <c r="S17" i="43"/>
  <c r="Q24" i="43"/>
  <c r="N21" i="43"/>
  <c r="W21" i="43"/>
  <c r="AD19" i="43"/>
  <c r="U9" i="43"/>
  <c r="J15" i="43"/>
  <c r="N10" i="43"/>
  <c r="Z8" i="43"/>
  <c r="R8" i="43"/>
  <c r="Q10" i="43"/>
  <c r="R16" i="43"/>
  <c r="AB9" i="43"/>
  <c r="T23" i="43"/>
  <c r="N12" i="43"/>
  <c r="AC23" i="43"/>
  <c r="H48" i="41"/>
  <c r="W45" i="41"/>
  <c r="U39" i="41"/>
  <c r="W38" i="41"/>
  <c r="W43" i="41"/>
  <c r="J35" i="41"/>
  <c r="M46" i="41"/>
  <c r="M34" i="41"/>
  <c r="J38" i="41"/>
  <c r="B38" i="41"/>
  <c r="AB22" i="40"/>
  <c r="M19" i="40"/>
  <c r="AE22" i="40"/>
  <c r="AC17" i="40"/>
  <c r="Q18" i="40"/>
  <c r="Q12" i="40"/>
  <c r="Y12" i="40"/>
  <c r="W20" i="40"/>
  <c r="T69" i="36"/>
  <c r="I6" i="43"/>
  <c r="S7" i="43"/>
  <c r="R39" i="41"/>
  <c r="K51" i="41"/>
  <c r="O8" i="40"/>
  <c r="R23" i="43"/>
  <c r="T7" i="43"/>
  <c r="O49" i="41"/>
  <c r="D53" i="41"/>
  <c r="C33" i="41"/>
  <c r="R41" i="41"/>
  <c r="W33" i="41"/>
  <c r="M43" i="41"/>
  <c r="X16" i="40"/>
  <c r="O24" i="40"/>
  <c r="K17" i="40"/>
  <c r="AA5" i="40"/>
  <c r="U20" i="40"/>
  <c r="W12" i="40"/>
  <c r="AB12" i="40"/>
  <c r="L20" i="40"/>
  <c r="Z4" i="40"/>
  <c r="AC16" i="40"/>
  <c r="U18" i="40"/>
  <c r="U24" i="40"/>
  <c r="AE15" i="40"/>
  <c r="AA14" i="40"/>
  <c r="F78" i="36"/>
  <c r="P67" i="36"/>
  <c r="G83" i="36"/>
  <c r="Q16" i="40"/>
  <c r="M4" i="40"/>
  <c r="Y5" i="40"/>
  <c r="AC11" i="40"/>
  <c r="R19" i="40"/>
  <c r="Y16" i="40"/>
  <c r="T14" i="40"/>
  <c r="V8" i="40"/>
  <c r="AB7" i="40"/>
  <c r="AC12" i="40"/>
  <c r="Z9" i="40"/>
  <c r="W18" i="40"/>
  <c r="N12" i="40"/>
  <c r="AE18" i="40"/>
  <c r="P17" i="40"/>
  <c r="AA4" i="40"/>
  <c r="S19" i="40"/>
  <c r="R15" i="43"/>
  <c r="P22" i="43"/>
  <c r="Y16" i="43"/>
  <c r="X23" i="43"/>
  <c r="L16" i="43"/>
  <c r="M18" i="43"/>
  <c r="U17" i="43"/>
  <c r="AC13" i="43"/>
  <c r="Y17" i="43"/>
  <c r="Z18" i="43"/>
  <c r="AB17" i="40"/>
  <c r="AC20" i="40"/>
  <c r="R10" i="40"/>
  <c r="N20" i="40"/>
  <c r="O16" i="40"/>
  <c r="U22" i="40"/>
  <c r="P20" i="40"/>
  <c r="V23" i="40"/>
  <c r="V3" i="40"/>
  <c r="K7" i="40"/>
  <c r="X12" i="40"/>
  <c r="S24" i="40"/>
  <c r="J13" i="40"/>
  <c r="AC21" i="40"/>
  <c r="T11" i="40"/>
  <c r="Y7" i="40"/>
  <c r="N13" i="40"/>
  <c r="C65" i="36"/>
  <c r="R86" i="36"/>
  <c r="H86" i="36"/>
  <c r="R85" i="36"/>
  <c r="H85" i="36"/>
  <c r="T84" i="36"/>
  <c r="H84" i="36"/>
  <c r="T83" i="36"/>
  <c r="J83" i="36"/>
  <c r="T82" i="36"/>
  <c r="J82" i="36"/>
  <c r="V81" i="36"/>
  <c r="J81" i="36"/>
  <c r="V80" i="36"/>
  <c r="L80" i="36"/>
  <c r="V79" i="36"/>
  <c r="L79" i="36"/>
  <c r="X78" i="36"/>
  <c r="L78" i="36"/>
  <c r="X77" i="36"/>
  <c r="N77" i="36"/>
  <c r="X76" i="36"/>
  <c r="N76" i="36"/>
  <c r="D76" i="36"/>
  <c r="N75" i="36"/>
  <c r="D75" i="36"/>
  <c r="P74" i="36"/>
  <c r="D74" i="36"/>
  <c r="P73" i="36"/>
  <c r="F73" i="36"/>
  <c r="P72" i="36"/>
  <c r="F72" i="36"/>
  <c r="R71" i="36"/>
  <c r="F71" i="36"/>
  <c r="R70" i="36"/>
  <c r="H70" i="36"/>
  <c r="R69" i="36"/>
  <c r="H69" i="36"/>
  <c r="T68" i="36"/>
  <c r="H68" i="36"/>
  <c r="T67" i="36"/>
  <c r="J67" i="36"/>
  <c r="T66" i="36"/>
  <c r="L66" i="36"/>
  <c r="D66" i="36"/>
  <c r="R65" i="36"/>
  <c r="J65" i="36"/>
  <c r="O74" i="36"/>
  <c r="O72" i="36"/>
  <c r="Q71" i="36"/>
  <c r="Q70" i="36"/>
  <c r="G70" i="36"/>
  <c r="Q69" i="36"/>
  <c r="G69" i="36"/>
  <c r="S68" i="36"/>
  <c r="S67" i="36"/>
  <c r="I67" i="36"/>
  <c r="K66" i="36"/>
  <c r="Q65" i="36"/>
  <c r="Q86" i="36"/>
  <c r="G86" i="36"/>
  <c r="Q85" i="36"/>
  <c r="G85" i="36"/>
  <c r="S84" i="36"/>
  <c r="G84" i="36"/>
  <c r="S83" i="36"/>
  <c r="I83" i="36"/>
  <c r="S82" i="36"/>
  <c r="I82" i="36"/>
  <c r="U81" i="36"/>
  <c r="I81" i="36"/>
  <c r="U80" i="36"/>
  <c r="K80" i="36"/>
  <c r="U79" i="36"/>
  <c r="K79" i="36"/>
  <c r="W78" i="36"/>
  <c r="K78" i="36"/>
  <c r="W77" i="36"/>
  <c r="M77" i="36"/>
  <c r="W76" i="36"/>
  <c r="M76" i="36"/>
  <c r="C76" i="36"/>
  <c r="M75" i="36"/>
  <c r="C75" i="36"/>
  <c r="C74" i="36"/>
  <c r="O73" i="36"/>
  <c r="E73" i="36"/>
  <c r="E72" i="36"/>
  <c r="E71" i="36"/>
  <c r="G68" i="36"/>
  <c r="S66" i="36"/>
  <c r="C66" i="36"/>
  <c r="I65" i="36"/>
  <c r="X86" i="36"/>
  <c r="J86" i="36"/>
  <c r="P85" i="36"/>
  <c r="X84" i="36"/>
  <c r="L84" i="36"/>
  <c r="R83" i="36"/>
  <c r="D83" i="36"/>
  <c r="L82" i="36"/>
  <c r="R81" i="36"/>
  <c r="F81" i="36"/>
  <c r="N80" i="36"/>
  <c r="T79" i="36"/>
  <c r="F79" i="36"/>
  <c r="P78" i="36"/>
  <c r="V77" i="36"/>
  <c r="H77" i="36"/>
  <c r="P76" i="36"/>
  <c r="V75" i="36"/>
  <c r="J75" i="36"/>
  <c r="R74" i="36"/>
  <c r="X73" i="36"/>
  <c r="J73" i="36"/>
  <c r="T72" i="36"/>
  <c r="D72" i="36"/>
  <c r="L71" i="36"/>
  <c r="T70" i="36"/>
  <c r="D70" i="36"/>
  <c r="N69" i="36"/>
  <c r="V68" i="36"/>
  <c r="F68" i="36"/>
  <c r="N67" i="36"/>
  <c r="X66" i="36"/>
  <c r="J66" i="36"/>
  <c r="V65" i="36"/>
  <c r="L65" i="36"/>
  <c r="W86" i="36"/>
  <c r="I86" i="36"/>
  <c r="O85" i="36"/>
  <c r="W84" i="36"/>
  <c r="K84" i="36"/>
  <c r="Q83" i="36"/>
  <c r="C83" i="36"/>
  <c r="K82" i="36"/>
  <c r="Q81" i="36"/>
  <c r="E81" i="36"/>
  <c r="M80" i="36"/>
  <c r="S79" i="36"/>
  <c r="E79" i="36"/>
  <c r="O78" i="36"/>
  <c r="U77" i="36"/>
  <c r="G77" i="36"/>
  <c r="O76" i="36"/>
  <c r="U75" i="36"/>
  <c r="I75" i="36"/>
  <c r="Q74" i="36"/>
  <c r="W73" i="36"/>
  <c r="I73" i="36"/>
  <c r="S72" i="36"/>
  <c r="C72" i="36"/>
  <c r="K71" i="36"/>
  <c r="S70" i="36"/>
  <c r="C70" i="36"/>
  <c r="M69" i="36"/>
  <c r="U68" i="36"/>
  <c r="E68" i="36"/>
  <c r="M67" i="36"/>
  <c r="W66" i="36"/>
  <c r="I66" i="36"/>
  <c r="U65" i="36"/>
  <c r="K65" i="36"/>
  <c r="T86" i="36"/>
  <c r="D86" i="36"/>
  <c r="N85" i="36"/>
  <c r="V84" i="36"/>
  <c r="F84" i="36"/>
  <c r="N83" i="36"/>
  <c r="X82" i="36"/>
  <c r="H82" i="36"/>
  <c r="P81" i="36"/>
  <c r="X80" i="36"/>
  <c r="H80" i="36"/>
  <c r="R79" i="36"/>
  <c r="D79" i="36"/>
  <c r="J78" i="36"/>
  <c r="R77" i="36"/>
  <c r="F77" i="36"/>
  <c r="L76" i="36"/>
  <c r="T75" i="36"/>
  <c r="F75" i="36"/>
  <c r="L74" i="36"/>
  <c r="V73" i="36"/>
  <c r="H73" i="36"/>
  <c r="N72" i="36"/>
  <c r="V71" i="36"/>
  <c r="J71" i="36"/>
  <c r="P70" i="36"/>
  <c r="X69" i="36"/>
  <c r="J69" i="36"/>
  <c r="P68" i="36"/>
  <c r="D68" i="36"/>
  <c r="L67" i="36"/>
  <c r="R66" i="36"/>
  <c r="H66" i="36"/>
  <c r="T65" i="36"/>
  <c r="H65" i="36"/>
  <c r="T80" i="36"/>
  <c r="H78" i="36"/>
  <c r="V76" i="36"/>
  <c r="R75" i="36"/>
  <c r="J74" i="36"/>
  <c r="X72" i="36"/>
  <c r="T71" i="36"/>
  <c r="L70" i="36"/>
  <c r="F69" i="36"/>
  <c r="V67" i="36"/>
  <c r="S86" i="36"/>
  <c r="C86" i="36"/>
  <c r="M85" i="36"/>
  <c r="U84" i="36"/>
  <c r="E84" i="36"/>
  <c r="M83" i="36"/>
  <c r="W82" i="36"/>
  <c r="G82" i="36"/>
  <c r="O81" i="36"/>
  <c r="W80" i="36"/>
  <c r="G80" i="36"/>
  <c r="Q79" i="36"/>
  <c r="C79" i="36"/>
  <c r="I78" i="36"/>
  <c r="Q77" i="36"/>
  <c r="E77" i="36"/>
  <c r="K76" i="36"/>
  <c r="S75" i="36"/>
  <c r="E75" i="36"/>
  <c r="K74" i="36"/>
  <c r="U73" i="36"/>
  <c r="G73" i="36"/>
  <c r="M72" i="36"/>
  <c r="U71" i="36"/>
  <c r="I71" i="36"/>
  <c r="O70" i="36"/>
  <c r="I69" i="36"/>
  <c r="O68" i="36"/>
  <c r="C68" i="36"/>
  <c r="K67" i="36"/>
  <c r="Q66" i="36"/>
  <c r="G66" i="36"/>
  <c r="G65" i="36"/>
  <c r="P86" i="36"/>
  <c r="X85" i="36"/>
  <c r="J85" i="36"/>
  <c r="P84" i="36"/>
  <c r="D84" i="36"/>
  <c r="L83" i="36"/>
  <c r="R82" i="36"/>
  <c r="D82" i="36"/>
  <c r="N81" i="36"/>
  <c r="F80" i="36"/>
  <c r="N79" i="36"/>
  <c r="T78" i="36"/>
  <c r="P77" i="36"/>
  <c r="H76" i="36"/>
  <c r="X74" i="36"/>
  <c r="R73" i="36"/>
  <c r="L72" i="36"/>
  <c r="D71" i="36"/>
  <c r="V69" i="36"/>
  <c r="N68" i="36"/>
  <c r="W69" i="36"/>
  <c r="S65" i="36"/>
  <c r="W85" i="36"/>
  <c r="M84" i="36"/>
  <c r="P82" i="36"/>
  <c r="S80" i="36"/>
  <c r="I79" i="36"/>
  <c r="J77" i="36"/>
  <c r="Q75" i="36"/>
  <c r="G74" i="36"/>
  <c r="H72" i="36"/>
  <c r="K70" i="36"/>
  <c r="W68" i="36"/>
  <c r="E67" i="36"/>
  <c r="E66" i="36"/>
  <c r="E65" i="36"/>
  <c r="V85" i="36"/>
  <c r="C84" i="36"/>
  <c r="O82" i="36"/>
  <c r="P80" i="36"/>
  <c r="S78" i="36"/>
  <c r="I77" i="36"/>
  <c r="L75" i="36"/>
  <c r="Q73" i="36"/>
  <c r="G72" i="36"/>
  <c r="J70" i="36"/>
  <c r="M68" i="36"/>
  <c r="D67" i="36"/>
  <c r="X65" i="36"/>
  <c r="D65" i="36"/>
  <c r="U85" i="36"/>
  <c r="O80" i="36"/>
  <c r="U76" i="36"/>
  <c r="N73" i="36"/>
  <c r="I70" i="36"/>
  <c r="C67" i="36"/>
  <c r="U83" i="36"/>
  <c r="E80" i="36"/>
  <c r="T76" i="36"/>
  <c r="M73" i="36"/>
  <c r="U69" i="36"/>
  <c r="P66" i="36"/>
  <c r="K83" i="36"/>
  <c r="D80" i="36"/>
  <c r="S76" i="36"/>
  <c r="W72" i="36"/>
  <c r="P69" i="36"/>
  <c r="O66" i="36"/>
  <c r="V83" i="36"/>
  <c r="C82" i="36"/>
  <c r="R78" i="36"/>
  <c r="K75" i="36"/>
  <c r="S71" i="36"/>
  <c r="L68" i="36"/>
  <c r="W65" i="36"/>
  <c r="I85" i="36"/>
  <c r="X81" i="36"/>
  <c r="Q78" i="36"/>
  <c r="W74" i="36"/>
  <c r="N71" i="36"/>
  <c r="K68" i="36"/>
  <c r="P65" i="36"/>
  <c r="F85" i="36"/>
  <c r="W81" i="36"/>
  <c r="G78" i="36"/>
  <c r="T74" i="36"/>
  <c r="M71" i="36"/>
  <c r="U67" i="36"/>
  <c r="O65" i="36"/>
  <c r="O86" i="36"/>
  <c r="E85" i="36"/>
  <c r="F83" i="36"/>
  <c r="M81" i="36"/>
  <c r="C80" i="36"/>
  <c r="D78" i="36"/>
  <c r="G76" i="36"/>
  <c r="S74" i="36"/>
  <c r="V72" i="36"/>
  <c r="C71" i="36"/>
  <c r="O69" i="36"/>
  <c r="R67" i="36"/>
  <c r="N66" i="36"/>
  <c r="N65" i="36"/>
  <c r="L86" i="36"/>
  <c r="O84" i="36"/>
  <c r="E83" i="36"/>
  <c r="H81" i="36"/>
  <c r="M79" i="36"/>
  <c r="C78" i="36"/>
  <c r="F76" i="36"/>
  <c r="I74" i="36"/>
  <c r="U72" i="36"/>
  <c r="X70" i="36"/>
  <c r="E69" i="36"/>
  <c r="Q67" i="36"/>
  <c r="M66" i="36"/>
  <c r="M65" i="36"/>
  <c r="K86" i="36"/>
  <c r="N84" i="36"/>
  <c r="Q82" i="36"/>
  <c r="G81" i="36"/>
  <c r="J79" i="36"/>
  <c r="O77" i="36"/>
  <c r="E76" i="36"/>
  <c r="F67" i="36"/>
  <c r="F66" i="36"/>
  <c r="F65" i="36"/>
  <c r="H74" i="36"/>
  <c r="K72" i="36"/>
  <c r="W70" i="36"/>
  <c r="X68" i="36"/>
  <c r="W67" i="36"/>
  <c r="U70" i="36"/>
  <c r="S73" i="36"/>
  <c r="Q76" i="36"/>
  <c r="O79" i="36"/>
  <c r="M82" i="36"/>
  <c r="K85" i="36"/>
  <c r="D69" i="36"/>
  <c r="X71" i="36"/>
  <c r="V74" i="36"/>
  <c r="T77" i="36"/>
  <c r="R80" i="36"/>
  <c r="P83" i="36"/>
  <c r="N86" i="36"/>
  <c r="O67" i="36"/>
  <c r="G71" i="36"/>
  <c r="M74" i="36"/>
  <c r="S77" i="36"/>
  <c r="C81" i="36"/>
  <c r="I84" i="36"/>
  <c r="J68" i="36"/>
  <c r="P71" i="36"/>
  <c r="H75" i="36"/>
  <c r="N78" i="36"/>
  <c r="T81" i="36"/>
  <c r="D85" i="36"/>
  <c r="I68" i="36"/>
  <c r="O71" i="36"/>
  <c r="U74" i="36"/>
  <c r="E78" i="36"/>
  <c r="K81" i="36"/>
  <c r="Q84" i="36"/>
  <c r="R68" i="36"/>
  <c r="J72" i="36"/>
  <c r="P75" i="36"/>
  <c r="V78" i="36"/>
  <c r="F82" i="36"/>
  <c r="L85" i="36"/>
  <c r="Q68" i="36"/>
  <c r="W71" i="36"/>
  <c r="G75" i="36"/>
  <c r="M78" i="36"/>
  <c r="S81" i="36"/>
  <c r="C85" i="36"/>
  <c r="L69" i="36"/>
  <c r="R72" i="36"/>
  <c r="X75" i="36"/>
  <c r="H79" i="36"/>
  <c r="N82" i="36"/>
  <c r="T85" i="36"/>
  <c r="C69" i="36"/>
  <c r="K73" i="36"/>
  <c r="G79" i="36"/>
  <c r="W83" i="36"/>
  <c r="N70" i="36"/>
  <c r="J76" i="36"/>
  <c r="D81" i="36"/>
  <c r="V86" i="36"/>
  <c r="K69" i="36"/>
  <c r="E74" i="36"/>
  <c r="W79" i="36"/>
  <c r="S85" i="36"/>
  <c r="V70" i="36"/>
  <c r="R76" i="36"/>
  <c r="L81" i="36"/>
  <c r="M86" i="36"/>
  <c r="S69" i="36"/>
  <c r="O75" i="36"/>
  <c r="I80" i="36"/>
  <c r="E86" i="36"/>
  <c r="V66" i="36"/>
  <c r="H71" i="36"/>
  <c r="D77" i="36"/>
  <c r="V82" i="36"/>
  <c r="E70" i="36"/>
  <c r="W75" i="36"/>
  <c r="Q80" i="36"/>
  <c r="H67" i="36"/>
  <c r="D73" i="36"/>
  <c r="L77" i="36"/>
  <c r="H83" i="36"/>
  <c r="S15" i="43"/>
  <c r="Z11" i="43"/>
  <c r="AA19" i="43"/>
  <c r="N23" i="43"/>
  <c r="W11" i="43"/>
  <c r="I15" i="43"/>
  <c r="I20" i="43"/>
  <c r="N8" i="43"/>
  <c r="J18" i="43"/>
  <c r="T11" i="43"/>
  <c r="E49" i="41"/>
  <c r="H49" i="41"/>
  <c r="M51" i="41"/>
  <c r="V47" i="41"/>
  <c r="H39" i="41"/>
  <c r="V45" i="41"/>
  <c r="H37" i="41"/>
  <c r="Q34" i="41"/>
  <c r="S18" i="40"/>
  <c r="AE24" i="40"/>
  <c r="Z7" i="40"/>
  <c r="Y23" i="40"/>
  <c r="AE4" i="40"/>
  <c r="W16" i="40"/>
  <c r="U23" i="40"/>
  <c r="X67" i="36"/>
  <c r="C73" i="36"/>
  <c r="Y14" i="43"/>
  <c r="AA4" i="43"/>
  <c r="K11" i="43"/>
  <c r="K16" i="43"/>
  <c r="Y4" i="43"/>
  <c r="K12" i="43"/>
  <c r="W23" i="43"/>
  <c r="AC3" i="43"/>
  <c r="K14" i="43"/>
  <c r="P12" i="43"/>
  <c r="U45" i="41"/>
  <c r="G47" i="41"/>
  <c r="T46" i="41"/>
  <c r="W47" i="41"/>
  <c r="L33" i="41"/>
  <c r="P3" i="40"/>
  <c r="M11" i="40"/>
  <c r="AD17" i="43"/>
  <c r="AB22" i="43"/>
  <c r="O23" i="43"/>
  <c r="M22" i="43"/>
  <c r="K24" i="43"/>
  <c r="O21" i="43"/>
  <c r="P18" i="43"/>
  <c r="K23" i="43"/>
  <c r="AB5" i="43"/>
  <c r="AC20" i="43"/>
  <c r="M24" i="43"/>
  <c r="I16" i="43"/>
  <c r="M9" i="43"/>
  <c r="Z15" i="43"/>
  <c r="Y20" i="43"/>
  <c r="M14" i="43"/>
  <c r="AD4" i="43"/>
  <c r="K10" i="43"/>
  <c r="S18" i="43"/>
  <c r="M3" i="43"/>
  <c r="P8" i="43"/>
  <c r="Q13" i="43"/>
  <c r="P50" i="41"/>
  <c r="P54" i="41"/>
  <c r="Q38" i="41"/>
  <c r="U40" i="41"/>
  <c r="B52" i="41"/>
  <c r="O44" i="41"/>
  <c r="P46" i="41"/>
  <c r="K39" i="41"/>
  <c r="L43" i="41"/>
  <c r="C39" i="41"/>
  <c r="K33" i="41"/>
  <c r="O45" i="41"/>
  <c r="J45" i="41"/>
  <c r="D47" i="41"/>
  <c r="L40" i="41"/>
  <c r="E44" i="41"/>
  <c r="U10" i="40"/>
  <c r="AA15" i="40"/>
  <c r="AE7" i="40"/>
  <c r="AC22" i="40"/>
  <c r="J16" i="40"/>
  <c r="M8" i="40"/>
  <c r="V20" i="40"/>
  <c r="Z23" i="40"/>
  <c r="AA7" i="40"/>
  <c r="P19" i="40"/>
  <c r="O5" i="40"/>
  <c r="AD10" i="40"/>
  <c r="AC15" i="40"/>
  <c r="S21" i="40"/>
  <c r="V24" i="40"/>
  <c r="AC18" i="40"/>
  <c r="F86" i="36"/>
  <c r="N74" i="36"/>
  <c r="U82" i="36"/>
  <c r="I72" i="36"/>
  <c r="AC8" i="40"/>
  <c r="X22" i="40"/>
  <c r="X9" i="40"/>
  <c r="U13" i="40"/>
  <c r="X11" i="40"/>
  <c r="M10" i="40"/>
  <c r="P16" i="40"/>
  <c r="AD24" i="40"/>
  <c r="AE12" i="40"/>
  <c r="U15" i="40"/>
  <c r="S11" i="40"/>
  <c r="Q7" i="40"/>
  <c r="T5" i="40"/>
  <c r="AE3" i="40"/>
  <c r="L10" i="40"/>
  <c r="X14" i="40"/>
  <c r="J3" i="40"/>
  <c r="T16" i="40"/>
  <c r="U21" i="40"/>
  <c r="X19" i="40"/>
  <c r="M18" i="40"/>
  <c r="P24" i="40"/>
  <c r="L7" i="40"/>
  <c r="K11" i="40"/>
  <c r="AD16" i="40"/>
  <c r="T23" i="40"/>
  <c r="U9" i="40"/>
  <c r="X7" i="40"/>
  <c r="S22" i="40"/>
  <c r="P10" i="40"/>
  <c r="Q3" i="40"/>
  <c r="K12" i="40"/>
  <c r="Y8" i="40"/>
  <c r="J11" i="40"/>
  <c r="W4" i="40"/>
  <c r="AA8" i="40"/>
  <c r="W24" i="40"/>
  <c r="V17" i="40"/>
  <c r="AB19" i="40"/>
  <c r="Q11" i="40"/>
  <c r="AC10" i="40"/>
  <c r="T12" i="40"/>
  <c r="P14" i="40"/>
  <c r="X13" i="40"/>
  <c r="W13" i="40"/>
  <c r="O23" i="40"/>
  <c r="J9" i="40"/>
  <c r="Y18" i="40"/>
  <c r="Y11" i="40"/>
  <c r="O11" i="40"/>
  <c r="J22" i="40"/>
  <c r="V13" i="40"/>
  <c r="X3" i="40"/>
  <c r="N11" i="40"/>
  <c r="M24" i="40"/>
  <c r="W7" i="40"/>
  <c r="M5" i="40"/>
  <c r="AE20" i="40"/>
  <c r="Y19" i="40"/>
  <c r="V19" i="40"/>
  <c r="AA10" i="40"/>
  <c r="N9" i="40"/>
  <c r="O22" i="40"/>
  <c r="T17" i="40"/>
  <c r="K13" i="40"/>
  <c r="R13" i="40"/>
  <c r="AD13" i="40"/>
  <c r="M15" i="40"/>
  <c r="Z22" i="40"/>
  <c r="K16" i="40"/>
  <c r="P11" i="40"/>
  <c r="AC6" i="40"/>
  <c r="N7" i="40"/>
  <c r="U4" i="40"/>
  <c r="N16" i="40"/>
  <c r="Q6" i="40"/>
  <c r="AE6" i="40"/>
  <c r="AE23" i="40"/>
  <c r="AC19" i="40"/>
  <c r="AD12" i="40"/>
  <c r="T24" i="40"/>
  <c r="V5" i="40"/>
  <c r="K24" i="40"/>
  <c r="R16" i="40"/>
  <c r="K9" i="40"/>
  <c r="M20" i="40"/>
  <c r="AA19" i="40"/>
  <c r="AD18" i="40"/>
  <c r="Z17" i="40"/>
  <c r="X18" i="40"/>
  <c r="AD20" i="40"/>
  <c r="M14" i="40"/>
  <c r="Z11" i="40"/>
  <c r="Z6" i="40"/>
  <c r="J24" i="40"/>
  <c r="AD19" i="40"/>
  <c r="Z19" i="40"/>
  <c r="J21" i="40"/>
  <c r="S10" i="40"/>
  <c r="N10" i="40"/>
  <c r="N3" i="40"/>
  <c r="J7" i="40"/>
  <c r="X15" i="40"/>
  <c r="R17" i="40"/>
  <c r="K10" i="40"/>
  <c r="P15" i="40"/>
  <c r="J17" i="40"/>
  <c r="W21" i="40"/>
  <c r="AE9" i="40"/>
  <c r="AD7" i="40"/>
  <c r="O19" i="40"/>
  <c r="AA16" i="40"/>
  <c r="L24" i="40"/>
  <c r="AC24" i="40"/>
  <c r="AC3" i="40"/>
  <c r="J15" i="40"/>
  <c r="Q19" i="40"/>
  <c r="V14" i="40"/>
  <c r="O7" i="40"/>
  <c r="T10" i="40"/>
  <c r="T20" i="40"/>
  <c r="AB3" i="40"/>
  <c r="Y13" i="40"/>
  <c r="M13" i="40"/>
  <c r="R8" i="40"/>
  <c r="M23" i="40"/>
  <c r="P4" i="40"/>
  <c r="Q10" i="40"/>
  <c r="AE8" i="40"/>
  <c r="M12" i="40"/>
  <c r="K4" i="40"/>
  <c r="K21" i="40"/>
  <c r="R21" i="40"/>
  <c r="L19" i="40"/>
  <c r="P22" i="40"/>
  <c r="R11" i="40"/>
  <c r="M21" i="40"/>
  <c r="T13" i="40"/>
  <c r="O3" i="40"/>
  <c r="L16" i="40"/>
  <c r="P6" i="40"/>
  <c r="L13" i="40"/>
  <c r="AD11" i="40"/>
  <c r="P5" i="40"/>
  <c r="S20" i="40"/>
  <c r="Q8" i="40"/>
  <c r="O13" i="40"/>
  <c r="O9" i="40"/>
  <c r="N18" i="40"/>
  <c r="L14" i="40"/>
  <c r="O12" i="40"/>
  <c r="P12" i="40"/>
  <c r="L12" i="40"/>
  <c r="S17" i="40"/>
  <c r="R14" i="40"/>
  <c r="J19" i="40"/>
  <c r="Z12" i="40"/>
  <c r="V11" i="40"/>
  <c r="V12" i="40"/>
  <c r="T9" i="40"/>
  <c r="R5" i="40"/>
  <c r="Q13" i="40"/>
  <c r="K8" i="40"/>
  <c r="AC7" i="40"/>
  <c r="K18" i="40"/>
  <c r="AD14" i="40"/>
  <c r="R7" i="40"/>
  <c r="Y22" i="40"/>
  <c r="AD21" i="40"/>
  <c r="S16" i="40"/>
  <c r="Z8" i="40"/>
  <c r="Q4" i="40"/>
  <c r="V7" i="40"/>
  <c r="AA3" i="40"/>
  <c r="T15" i="40"/>
  <c r="AB11" i="40"/>
  <c r="O10" i="40"/>
  <c r="Q24" i="40"/>
  <c r="O20" i="40"/>
  <c r="R6" i="40"/>
  <c r="M16" i="40"/>
  <c r="AE16" i="40"/>
  <c r="J18" i="40"/>
  <c r="V22" i="40"/>
  <c r="O15" i="40"/>
  <c r="T18" i="40"/>
  <c r="Z3" i="40"/>
  <c r="K14" i="40"/>
  <c r="N17" i="40"/>
  <c r="Q15" i="40"/>
  <c r="V10" i="40"/>
  <c r="AD23" i="40"/>
  <c r="R23" i="40"/>
  <c r="AE17" i="40"/>
  <c r="P7" i="40"/>
  <c r="L6" i="40"/>
  <c r="W8" i="40"/>
  <c r="W14" i="40"/>
  <c r="AA18" i="40"/>
  <c r="S6" i="40"/>
  <c r="K15" i="40"/>
  <c r="R12" i="40"/>
  <c r="P8" i="40"/>
  <c r="P13" i="40"/>
  <c r="T6" i="40"/>
  <c r="AA20" i="40"/>
  <c r="W11" i="40"/>
  <c r="N5" i="40"/>
  <c r="O4" i="40"/>
  <c r="AD6" i="40"/>
  <c r="Z5" i="40"/>
  <c r="Q5" i="40"/>
  <c r="W19" i="40"/>
  <c r="J10" i="40"/>
  <c r="T8" i="40"/>
  <c r="N6" i="40"/>
  <c r="J23" i="40"/>
  <c r="AD4" i="40"/>
  <c r="S13" i="40"/>
  <c r="Y14" i="40"/>
  <c r="AC4" i="40"/>
  <c r="R20" i="40"/>
  <c r="Y17" i="40"/>
  <c r="W9" i="40"/>
  <c r="AD9" i="40"/>
  <c r="AD22" i="40"/>
  <c r="AA9" i="40"/>
  <c r="K3" i="40"/>
  <c r="AB4" i="40"/>
  <c r="AA12" i="40"/>
  <c r="S9" i="40"/>
  <c r="AD3" i="40"/>
  <c r="T7" i="40"/>
  <c r="S12" i="40"/>
  <c r="AC14" i="40"/>
  <c r="AA11" i="40"/>
  <c r="O6" i="40"/>
  <c r="AB16" i="40"/>
  <c r="R24" i="40"/>
  <c r="T3" i="40"/>
  <c r="K20" i="40"/>
  <c r="Q21" i="40"/>
  <c r="AA17" i="40"/>
  <c r="AE14" i="40"/>
  <c r="X20" i="40"/>
  <c r="Q23" i="40"/>
  <c r="N23" i="40"/>
  <c r="AE21" i="40"/>
  <c r="K23" i="40"/>
  <c r="L9" i="40"/>
  <c r="M22" i="40"/>
  <c r="Z10" i="40"/>
  <c r="T4" i="40"/>
  <c r="V21" i="40"/>
  <c r="Y10" i="40"/>
  <c r="AB5" i="40"/>
  <c r="L22" i="40"/>
  <c r="S15" i="40"/>
  <c r="Z15" i="40"/>
  <c r="J20" i="40"/>
  <c r="X24" i="40"/>
  <c r="AB8" i="40"/>
  <c r="X10" i="40"/>
  <c r="AC9" i="40"/>
  <c r="U6" i="40"/>
  <c r="V9" i="40"/>
  <c r="Y9" i="40"/>
  <c r="W6" i="40"/>
  <c r="AE11" i="40"/>
  <c r="M3" i="40"/>
  <c r="R4" i="40"/>
  <c r="N24" i="40"/>
  <c r="V18" i="40"/>
  <c r="L15" i="40"/>
  <c r="M17" i="40"/>
  <c r="N4" i="40"/>
  <c r="M6" i="40"/>
  <c r="M9" i="40"/>
  <c r="AB14" i="40"/>
  <c r="U17" i="40"/>
  <c r="P9" i="40"/>
  <c r="S8" i="40"/>
  <c r="X6" i="40"/>
  <c r="Z13" i="40"/>
  <c r="J5" i="40"/>
  <c r="V16" i="40"/>
  <c r="S14" i="40"/>
  <c r="U16" i="40"/>
  <c r="Y24" i="40"/>
  <c r="N19" i="40"/>
  <c r="R22" i="40"/>
  <c r="W5" i="40"/>
  <c r="L17" i="40"/>
  <c r="Z21" i="40"/>
  <c r="P21" i="40"/>
  <c r="AA23" i="40"/>
  <c r="Z16" i="40"/>
  <c r="W3" i="40"/>
  <c r="R15" i="40"/>
  <c r="AD17" i="40"/>
  <c r="Y3" i="40"/>
  <c r="L18" i="40"/>
  <c r="M7" i="40"/>
  <c r="Q20" i="40"/>
  <c r="U12" i="40"/>
  <c r="AB9" i="40"/>
  <c r="AB20" i="40"/>
  <c r="O14" i="40"/>
  <c r="AB15" i="40"/>
  <c r="U19" i="40"/>
  <c r="Z24" i="40"/>
  <c r="Y6" i="40"/>
  <c r="AC5" i="40"/>
  <c r="AD5" i="40"/>
  <c r="L21" i="40"/>
  <c r="AE13" i="40"/>
  <c r="Y4" i="40"/>
  <c r="W22" i="40"/>
  <c r="AC13" i="40"/>
  <c r="Z14" i="40"/>
  <c r="AB23" i="40"/>
  <c r="AA21" i="40"/>
  <c r="X4" i="40"/>
  <c r="U7" i="40"/>
  <c r="O17" i="40"/>
  <c r="N14" i="40"/>
  <c r="AB18" i="40"/>
  <c r="S23" i="40"/>
  <c r="Q17" i="40"/>
  <c r="AB13" i="40"/>
  <c r="AA22" i="40"/>
  <c r="Q22" i="40"/>
  <c r="AB24" i="40"/>
  <c r="N22" i="40"/>
  <c r="N15" i="40"/>
  <c r="AD8" i="40"/>
  <c r="U14" i="40"/>
  <c r="L11" i="40"/>
  <c r="J4" i="40"/>
  <c r="O21" i="40"/>
  <c r="U5" i="40"/>
  <c r="R18" i="40"/>
  <c r="AB21" i="40"/>
  <c r="U3" i="40"/>
  <c r="T21" i="40"/>
  <c r="S7" i="40"/>
  <c r="AA13" i="40"/>
  <c r="Q9" i="40"/>
  <c r="AB10" i="40"/>
  <c r="Z20" i="40"/>
  <c r="J12" i="40"/>
  <c r="E37" i="41"/>
  <c r="V33" i="41"/>
  <c r="J49" i="41"/>
  <c r="G48" i="41"/>
  <c r="O54" i="41"/>
  <c r="H51" i="41"/>
  <c r="W34" i="41"/>
  <c r="T40" i="41"/>
  <c r="S41" i="41"/>
  <c r="R47" i="41"/>
  <c r="J37" i="41"/>
  <c r="P34" i="41"/>
  <c r="G42" i="41"/>
  <c r="D34" i="41"/>
  <c r="Q51" i="41"/>
  <c r="R52" i="41"/>
  <c r="W39" i="41"/>
  <c r="W49" i="41"/>
  <c r="D38" i="41"/>
  <c r="S46" i="41"/>
  <c r="F48" i="41"/>
  <c r="L45" i="41"/>
  <c r="F38" i="41"/>
  <c r="I52" i="41"/>
  <c r="N44" i="41"/>
  <c r="P48" i="41"/>
  <c r="B36" i="41"/>
  <c r="G52" i="41"/>
  <c r="N49" i="41"/>
  <c r="P43" i="41"/>
  <c r="G36" i="41"/>
  <c r="L54" i="41"/>
  <c r="E52" i="41"/>
  <c r="S54" i="41"/>
  <c r="T44" i="41"/>
  <c r="C52" i="41"/>
  <c r="L46" i="41"/>
  <c r="N33" i="41"/>
  <c r="B34" i="41"/>
  <c r="S42" i="41"/>
  <c r="J52" i="41"/>
  <c r="D35" i="41"/>
  <c r="I44" i="41"/>
  <c r="L34" i="41"/>
  <c r="J36" i="41"/>
  <c r="R53" i="41"/>
  <c r="G35" i="41"/>
  <c r="G40" i="41"/>
  <c r="Q54" i="41"/>
  <c r="T45" i="41"/>
  <c r="N50" i="41"/>
  <c r="V53" i="41"/>
  <c r="B45" i="41"/>
  <c r="G50" i="41"/>
  <c r="P38" i="41"/>
  <c r="T35" i="41"/>
  <c r="C43" i="41"/>
  <c r="T41" i="41"/>
  <c r="P47" i="41"/>
  <c r="R42" i="41"/>
  <c r="M39" i="41"/>
  <c r="C53" i="41"/>
  <c r="E38" i="41"/>
  <c r="B41" i="41"/>
  <c r="H50" i="41"/>
  <c r="I33" i="41"/>
  <c r="R35" i="41"/>
  <c r="K52" i="41"/>
  <c r="C45" i="41"/>
  <c r="E42" i="41"/>
  <c r="C46" i="41"/>
  <c r="P52" i="41"/>
  <c r="J40" i="41"/>
  <c r="C50" i="41"/>
  <c r="E34" i="41"/>
  <c r="L42" i="41"/>
  <c r="I51" i="41"/>
  <c r="R34" i="41"/>
  <c r="Q52" i="41"/>
  <c r="B37" i="41"/>
  <c r="J50" i="41"/>
  <c r="F45" i="41"/>
  <c r="K35" i="41"/>
  <c r="E54" i="41"/>
  <c r="M42" i="41"/>
  <c r="L44" i="41"/>
  <c r="S38" i="41"/>
  <c r="B43" i="41"/>
  <c r="G49" i="41"/>
  <c r="O36" i="41"/>
  <c r="B33" i="41"/>
  <c r="N54" i="41"/>
  <c r="G37" i="41"/>
  <c r="N43" i="41"/>
  <c r="U36" i="41"/>
  <c r="I37" i="41"/>
  <c r="E46" i="41"/>
  <c r="F34" i="41"/>
  <c r="K38" i="41"/>
  <c r="P51" i="41"/>
  <c r="Q53" i="41"/>
  <c r="M40" i="41"/>
  <c r="D50" i="41"/>
  <c r="J39" i="41"/>
  <c r="K44" i="41"/>
  <c r="F36" i="41"/>
  <c r="I54" i="41"/>
  <c r="S36" i="41"/>
  <c r="U38" i="41"/>
  <c r="V39" i="41"/>
  <c r="C35" i="41"/>
  <c r="G43" i="41"/>
  <c r="B40" i="41"/>
  <c r="U51" i="41"/>
  <c r="R48" i="41"/>
  <c r="Q37" i="41"/>
  <c r="V46" i="41"/>
  <c r="D44" i="41"/>
  <c r="K36" i="41"/>
  <c r="K46" i="41"/>
  <c r="G34" i="41"/>
  <c r="I35" i="41"/>
  <c r="E39" i="41"/>
  <c r="E41" i="41"/>
  <c r="F37" i="41"/>
  <c r="T39" i="41"/>
  <c r="Q47" i="41"/>
  <c r="W36" i="41"/>
  <c r="H36" i="41"/>
  <c r="Q36" i="41"/>
  <c r="O40" i="41"/>
  <c r="F46" i="41"/>
  <c r="Q49" i="41"/>
  <c r="S35" i="41"/>
  <c r="R44" i="41"/>
  <c r="F33" i="41"/>
  <c r="N38" i="41"/>
  <c r="G41" i="41"/>
  <c r="H46" i="41"/>
  <c r="C47" i="41"/>
  <c r="Q35" i="41"/>
  <c r="F42" i="41"/>
  <c r="S40" i="41"/>
  <c r="V36" i="41"/>
  <c r="E40" i="41"/>
  <c r="H45" i="41"/>
  <c r="J41" i="41"/>
  <c r="T49" i="41"/>
  <c r="Q46" i="41"/>
  <c r="N40" i="41"/>
  <c r="P40" i="41"/>
  <c r="F40" i="41"/>
  <c r="Q40" i="41"/>
  <c r="U49" i="41"/>
  <c r="M37" i="41"/>
  <c r="D45" i="41"/>
  <c r="T54" i="41"/>
  <c r="S50" i="41"/>
  <c r="M45" i="41"/>
  <c r="R45" i="41"/>
  <c r="D43" i="41"/>
  <c r="J48" i="41"/>
  <c r="Q43" i="41"/>
  <c r="U35" i="41"/>
  <c r="V40" i="41"/>
  <c r="T43" i="41"/>
  <c r="N35" i="41"/>
  <c r="N48" i="41"/>
  <c r="K47" i="41"/>
  <c r="C49" i="41"/>
  <c r="H42" i="41"/>
  <c r="V54" i="41"/>
  <c r="U41" i="41"/>
  <c r="F52" i="41"/>
  <c r="V48" i="41"/>
  <c r="F49" i="41"/>
  <c r="M35" i="41"/>
  <c r="P35" i="41"/>
  <c r="R40" i="41"/>
  <c r="K45" i="41"/>
  <c r="W46" i="41"/>
  <c r="E35" i="41"/>
  <c r="F53" i="41"/>
  <c r="N45" i="41"/>
  <c r="H33" i="41"/>
  <c r="J43" i="41"/>
  <c r="C48" i="41"/>
  <c r="I48" i="41"/>
  <c r="T52" i="41"/>
  <c r="J34" i="41"/>
  <c r="F41" i="41"/>
  <c r="N53" i="41"/>
  <c r="R50" i="41"/>
  <c r="E53" i="41"/>
  <c r="U52" i="41"/>
  <c r="D41" i="41"/>
  <c r="W42" i="41"/>
  <c r="T47" i="41"/>
  <c r="P49" i="41"/>
  <c r="D37" i="41"/>
  <c r="G33" i="41"/>
  <c r="S34" i="41"/>
  <c r="W50" i="41"/>
  <c r="S37" i="41"/>
  <c r="I41" i="41"/>
  <c r="R37" i="41"/>
  <c r="N42" i="41"/>
  <c r="H38" i="41"/>
  <c r="D48" i="41"/>
  <c r="D46" i="41"/>
  <c r="E50" i="41"/>
  <c r="W48" i="41"/>
  <c r="G38" i="41"/>
  <c r="C42" i="41"/>
  <c r="M33" i="41"/>
  <c r="W52" i="41"/>
  <c r="R51" i="41"/>
  <c r="W44" i="41"/>
  <c r="O51" i="41"/>
  <c r="N37" i="41"/>
  <c r="T53" i="41"/>
  <c r="E47" i="41"/>
  <c r="S49" i="41"/>
  <c r="L49" i="41"/>
  <c r="V49" i="41"/>
  <c r="N41" i="41"/>
  <c r="O53" i="41"/>
  <c r="B50" i="41"/>
  <c r="T42" i="41"/>
  <c r="O42" i="41"/>
  <c r="I43" i="41"/>
  <c r="L35" i="41"/>
  <c r="P45" i="41"/>
  <c r="W37" i="41"/>
  <c r="V43" i="41"/>
  <c r="V35" i="41"/>
  <c r="J33" i="41"/>
  <c r="R38" i="41"/>
  <c r="L52" i="41"/>
  <c r="D33" i="41"/>
  <c r="V34" i="41"/>
  <c r="P41" i="41"/>
  <c r="S48" i="41"/>
  <c r="U37" i="41"/>
  <c r="F54" i="41"/>
  <c r="O46" i="41"/>
  <c r="B47" i="41"/>
  <c r="Q44" i="41"/>
  <c r="T34" i="41"/>
  <c r="B51" i="41"/>
  <c r="O41" i="41"/>
  <c r="Q48" i="41"/>
  <c r="F43" i="41"/>
  <c r="Q41" i="41"/>
  <c r="W41" i="41"/>
  <c r="P42" i="41"/>
  <c r="M38" i="41"/>
  <c r="O48" i="41"/>
  <c r="C34" i="41"/>
  <c r="W54" i="41"/>
  <c r="L50" i="41"/>
  <c r="K34" i="41"/>
  <c r="K40" i="41"/>
  <c r="L53" i="41"/>
  <c r="H41" i="41"/>
  <c r="W51" i="41"/>
  <c r="S33" i="41"/>
  <c r="V52" i="41"/>
  <c r="H35" i="41"/>
  <c r="M41" i="41"/>
  <c r="L51" i="41"/>
  <c r="M53" i="41"/>
  <c r="H34" i="41"/>
  <c r="J44" i="41"/>
  <c r="N36" i="41"/>
  <c r="P53" i="41"/>
  <c r="K50" i="41"/>
  <c r="E33" i="41"/>
  <c r="C41" i="41"/>
  <c r="Q42" i="41"/>
  <c r="B42" i="41"/>
  <c r="E48" i="41"/>
  <c r="C54" i="41"/>
  <c r="B44" i="41"/>
  <c r="V44" i="41"/>
  <c r="M52" i="41"/>
  <c r="H40" i="41"/>
  <c r="C38" i="41"/>
  <c r="I47" i="41"/>
  <c r="Q45" i="41"/>
  <c r="N52" i="41"/>
  <c r="J53" i="41"/>
  <c r="L36" i="41"/>
  <c r="N34" i="41"/>
  <c r="U33" i="41"/>
  <c r="P44" i="41"/>
  <c r="O38" i="41"/>
  <c r="M49" i="41"/>
  <c r="K43" i="41"/>
  <c r="J54" i="41"/>
  <c r="C36" i="41"/>
  <c r="G46" i="41"/>
  <c r="M44" i="41"/>
  <c r="I45" i="41"/>
  <c r="K37" i="41"/>
  <c r="V41" i="41"/>
  <c r="F50" i="41"/>
  <c r="W53" i="41"/>
  <c r="G54" i="41"/>
  <c r="K48" i="41"/>
  <c r="J42" i="41"/>
  <c r="S39" i="41"/>
  <c r="T33" i="41"/>
  <c r="U44" i="41"/>
  <c r="I40" i="41"/>
  <c r="O43" i="41"/>
  <c r="U43" i="41"/>
  <c r="E51" i="41"/>
  <c r="J47" i="41"/>
  <c r="L48" i="41"/>
  <c r="I34" i="41"/>
  <c r="U47" i="41"/>
  <c r="J46" i="41"/>
  <c r="I36" i="41"/>
  <c r="I50" i="41"/>
  <c r="R49" i="41"/>
  <c r="C51" i="41"/>
  <c r="L41" i="41"/>
  <c r="D39" i="41"/>
  <c r="I46" i="41"/>
  <c r="N39" i="41"/>
  <c r="P39" i="41"/>
  <c r="M54" i="41"/>
  <c r="B39" i="41"/>
  <c r="S43" i="41"/>
  <c r="E45" i="41"/>
  <c r="B35" i="41"/>
  <c r="K49" i="41"/>
  <c r="T48" i="41"/>
  <c r="W35" i="41"/>
  <c r="O39" i="41"/>
  <c r="U48" i="41"/>
  <c r="D36" i="41"/>
  <c r="R43" i="41"/>
  <c r="L8" i="43"/>
  <c r="AC17" i="43"/>
  <c r="M7" i="43"/>
  <c r="W16" i="43"/>
  <c r="S10" i="43"/>
  <c r="F51" i="41"/>
  <c r="U34" i="41"/>
  <c r="N51" i="41"/>
  <c r="U42" i="41"/>
  <c r="G44" i="41"/>
  <c r="O50" i="41"/>
  <c r="D49" i="41"/>
  <c r="Q50" i="41"/>
  <c r="X23" i="40"/>
  <c r="Y21" i="40"/>
  <c r="O18" i="40"/>
  <c r="U8" i="40"/>
  <c r="Y20" i="40"/>
  <c r="J6" i="40"/>
  <c r="L4" i="40"/>
  <c r="U11" i="40"/>
  <c r="X79" i="36"/>
  <c r="U86" i="36"/>
  <c r="I76" i="36"/>
  <c r="Z21" i="43"/>
  <c r="S16" i="43"/>
  <c r="J24" i="43"/>
  <c r="R4" i="43"/>
  <c r="P3" i="43"/>
  <c r="T13" i="43"/>
  <c r="AD24" i="43"/>
  <c r="J13" i="43"/>
  <c r="S6" i="43"/>
  <c r="S51" i="41"/>
  <c r="D54" i="41"/>
  <c r="I39" i="41"/>
  <c r="L37" i="41"/>
  <c r="S52" i="41"/>
  <c r="I42" i="41"/>
  <c r="M36" i="41"/>
  <c r="U46" i="41"/>
  <c r="AC23" i="40"/>
  <c r="S5" i="40"/>
  <c r="K6" i="40"/>
  <c r="V4" i="40"/>
  <c r="W23" i="40"/>
  <c r="L5" i="40"/>
  <c r="W15" i="40"/>
  <c r="R3" i="40"/>
  <c r="P79" i="36"/>
  <c r="O83" i="36"/>
  <c r="J3" i="43"/>
  <c r="AD13" i="43"/>
  <c r="I8" i="43"/>
  <c r="U24" i="43"/>
  <c r="Q20" i="43"/>
  <c r="U4" i="43"/>
  <c r="K17" i="43"/>
  <c r="J9" i="43"/>
  <c r="AB23" i="43"/>
  <c r="C40" i="41"/>
  <c r="V50" i="41"/>
  <c r="E43" i="41"/>
  <c r="G45" i="41"/>
  <c r="O33" i="41"/>
  <c r="O47" i="41"/>
  <c r="J8" i="40"/>
  <c r="T18" i="43"/>
  <c r="AA23" i="43"/>
  <c r="J21" i="43"/>
  <c r="U10" i="43"/>
  <c r="S4" i="43"/>
  <c r="M4" i="43"/>
  <c r="Q7" i="43"/>
  <c r="AC6" i="43"/>
  <c r="R19" i="43"/>
  <c r="T12" i="43"/>
  <c r="T16" i="43"/>
  <c r="AA7" i="43"/>
  <c r="AD10" i="43"/>
  <c r="Q23" i="43"/>
  <c r="Y19" i="43"/>
  <c r="V7" i="43"/>
  <c r="W12" i="43"/>
  <c r="R18" i="43"/>
  <c r="J6" i="43"/>
  <c r="AB10" i="43"/>
  <c r="N16" i="43"/>
  <c r="M23" i="43"/>
  <c r="P33" i="41"/>
  <c r="J51" i="41"/>
  <c r="P36" i="41"/>
  <c r="K54" i="41"/>
  <c r="M48" i="41"/>
  <c r="S47" i="41"/>
  <c r="S44" i="41"/>
  <c r="K42" i="41"/>
  <c r="R33" i="41"/>
  <c r="G51" i="41"/>
  <c r="U53" i="41"/>
  <c r="T50" i="41"/>
  <c r="I38" i="41"/>
  <c r="O52" i="41"/>
  <c r="B49" i="41"/>
  <c r="S53" i="41"/>
  <c r="H52" i="41"/>
  <c r="T22" i="40"/>
  <c r="AE10" i="40"/>
  <c r="S3" i="40"/>
  <c r="Q14" i="40"/>
  <c r="X17" i="40"/>
  <c r="K5" i="40"/>
  <c r="X8" i="40"/>
  <c r="N21" i="40"/>
  <c r="AE5" i="40"/>
  <c r="K19" i="40"/>
  <c r="AB6" i="40"/>
  <c r="Y15" i="40"/>
  <c r="P18" i="40"/>
  <c r="S4" i="40"/>
  <c r="L8" i="40"/>
  <c r="P23" i="40"/>
  <c r="L3" i="40"/>
  <c r="R84" i="36"/>
  <c r="F74" i="36"/>
  <c r="E82" i="36"/>
  <c r="M70" i="36"/>
  <c r="D46" i="37"/>
  <c r="C34" i="37"/>
  <c r="O54" i="37"/>
  <c r="E53" i="37"/>
  <c r="V36" i="37"/>
  <c r="H42" i="37"/>
  <c r="I35" i="37"/>
  <c r="D38" i="37"/>
  <c r="B39" i="37"/>
  <c r="P37" i="37"/>
  <c r="S53" i="37"/>
  <c r="S33" i="37"/>
  <c r="K39" i="37"/>
  <c r="J47" i="37"/>
  <c r="T36" i="37"/>
  <c r="N34" i="37"/>
  <c r="L53" i="37"/>
  <c r="P46" i="37"/>
  <c r="V33" i="37"/>
  <c r="O49" i="37"/>
  <c r="D42" i="37"/>
  <c r="B35" i="37"/>
  <c r="K51" i="37"/>
  <c r="U53" i="37"/>
  <c r="K47" i="37"/>
  <c r="N44" i="37"/>
  <c r="F36" i="37"/>
  <c r="V41" i="37"/>
  <c r="D50" i="37"/>
  <c r="D49" i="37"/>
  <c r="G43" i="37"/>
  <c r="T43" i="37"/>
  <c r="Q52" i="37"/>
  <c r="S40" i="37"/>
  <c r="L46" i="37"/>
  <c r="O34" i="37"/>
  <c r="Q48" i="37"/>
  <c r="Q45" i="37"/>
  <c r="N33" i="37"/>
  <c r="O52" i="37"/>
  <c r="O46" i="37"/>
  <c r="N48" i="37"/>
  <c r="L40" i="37"/>
  <c r="J43" i="37"/>
  <c r="G45" i="37"/>
  <c r="W39" i="37"/>
  <c r="E50" i="37"/>
  <c r="N39" i="37"/>
  <c r="Q40" i="37"/>
  <c r="G52" i="37"/>
  <c r="H54" i="37"/>
  <c r="M41" i="37"/>
  <c r="Q37" i="37"/>
  <c r="R45" i="37"/>
  <c r="T39" i="37"/>
  <c r="Q34" i="37"/>
  <c r="V40" i="37"/>
  <c r="O40" i="37"/>
  <c r="G37" i="37"/>
  <c r="K50" i="37"/>
  <c r="B28" i="37" l="1" a="1"/>
  <c r="B28" i="37" s="1"/>
  <c r="B29" i="37" s="1"/>
  <c r="H19" i="41" a="1"/>
  <c r="H19" i="41" s="1"/>
  <c r="H20" i="4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<sst xmlns="http://schemas.openxmlformats.org/spreadsheetml/2006/main" count="973" uniqueCount="266">
  <si>
    <t>Date</t>
  </si>
  <si>
    <t>Ex Return HDFC</t>
  </si>
  <si>
    <t>Ex Return BAJAJ</t>
  </si>
  <si>
    <t>Ex Return TATA M</t>
  </si>
  <si>
    <t>Ex Return TCS</t>
  </si>
  <si>
    <t>Ex Returns Astral</t>
  </si>
  <si>
    <t>Ex Return NIFTY BEES</t>
  </si>
  <si>
    <t>Ex Return Sun P</t>
  </si>
  <si>
    <t>Ex Return Nestle</t>
  </si>
  <si>
    <t>Ex Return Asian P</t>
  </si>
  <si>
    <t>Ex Return Jubilant FW</t>
  </si>
  <si>
    <t>Ex Returns Eicher</t>
  </si>
  <si>
    <t>Ex Return Airtel</t>
  </si>
  <si>
    <t>Ex Return Titan</t>
  </si>
  <si>
    <t>Ex Return Avenue</t>
  </si>
  <si>
    <t>Ex Return PVR</t>
  </si>
  <si>
    <t>Ex Return Alkyl A</t>
  </si>
  <si>
    <t>Ex Return Varun B</t>
  </si>
  <si>
    <t>Ex Return APL</t>
  </si>
  <si>
    <t>Ex Return Page</t>
  </si>
  <si>
    <t>Ex Return CDSL</t>
  </si>
  <si>
    <t>Ex Return KEI</t>
  </si>
  <si>
    <t>Ex Return GOLD BEES</t>
  </si>
  <si>
    <t>Variance Covariance Matrix</t>
  </si>
  <si>
    <t>HDFC</t>
  </si>
  <si>
    <t>BAJAJ</t>
  </si>
  <si>
    <t>TATA</t>
  </si>
  <si>
    <t>TCS</t>
  </si>
  <si>
    <t>ASTRAL</t>
  </si>
  <si>
    <t>NIFTY BEES</t>
  </si>
  <si>
    <t>SUN</t>
  </si>
  <si>
    <t>NESTLE</t>
  </si>
  <si>
    <t>ASIAN</t>
  </si>
  <si>
    <t>JUBLIANT</t>
  </si>
  <si>
    <t>EICHER</t>
  </si>
  <si>
    <t>BHARTI</t>
  </si>
  <si>
    <t>TITAN</t>
  </si>
  <si>
    <t>AVENUE</t>
  </si>
  <si>
    <t>PVR</t>
  </si>
  <si>
    <t>ALKYL</t>
  </si>
  <si>
    <t>VARUN</t>
  </si>
  <si>
    <t>APL</t>
  </si>
  <si>
    <t>PAGE</t>
  </si>
  <si>
    <t>KEI</t>
  </si>
  <si>
    <t>CDSL</t>
  </si>
  <si>
    <t>GOLD BEES</t>
  </si>
  <si>
    <t>excess return HDFC</t>
  </si>
  <si>
    <t>excess Return ITC</t>
  </si>
  <si>
    <t>excess Return Sun Pharma</t>
  </si>
  <si>
    <t>excess Return TATA MOTORS</t>
  </si>
  <si>
    <t>excess Return Asian Paints</t>
  </si>
  <si>
    <t>excess Return Nestle</t>
  </si>
  <si>
    <t>excess Return TCS</t>
  </si>
  <si>
    <t>excess Return PVR</t>
  </si>
  <si>
    <t xml:space="preserve">excess return bajaj finance </t>
  </si>
  <si>
    <t>excess Return apl</t>
  </si>
  <si>
    <t>excess return page</t>
  </si>
  <si>
    <t>excess Return Avenue Supermart</t>
  </si>
  <si>
    <t>excess return alkyl amine</t>
  </si>
  <si>
    <t>excess return varun beverages</t>
  </si>
  <si>
    <t xml:space="preserve">excess return titan </t>
  </si>
  <si>
    <t>excess Bharti Airtel return</t>
  </si>
  <si>
    <t>excess Eicher Motors Return</t>
  </si>
  <si>
    <t>excess CDSL Return</t>
  </si>
  <si>
    <t>excess KEI Industries</t>
  </si>
  <si>
    <t>excessReturn Jubilant FoodWorks</t>
  </si>
  <si>
    <t>excess_Returns_Astral</t>
  </si>
  <si>
    <t>excess_Return_Ultratech</t>
  </si>
  <si>
    <t>Excess Return NIFTY BEES</t>
  </si>
  <si>
    <t>Excess Return GOLD BEES</t>
  </si>
  <si>
    <t>var-cov-matrix</t>
  </si>
  <si>
    <t>Open</t>
  </si>
  <si>
    <t>High</t>
  </si>
  <si>
    <t>Low</t>
  </si>
  <si>
    <t>Close</t>
  </si>
  <si>
    <t>Adj Close</t>
  </si>
  <si>
    <t>Volume</t>
  </si>
  <si>
    <t xml:space="preserve"> Return </t>
  </si>
  <si>
    <t>excess return</t>
  </si>
  <si>
    <t>-</t>
  </si>
  <si>
    <t>avg return</t>
  </si>
  <si>
    <t>Anualised return</t>
  </si>
  <si>
    <t>standard deviation</t>
  </si>
  <si>
    <t xml:space="preserve">RETURN </t>
  </si>
  <si>
    <t>Excess Return</t>
  </si>
  <si>
    <t>Return</t>
  </si>
  <si>
    <t>annualized return</t>
  </si>
  <si>
    <t>annualized sd</t>
  </si>
  <si>
    <t>Price Change %</t>
  </si>
  <si>
    <t>Average Return Monthly</t>
  </si>
  <si>
    <t>APR Compounded monthly</t>
  </si>
  <si>
    <t>Monthly SD</t>
  </si>
  <si>
    <t>return</t>
  </si>
  <si>
    <t>Monthly_returns</t>
  </si>
  <si>
    <t>Standard Deviation</t>
  </si>
  <si>
    <t>Monthly Returns</t>
  </si>
  <si>
    <t>Average</t>
  </si>
  <si>
    <t>Average Annual return</t>
  </si>
  <si>
    <t>APR Compounded Monthly</t>
  </si>
  <si>
    <t>Annualized Std Deviation</t>
  </si>
  <si>
    <t>Montly Return</t>
  </si>
  <si>
    <t>Average Return</t>
  </si>
  <si>
    <t>Annualized Return</t>
  </si>
  <si>
    <t>Std Dev</t>
  </si>
  <si>
    <t>Annualized std dev</t>
  </si>
  <si>
    <t>Monthly return</t>
  </si>
  <si>
    <t>Monthly Return</t>
  </si>
  <si>
    <t>excess</t>
  </si>
  <si>
    <t>Avg Return</t>
  </si>
  <si>
    <t>Annualised Return</t>
  </si>
  <si>
    <t>APR COMPOUNDED MONTHLY</t>
  </si>
  <si>
    <t>standard dev</t>
  </si>
  <si>
    <t>Assets</t>
  </si>
  <si>
    <t>Sum of Weight</t>
  </si>
  <si>
    <t>Expected Return</t>
  </si>
  <si>
    <t>Variance</t>
  </si>
  <si>
    <t>STDEV</t>
  </si>
  <si>
    <t>Minimum Variance Portfolio</t>
  </si>
  <si>
    <t>Weight (FOR MVP)</t>
  </si>
  <si>
    <t>Weight (E(R) = 64.53%</t>
  </si>
  <si>
    <t>Expected Return Formula</t>
  </si>
  <si>
    <t>STEDEV</t>
  </si>
  <si>
    <t>Using an additional canstraint of keeping E(Rp) fixed, we can find Min Risk of the portfolio for various different values of E(Rp) using Solver and then we can plot Efficient Frontier</t>
  </si>
  <si>
    <t>Using Excel Solver</t>
  </si>
  <si>
    <t>Similary using Excel Solver, taking Return as another contraint we get</t>
  </si>
  <si>
    <t>Utility Function = E(Rp) - 0.5 x A x Variance</t>
  </si>
  <si>
    <t xml:space="preserve">Maximum Utitlity = </t>
  </si>
  <si>
    <t>Using the solver we maximized the utitlity function and got this value</t>
  </si>
  <si>
    <t>Return = 0.32359 + 2 * Variance</t>
  </si>
  <si>
    <t>Risk</t>
  </si>
  <si>
    <t>Using this return formula we can find return for various values of risk</t>
  </si>
  <si>
    <t>Utility Curve Data</t>
  </si>
  <si>
    <t>where A = 4</t>
  </si>
  <si>
    <t>Weight (E(R) = 64.53%)</t>
  </si>
  <si>
    <t>Weight (E(R) = 19%)</t>
  </si>
  <si>
    <t>STEDEV (RISK)</t>
  </si>
  <si>
    <t>Using solver and finding MVP</t>
  </si>
  <si>
    <t>As SHORT SELLING is allowed there is not constrain on the weight of different assets in the portfolio. The value of the weight for some securities can be negative as well.</t>
  </si>
  <si>
    <t>Using an additional canstraint of keeping E(Rp) fixed, we can find Min Risk of the portfolio for various different values of E(Rp) using Solver and then we can plot Efficient Frontier. Also there is no constrain on the weight of different assets in the portfolio as short selling is allowed</t>
  </si>
  <si>
    <t>Return = 0.49512 + 2 * Variance</t>
  </si>
  <si>
    <t>Excess</t>
  </si>
  <si>
    <t>APR compounded Monthly</t>
  </si>
  <si>
    <t>Anualised STDEV</t>
  </si>
  <si>
    <t>Anualized SD</t>
  </si>
  <si>
    <t>Anualized Return</t>
  </si>
  <si>
    <t>Annualized STDEV</t>
  </si>
  <si>
    <t>Annualised STDEV</t>
  </si>
  <si>
    <t xml:space="preserve">Average Return </t>
  </si>
  <si>
    <t>Identity Matrix</t>
  </si>
  <si>
    <t>Weight (E(R) = 53%)</t>
  </si>
  <si>
    <t>Weight (E(R) = 80%)</t>
  </si>
  <si>
    <t>MATRIX A</t>
  </si>
  <si>
    <t>MATRIX B</t>
  </si>
  <si>
    <t>MATRIX A INVERSE</t>
  </si>
  <si>
    <t>Lambda</t>
  </si>
  <si>
    <t>Using the formula W*lambda = INVERSE(A)*B, we can find the weight of different assets in MVP.</t>
  </si>
  <si>
    <t>Similary using the above formual of matrix analysis we can minimize the risk for various different values of return and can then plot our effiecient frontier. We can take a utitlity function and then we can maximize utiltiy to find a solution to this optimization problem</t>
  </si>
  <si>
    <t>Using the formula below, we can find the weight of different assets the portfolio that has minimum value of risk for a given return.</t>
  </si>
  <si>
    <t>Earlier Using Matrix Analytics we got</t>
  </si>
  <si>
    <t>Using Matrix Analytical, we can solve and minimize Risk for various Return Values</t>
  </si>
  <si>
    <t>Using the formula below, we can find the weight of different assets in the portfolio that has minimum risk for a given return.</t>
  </si>
  <si>
    <t>Portfolio</t>
  </si>
  <si>
    <t>Using the Matrix Analytical function in the previous sheet (Matrix Analytic Target Return), we calculated minimim risk for various return values and got the above tablte</t>
  </si>
  <si>
    <t>Weight</t>
  </si>
  <si>
    <t>By Varying this Return value will give us min. risk for our efficient frontier</t>
  </si>
  <si>
    <t>Finding CAL for the curve by maximizing Sharpe Ratio</t>
  </si>
  <si>
    <t>RISK-Free Asset</t>
  </si>
  <si>
    <t>Riskless Asset</t>
  </si>
  <si>
    <t>EAR</t>
  </si>
  <si>
    <t>APR Comp. Monthly</t>
  </si>
  <si>
    <t>RBI 364 Days T-BILL</t>
  </si>
  <si>
    <t>This Asset will be used for risk free lending and borrowing</t>
  </si>
  <si>
    <t>Without Taking Riskless Asset</t>
  </si>
  <si>
    <t>With Taking Riskless Asset</t>
  </si>
  <si>
    <t>W MVP Wihtout Riskless Asset</t>
  </si>
  <si>
    <t>Sharp Ratio</t>
  </si>
  <si>
    <t>E(Rp) = Rf + (Sharp Ratio) * Risk</t>
  </si>
  <si>
    <t>CAL Equation Data</t>
  </si>
  <si>
    <t>Using the solver we maximized the utitlity function to get tangency point at CAL Line</t>
  </si>
  <si>
    <t>Similary using the above formual of matrix analysis we can minimize the risk for various different values of return and can then plot our effiecient frontier. As riskfree borrowing and lending is allowed, we take a risk free asset and find the CAL Line. We can take a utitlity function and then we can maximize utiltiy to find a solution to this optimization problem</t>
  </si>
  <si>
    <t>Group No. 16</t>
  </si>
  <si>
    <t>Name</t>
  </si>
  <si>
    <t>ID</t>
  </si>
  <si>
    <t>Vishesh Mehta</t>
  </si>
  <si>
    <t>2020A7PS2194H</t>
  </si>
  <si>
    <t>Anshul Avinashe</t>
  </si>
  <si>
    <t>Rohan Sanklecha</t>
  </si>
  <si>
    <t>Venkatesh Ravindran</t>
  </si>
  <si>
    <t>Chaitanya Dandwate</t>
  </si>
  <si>
    <t>Nityan Bhalve</t>
  </si>
  <si>
    <t>Simratjit Singh</t>
  </si>
  <si>
    <t>Vaibhav Verma</t>
  </si>
  <si>
    <t>Vipul Singh</t>
  </si>
  <si>
    <t>Shreyaan Sharma</t>
  </si>
  <si>
    <t>Sahil Luthra</t>
  </si>
  <si>
    <t>2020A1PS2536H</t>
  </si>
  <si>
    <t>2020A1PS2457H</t>
  </si>
  <si>
    <t>2020A1PS2504H</t>
  </si>
  <si>
    <t>2020A1PS2488H</t>
  </si>
  <si>
    <t>2020A1PS2471H</t>
  </si>
  <si>
    <t>2020A4PS2179H</t>
  </si>
  <si>
    <t>2020A4PS2274H</t>
  </si>
  <si>
    <t>2020A4PS2241H</t>
  </si>
  <si>
    <t>2020A3PS1139H</t>
  </si>
  <si>
    <t>2020A4PS0847H</t>
  </si>
  <si>
    <t>Asset</t>
  </si>
  <si>
    <t>EICHER MOTORS</t>
  </si>
  <si>
    <t>BHARTI AIRTEL</t>
  </si>
  <si>
    <t>AVENUE (DMART)</t>
  </si>
  <si>
    <t>ALKYL AMINES</t>
  </si>
  <si>
    <t>VARUN BEVERAGES</t>
  </si>
  <si>
    <t>APL APOLLO</t>
  </si>
  <si>
    <t>PAGE INDUSTRIES</t>
  </si>
  <si>
    <t>KEI INDUSTRIES</t>
  </si>
  <si>
    <t>ASIAN PAINTS</t>
  </si>
  <si>
    <t>HDFC BANK</t>
  </si>
  <si>
    <t>BAJAJ FINANCE</t>
  </si>
  <si>
    <t>TATA MOTORS</t>
  </si>
  <si>
    <t>SUN PHARMA</t>
  </si>
  <si>
    <t>JUBLIANT FOODWORKS</t>
  </si>
  <si>
    <t>About the Asset</t>
  </si>
  <si>
    <t>Reason for choosing</t>
  </si>
  <si>
    <t>Gold BEES is an ETF which tracks gold.</t>
  </si>
  <si>
    <t>To diversify our portfolio in various other asset class other than equity we choose gold ETF. Also gold is considered as an international currency and it is highly liquid.</t>
  </si>
  <si>
    <t>NIFTY BEE is an ETF which tracks NIFTY 50 INDEX.</t>
  </si>
  <si>
    <t>We chose this ETF because we want our portfolio to consist of index fund inorder to diversify our portfolio as NIFTY 50 consists of most valued companies among all the major sectors. This provide our portfolio a good sectorial diversification.</t>
  </si>
  <si>
    <t>Central Depository Services Ltd., the first and only listed Indian central securities depository. The CDSL facilitates holding and transacting in securities in the electronic form and facilitates settlement of trades on stock exchanges.</t>
  </si>
  <si>
    <t>We chose this stock as it belong to a niche sector with only two players operating in this sector. It provides a better diversification to our portfolio. This sector is a duopoly and CDSL being the only listed company. As more people are investing and trading in the market the business of these companies are growing very fast.</t>
  </si>
  <si>
    <t>Jubilant FoodWorks is an Indian food service company which holds the master franchise for Domino's Pizza , Popeyes and Donuts in serveral countries including India.</t>
  </si>
  <si>
    <t>QSR Industry is one of the fastest growing Industry and Jubiliant is the largest player in the Indian Space. This company has high return to risk ratio when compared to the peers. Thus, this stock represents QSR sector in our portfolio and provides better diversification.</t>
  </si>
  <si>
    <t>Largest Private Sector Bank in India</t>
  </si>
  <si>
    <t>In the last five years, HDFC Bank has given a good return on investment; along with the good returns, it has a considerably higher brand value, and it also helps in diversifying the portfolio as this stock takes into consideration the effects on the banking sector.</t>
  </si>
  <si>
    <t>Largest NBFC in India</t>
  </si>
  <si>
    <t>It will help in including the non-banking financial sector, and this stock will help in capturing the systematic risk of financial firms.</t>
  </si>
  <si>
    <t>Tata motors is an Indian car manufacturer; it has recently taken the rank of the second-highest car seller in India.</t>
  </si>
  <si>
    <t>The company has also started manufacturing the EV segment cars. Automobile Industry especially the EV has huge growth potential so in order to earn returns as well as diversify we included it.</t>
  </si>
  <si>
    <t>Tata consultancy services or commonly known as TCS, is a global leader in the IT service sector.</t>
  </si>
  <si>
    <t xml:space="preserve"> it is a large capitalization company, it relatively takes into account the large market size of the IT sector.</t>
  </si>
  <si>
    <t>It is in the business of  manufacturing plumbing &amp; drainage systems. Largest company in this sector by market cap and market share</t>
  </si>
  <si>
    <t>This company has been a 100 bagger in last 15 years. This stock diverfises our portfolio in the Theme of Housing &amp; Infrastructure. The Beta of the stock is quite low as compared with the peers. So we included it in our portfolio.</t>
  </si>
  <si>
    <t>One of the largest Pharma Company in India</t>
  </si>
  <si>
    <t xml:space="preserve">We are considering this stock as it has a higher market capitalization and relatively less volatility, and it also helps in diversifying our portfolio.
</t>
  </si>
  <si>
    <t xml:space="preserve">Nestle is a large, capitalized, fast, moving consumer goods company. </t>
  </si>
  <si>
    <t>they sell a wide range of products, which makes it an ideal choice for taking it into consideration due to its involvement in a lot of sectors</t>
  </si>
  <si>
    <t>Largest Paint Company in India by Market Share</t>
  </si>
  <si>
    <t>This company diversifies our portfolio as it belong to the Housing Theme of stocks. it is a leading company, it has a higher return on investment, which is why we are considering it in our portfolio</t>
  </si>
  <si>
    <t>Eicher motors is an indian motorcycle manufacturing company, it is the parent company of Royal Enfield. This company is working in the domain of Luxury two wheeler automobile segment.</t>
  </si>
  <si>
    <t>In order to invest in this niche segment to diversify our portfolio  and the stock price volatility is also lower as compared to peers.</t>
  </si>
  <si>
    <t>It is the second largest Telecom Company in India by Market Share.</t>
  </si>
  <si>
    <t>We included this stock to give our portflio an exposure to the fast growing 5G Market in India. This also diversifies our portfolio.</t>
  </si>
  <si>
    <t>Titan Company Limited is an Indian products company that mainly manufactures fashion accessories such as jewellery, watches and eyewear.</t>
  </si>
  <si>
    <t>To diversify our portfolio and give it the exposure of fast growing comsumer market in India</t>
  </si>
  <si>
    <t>Avenue Supermarts Pvt Ltd.is one of the leading Retial Store chain selling Food, Garments, Toys &amp; Games, Stationery, Footwear, Beauty and various Home Utility Products.</t>
  </si>
  <si>
    <t>We added the stock to diversify the portfolio as well as to give the portfolio an exposure of Retial market.</t>
  </si>
  <si>
    <t>PVR Ltd is engaged in the business of film exhibition.The company operates other business such as providing content, film distribution and entertainment park through its subsidiaries.</t>
  </si>
  <si>
    <t>The reason to invest in this stock is to diversify our portfolio in the Entertainment and Leisure Sector.</t>
  </si>
  <si>
    <t>it is a global supplier of amines and amine-based chemicals to the pharmaceutical, agrochemical, rubber chemical and water treatment industries, among others.Their product range includes Aliphatic Amines,Amine Derivatives and Fine Chemicals</t>
  </si>
  <si>
    <t>We invested to give our portfolio an exposure of Chemical industry. We chose alkyl over other chemical players as it has diverse portfolio of chemicals. Thus it futher supplements our diversification and reduces the risk in the chemical sector itself.</t>
  </si>
  <si>
    <t>Varun Beverages is the bottler of the Pepsi in India and some of other countires in Africa. It has the exclusive rights to sell the pepsi in these countries.</t>
  </si>
  <si>
    <t>As soft drink has the largest market share in the beverages &amp; Alcohol Sector. We included this stock to diversify our portfolio by investing in this deeply moated stock</t>
  </si>
  <si>
    <t>This company sells steel pipes. This company has the highest market share in the steel tube industry.</t>
  </si>
  <si>
    <t xml:space="preserve">We wanted to invest in the Steel but steel being a cyclical industry in nature we choose APL Apollo over Tata Steels as depite operating in a commodity business it has less volatile margin as well as stock price. Thus having a low risk than the industry peers. </t>
  </si>
  <si>
    <t>Page Industries is the Master franchise of Jockey Internationals in India, Bangladesh, Sri Lanks and some of other countires. It has the exclusive rights to sell Jockey in these countries.</t>
  </si>
  <si>
    <t>The reason to choose this stock was to diversify into this secotr of essential items.</t>
  </si>
  <si>
    <t>It is one of the fastest growing wires and cables company in India.</t>
  </si>
  <si>
    <t>The reason to choose this was different asset classes to diversify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</si>
</sst>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5" formatCode="0.0%"/>
    <numFmt numFmtId="166" formatCode="0.000"/>
    <numFmt numFmtId="167" formatCode="0.00000"/>
    <numFmt numFmtId="168" formatCode="0.0000%"/>
  </numFmts>
  <fonts count="26" x14ac:knownFonts="1">
    <font>
      <sz val="12"/>
      <color theme="1"/>
      <name val="Calibri"/>
      <family val="2"/>
      <scheme val="minor"/>
    </font>
    <font>
      <sz val="11"/>
      <color rgb="FF000000"/>
      <name val="Calibri"/>
      <family val="2"/>
    </font>
    <font>
      <sz val="12"/>
      <color theme="1"/>
      <name val="Calibri"/>
      <family val="2"/>
      <scheme val="minor"/>
    </font>
    <font>
      <sz val="11"/>
      <color rgb="FF000000"/>
      <name val="Calibri"/>
      <family val="2"/>
    </font>
    <font>
      <sz val="11"/>
      <color rgb="FF444444"/>
      <name val="Calibri"/>
      <family val="2"/>
    </font>
    <font>
      <sz val="12"/>
      <color rgb="FF000000"/>
      <name val="Calibri"/>
      <family val="2"/>
    </font>
    <font>
      <sz val="12"/>
      <color rgb="FF000000"/>
      <name val="Calibri"/>
      <family val="2"/>
    </font>
    <font>
      <sz val="12"/>
      <color rgb="FFFF0000"/>
      <name val="Calibri"/>
      <family val="2"/>
    </font>
    <font>
      <sz val="12"/>
      <color rgb="FFFF0000"/>
      <name val="Calibri"/>
      <family val="2"/>
      <scheme val="minor"/>
    </font>
    <font>
      <b/>
      <sz val="12"/>
      <color theme="1"/>
      <name val="Calibri"/>
      <family val="2"/>
      <scheme val="minor"/>
    </font>
    <font>
      <b/>
      <sz val="12"/>
      <color rgb="FFFF0000"/>
      <name val="Calibri"/>
      <family val="2"/>
      <scheme val="minor"/>
    </font>
    <font>
      <b/>
      <sz val="12"/>
      <color rgb="FFFF0000"/>
      <name val="Calibri"/>
      <family val="2"/>
    </font>
    <font>
      <b/>
      <sz val="14"/>
      <color rgb="FFFF0000"/>
      <name val="Calibri"/>
      <family val="2"/>
      <scheme val="minor"/>
    </font>
    <font>
      <b/>
      <sz val="18"/>
      <color rgb="FFFF0000"/>
      <name val="Calibri"/>
      <family val="2"/>
      <scheme val="minor"/>
    </font>
    <font>
      <b/>
      <i/>
      <u/>
      <sz val="12"/>
      <color rgb="FFFF0000"/>
      <name val="Calibri"/>
      <family val="2"/>
      <scheme val="minor"/>
    </font>
    <font>
      <b/>
      <i/>
      <u/>
      <sz val="14"/>
      <color rgb="FFFF0000"/>
      <name val="Calibri"/>
      <family val="2"/>
      <scheme val="minor"/>
    </font>
    <font>
      <b/>
      <sz val="11"/>
      <color rgb="FFFF0000"/>
      <name val="Calibri"/>
      <family val="2"/>
    </font>
    <font>
      <sz val="11"/>
      <name val="Calibri"/>
      <family val="2"/>
    </font>
    <font>
      <sz val="14"/>
      <color rgb="FFFF0000"/>
      <name val="Calibri"/>
      <family val="2"/>
      <scheme val="minor"/>
    </font>
    <font>
      <sz val="16"/>
      <color rgb="FFFF0000"/>
      <name val="Calibri"/>
      <family val="2"/>
      <scheme val="minor"/>
    </font>
    <font>
      <sz val="18"/>
      <color rgb="FFFF0000"/>
      <name val="Calibri"/>
      <family val="2"/>
      <scheme val="minor"/>
    </font>
    <font>
      <b/>
      <sz val="16"/>
      <color rgb="FFFF0000"/>
      <name val="Calibri"/>
      <family val="2"/>
      <scheme val="minor"/>
    </font>
    <font>
      <b/>
      <u/>
      <sz val="11"/>
      <color rgb="FFFF0000"/>
      <name val="Calibri"/>
      <family val="2"/>
      <scheme val="minor"/>
    </font>
    <font>
      <b/>
      <sz val="12"/>
      <name val="Calibri"/>
      <family val="2"/>
      <scheme val="minor"/>
    </font>
    <font>
      <b/>
      <sz val="11"/>
      <color rgb="FFFF0000"/>
      <name val="Calibri"/>
      <family val="2"/>
      <scheme val="minor"/>
    </font>
    <font>
      <sz val="10"/>
      <color theme="1"/>
      <name val="Arial"/>
      <family val="2"/>
    </font>
  </fonts>
  <fills count="1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rgb="FFF2F2F2"/>
        <bgColor indexed="64"/>
      </patternFill>
    </fill>
    <fill>
      <patternFill patternType="solid">
        <fgColor rgb="FFE7E6E6"/>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8"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159">
    <xf numFmtId="0" fontId="0" fillId="0" borderId="0" xfId="0"/>
    <xf numFmtId="0" fontId="1" fillId="0" borderId="0" xfId="0" applyFont="1"/>
    <xf numFmtId="14" fontId="0" fillId="0" borderId="0" xfId="0" applyNumberFormat="1"/>
    <xf numFmtId="10" fontId="0" fillId="0" borderId="0" xfId="0" applyNumberFormat="1"/>
    <xf numFmtId="14" fontId="1" fillId="0" borderId="0" xfId="0" applyNumberFormat="1" applyFont="1"/>
    <xf numFmtId="10" fontId="0" fillId="0" borderId="0" xfId="1" applyNumberFormat="1" applyFont="1"/>
    <xf numFmtId="164" fontId="0" fillId="0" borderId="0" xfId="1" applyNumberFormat="1" applyFont="1"/>
    <xf numFmtId="164" fontId="0" fillId="0" borderId="0" xfId="0" applyNumberFormat="1"/>
    <xf numFmtId="0" fontId="4" fillId="0" borderId="0" xfId="0" applyFont="1"/>
    <xf numFmtId="10" fontId="4" fillId="0" borderId="0" xfId="0" applyNumberFormat="1" applyFont="1"/>
    <xf numFmtId="165" fontId="0" fillId="0" borderId="0" xfId="0" applyNumberFormat="1"/>
    <xf numFmtId="0" fontId="5" fillId="0" borderId="0" xfId="0" applyFont="1"/>
    <xf numFmtId="10" fontId="0" fillId="2" borderId="0" xfId="0" applyNumberFormat="1" applyFill="1"/>
    <xf numFmtId="10" fontId="5" fillId="0" borderId="0" xfId="0" applyNumberFormat="1" applyFont="1"/>
    <xf numFmtId="10" fontId="1" fillId="0" borderId="0" xfId="0" applyNumberFormat="1" applyFont="1"/>
    <xf numFmtId="10" fontId="6" fillId="0" borderId="0" xfId="0" applyNumberFormat="1" applyFont="1"/>
    <xf numFmtId="0" fontId="7" fillId="0" borderId="0" xfId="0" applyFont="1"/>
    <xf numFmtId="0" fontId="8" fillId="0" borderId="0" xfId="0" applyFont="1"/>
    <xf numFmtId="0" fontId="8" fillId="3" borderId="0" xfId="0" applyFont="1" applyFill="1"/>
    <xf numFmtId="166" fontId="0" fillId="0" borderId="0" xfId="1" applyNumberFormat="1" applyFont="1"/>
    <xf numFmtId="166" fontId="0" fillId="0" borderId="0" xfId="0" applyNumberFormat="1"/>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1" fillId="4" borderId="1" xfId="0" applyFont="1" applyFill="1" applyBorder="1" applyAlignment="1">
      <alignment horizontal="center" vertical="center"/>
    </xf>
    <xf numFmtId="14" fontId="1" fillId="5" borderId="0" xfId="0" applyNumberFormat="1" applyFont="1" applyFill="1"/>
    <xf numFmtId="10" fontId="0" fillId="5" borderId="0" xfId="1" applyNumberFormat="1" applyFont="1" applyFill="1"/>
    <xf numFmtId="10" fontId="0" fillId="5" borderId="0" xfId="0" applyNumberFormat="1" applyFill="1"/>
    <xf numFmtId="10" fontId="6" fillId="5" borderId="0" xfId="0" applyNumberFormat="1" applyFont="1" applyFill="1"/>
    <xf numFmtId="2" fontId="0" fillId="6" borderId="0" xfId="0" applyNumberFormat="1" applyFill="1"/>
    <xf numFmtId="166" fontId="9" fillId="0" borderId="0" xfId="1" applyNumberFormat="1" applyFont="1" applyAlignment="1">
      <alignment horizontal="center" vertical="center"/>
    </xf>
    <xf numFmtId="166" fontId="9" fillId="0" borderId="0" xfId="0" applyNumberFormat="1" applyFont="1" applyAlignment="1">
      <alignment horizontal="center" vertical="center"/>
    </xf>
    <xf numFmtId="0" fontId="9" fillId="0" borderId="0" xfId="0" applyFont="1" applyAlignment="1">
      <alignment horizontal="center" vertical="center"/>
    </xf>
    <xf numFmtId="9" fontId="0" fillId="0" borderId="0" xfId="0" applyNumberFormat="1"/>
    <xf numFmtId="0" fontId="10" fillId="4" borderId="0" xfId="0" applyFont="1" applyFill="1" applyAlignment="1">
      <alignment horizontal="center"/>
    </xf>
    <xf numFmtId="166" fontId="9" fillId="7" borderId="0" xfId="0" applyNumberFormat="1" applyFont="1" applyFill="1" applyAlignment="1">
      <alignment horizontal="center" vertical="center"/>
    </xf>
    <xf numFmtId="166" fontId="9" fillId="8" borderId="0" xfId="0" applyNumberFormat="1" applyFont="1" applyFill="1" applyAlignment="1">
      <alignment horizontal="center" vertical="center"/>
    </xf>
    <xf numFmtId="10" fontId="0" fillId="8" borderId="0" xfId="0" applyNumberFormat="1" applyFill="1"/>
    <xf numFmtId="10" fontId="0" fillId="0" borderId="0" xfId="0" applyNumberFormat="1" applyFill="1"/>
    <xf numFmtId="10" fontId="0" fillId="0" borderId="0" xfId="1" applyNumberFormat="1" applyFont="1" applyAlignment="1">
      <alignment horizontal="center"/>
    </xf>
    <xf numFmtId="10" fontId="0" fillId="0" borderId="0" xfId="1" applyNumberFormat="1" applyFont="1" applyAlignment="1">
      <alignment horizontal="center" vertical="center"/>
    </xf>
    <xf numFmtId="0" fontId="0" fillId="7" borderId="0" xfId="0" applyFill="1" applyAlignment="1">
      <alignment horizontal="center" vertical="center"/>
    </xf>
    <xf numFmtId="10" fontId="0" fillId="7" borderId="0" xfId="0" applyNumberFormat="1" applyFill="1" applyAlignment="1">
      <alignment horizontal="center" vertical="center"/>
    </xf>
    <xf numFmtId="10" fontId="0" fillId="7" borderId="0" xfId="1" applyNumberFormat="1" applyFont="1" applyFill="1" applyAlignment="1">
      <alignment horizontal="center" vertical="center"/>
    </xf>
    <xf numFmtId="0" fontId="12" fillId="9" borderId="3" xfId="0" applyFont="1" applyFill="1" applyBorder="1" applyAlignment="1">
      <alignment horizontal="center" vertical="center"/>
    </xf>
    <xf numFmtId="10" fontId="0" fillId="9" borderId="3" xfId="0" applyNumberFormat="1" applyFill="1" applyBorder="1" applyAlignment="1">
      <alignment horizontal="center" vertical="center"/>
    </xf>
    <xf numFmtId="10" fontId="0" fillId="9" borderId="3" xfId="1" applyNumberFormat="1" applyFont="1" applyFill="1" applyBorder="1" applyAlignment="1">
      <alignment horizontal="center" vertical="center"/>
    </xf>
    <xf numFmtId="10" fontId="10" fillId="9" borderId="3" xfId="1" applyNumberFormat="1" applyFont="1" applyFill="1" applyBorder="1" applyAlignment="1">
      <alignment horizontal="center" vertical="center"/>
    </xf>
    <xf numFmtId="0" fontId="10" fillId="9" borderId="3" xfId="0" applyFont="1" applyFill="1" applyBorder="1" applyAlignment="1">
      <alignment horizontal="center" vertical="center"/>
    </xf>
    <xf numFmtId="10" fontId="0" fillId="11" borderId="3" xfId="1" applyNumberFormat="1" applyFont="1" applyFill="1" applyBorder="1" applyAlignment="1">
      <alignment horizontal="center" vertical="center"/>
    </xf>
    <xf numFmtId="9" fontId="0" fillId="11" borderId="3" xfId="0" applyNumberFormat="1" applyFill="1" applyBorder="1" applyAlignment="1">
      <alignment horizontal="center" vertical="center"/>
    </xf>
    <xf numFmtId="9" fontId="0" fillId="7" borderId="0" xfId="0" applyNumberFormat="1" applyFill="1" applyAlignment="1">
      <alignment horizontal="center" vertical="center"/>
    </xf>
    <xf numFmtId="0" fontId="10" fillId="4" borderId="0" xfId="0" applyFont="1" applyFill="1" applyAlignment="1">
      <alignment horizontal="center" vertical="center"/>
    </xf>
    <xf numFmtId="166" fontId="9" fillId="12" borderId="0" xfId="1" applyNumberFormat="1" applyFont="1" applyFill="1" applyAlignment="1">
      <alignment horizontal="center" vertical="center"/>
    </xf>
    <xf numFmtId="10" fontId="0" fillId="12" borderId="0" xfId="0" applyNumberFormat="1" applyFill="1" applyAlignment="1">
      <alignment horizontal="center" vertical="center"/>
    </xf>
    <xf numFmtId="9" fontId="0" fillId="12" borderId="0" xfId="0" applyNumberFormat="1" applyFill="1" applyAlignment="1">
      <alignment horizontal="center" vertical="center"/>
    </xf>
    <xf numFmtId="166" fontId="9" fillId="12" borderId="0" xfId="0" applyNumberFormat="1" applyFont="1" applyFill="1" applyAlignment="1">
      <alignment horizontal="center" vertical="center"/>
    </xf>
    <xf numFmtId="0" fontId="9" fillId="12" borderId="0" xfId="0" applyFont="1" applyFill="1" applyAlignment="1">
      <alignment horizontal="center" vertical="center"/>
    </xf>
    <xf numFmtId="0" fontId="13" fillId="0" borderId="0" xfId="0" applyFont="1" applyAlignment="1">
      <alignment wrapText="1"/>
    </xf>
    <xf numFmtId="165" fontId="0" fillId="7" borderId="0" xfId="0" applyNumberFormat="1" applyFill="1" applyAlignment="1">
      <alignment horizontal="center" vertical="center"/>
    </xf>
    <xf numFmtId="0" fontId="10" fillId="0" borderId="0" xfId="0" applyFont="1" applyFill="1" applyAlignment="1"/>
    <xf numFmtId="166" fontId="9" fillId="8" borderId="3" xfId="0" applyNumberFormat="1" applyFont="1" applyFill="1" applyBorder="1" applyAlignment="1">
      <alignment horizontal="center" vertical="center"/>
    </xf>
    <xf numFmtId="10" fontId="0" fillId="8" borderId="3" xfId="0" applyNumberFormat="1" applyFill="1" applyBorder="1"/>
    <xf numFmtId="0" fontId="10" fillId="0" borderId="0" xfId="0" applyFont="1" applyFill="1" applyBorder="1" applyAlignment="1">
      <alignment horizontal="center" vertical="center"/>
    </xf>
    <xf numFmtId="9" fontId="0" fillId="0" borderId="0" xfId="0" applyNumberFormat="1" applyFill="1" applyBorder="1" applyAlignment="1">
      <alignment horizontal="center" vertical="center"/>
    </xf>
    <xf numFmtId="10" fontId="5" fillId="0" borderId="0" xfId="1" applyNumberFormat="1" applyFont="1"/>
    <xf numFmtId="14" fontId="0" fillId="7" borderId="0" xfId="0" applyNumberFormat="1" applyFill="1" applyAlignment="1">
      <alignment horizontal="center" vertical="center"/>
    </xf>
    <xf numFmtId="14" fontId="1" fillId="7" borderId="0" xfId="0" applyNumberFormat="1" applyFont="1" applyFill="1" applyAlignment="1">
      <alignment horizontal="center" vertical="center"/>
    </xf>
    <xf numFmtId="0" fontId="1" fillId="7" borderId="0" xfId="0" applyFont="1" applyFill="1" applyAlignment="1">
      <alignment horizontal="center" vertical="center"/>
    </xf>
    <xf numFmtId="10" fontId="0" fillId="0" borderId="0" xfId="1" applyNumberFormat="1" applyFont="1" applyFill="1" applyAlignment="1">
      <alignment horizontal="center" vertical="center"/>
    </xf>
    <xf numFmtId="0" fontId="16" fillId="4" borderId="0" xfId="0" applyFont="1" applyFill="1" applyAlignment="1">
      <alignment horizontal="center" vertical="center"/>
    </xf>
    <xf numFmtId="10" fontId="5" fillId="0" borderId="0" xfId="1" applyNumberFormat="1" applyFont="1" applyAlignment="1">
      <alignment horizontal="center" vertical="center"/>
    </xf>
    <xf numFmtId="0" fontId="16" fillId="4" borderId="0" xfId="0" applyFont="1" applyFill="1" applyAlignment="1">
      <alignment horizontal="center"/>
    </xf>
    <xf numFmtId="14" fontId="3" fillId="7" borderId="0" xfId="0" applyNumberFormat="1" applyFont="1" applyFill="1" applyAlignment="1">
      <alignment horizontal="center" vertical="center"/>
    </xf>
    <xf numFmtId="0" fontId="3" fillId="7" borderId="0" xfId="0" applyFont="1" applyFill="1" applyAlignment="1">
      <alignment horizontal="center" vertical="center"/>
    </xf>
    <xf numFmtId="11" fontId="3" fillId="7" borderId="0" xfId="0" applyNumberFormat="1" applyFont="1" applyFill="1" applyAlignment="1">
      <alignment horizontal="center" vertical="center"/>
    </xf>
    <xf numFmtId="166" fontId="0" fillId="12" borderId="0" xfId="1" applyNumberFormat="1" applyFont="1" applyFill="1"/>
    <xf numFmtId="10" fontId="17" fillId="0" borderId="0" xfId="0" applyNumberFormat="1" applyFont="1"/>
    <xf numFmtId="164" fontId="0" fillId="7" borderId="0" xfId="1" applyNumberFormat="1" applyFont="1" applyFill="1" applyAlignment="1">
      <alignment horizontal="center" vertical="center"/>
    </xf>
    <xf numFmtId="0" fontId="1" fillId="0" borderId="0" xfId="0" applyFont="1" applyFill="1"/>
    <xf numFmtId="10" fontId="1" fillId="7" borderId="0" xfId="0" applyNumberFormat="1" applyFont="1" applyFill="1" applyAlignment="1">
      <alignment horizontal="center" vertical="center"/>
    </xf>
    <xf numFmtId="10" fontId="16" fillId="4" borderId="0" xfId="0" applyNumberFormat="1" applyFont="1" applyFill="1" applyAlignment="1">
      <alignment horizontal="center" vertical="center"/>
    </xf>
    <xf numFmtId="11" fontId="1" fillId="7" borderId="0" xfId="0" applyNumberFormat="1" applyFont="1" applyFill="1" applyAlignment="1">
      <alignment horizontal="center" vertical="center"/>
    </xf>
    <xf numFmtId="0" fontId="11" fillId="4" borderId="0" xfId="0" applyFont="1" applyFill="1" applyAlignment="1">
      <alignment horizontal="center" vertical="center"/>
    </xf>
    <xf numFmtId="9" fontId="0" fillId="0" borderId="0" xfId="1" applyFont="1"/>
    <xf numFmtId="10" fontId="0" fillId="0" borderId="0" xfId="0" applyNumberFormat="1" applyAlignment="1">
      <alignment horizontal="center" vertical="center"/>
    </xf>
    <xf numFmtId="9" fontId="0" fillId="9" borderId="3" xfId="1" applyFont="1" applyFill="1" applyBorder="1" applyAlignment="1">
      <alignment horizontal="center" vertical="center"/>
    </xf>
    <xf numFmtId="9" fontId="0" fillId="12" borderId="0" xfId="0" applyNumberFormat="1" applyFill="1" applyBorder="1" applyAlignment="1">
      <alignment horizontal="center" vertical="center"/>
    </xf>
    <xf numFmtId="165" fontId="0" fillId="12" borderId="0" xfId="0" applyNumberFormat="1" applyFill="1" applyAlignment="1">
      <alignment horizontal="center" vertical="center"/>
    </xf>
    <xf numFmtId="0" fontId="0" fillId="0" borderId="0" xfId="0" applyAlignment="1">
      <alignment horizontal="center" vertical="center"/>
    </xf>
    <xf numFmtId="0" fontId="18" fillId="0" borderId="0" xfId="0" applyFont="1" applyAlignment="1"/>
    <xf numFmtId="0" fontId="0" fillId="13" borderId="0" xfId="0" applyFill="1"/>
    <xf numFmtId="2" fontId="0" fillId="13" borderId="0" xfId="0" applyNumberFormat="1" applyFill="1"/>
    <xf numFmtId="0" fontId="13" fillId="0" borderId="0" xfId="0" applyFont="1" applyAlignment="1"/>
    <xf numFmtId="0" fontId="0" fillId="0" borderId="0" xfId="0" applyAlignment="1"/>
    <xf numFmtId="2" fontId="0" fillId="16" borderId="0" xfId="0" applyNumberFormat="1" applyFill="1"/>
    <xf numFmtId="10" fontId="0" fillId="16" borderId="0" xfId="0" applyNumberFormat="1" applyFill="1"/>
    <xf numFmtId="10" fontId="0" fillId="16" borderId="0" xfId="1" applyNumberFormat="1" applyFont="1" applyFill="1"/>
    <xf numFmtId="0" fontId="0" fillId="16" borderId="0" xfId="0" applyFill="1"/>
    <xf numFmtId="10" fontId="0" fillId="4" borderId="0" xfId="0" applyNumberFormat="1" applyFill="1"/>
    <xf numFmtId="9" fontId="0" fillId="4" borderId="0" xfId="0" applyNumberFormat="1" applyFill="1"/>
    <xf numFmtId="0" fontId="0" fillId="12" borderId="3" xfId="0" applyFill="1" applyBorder="1" applyAlignment="1">
      <alignment horizontal="center" vertical="center"/>
    </xf>
    <xf numFmtId="10" fontId="0" fillId="12" borderId="3" xfId="0" applyNumberFormat="1" applyFill="1" applyBorder="1" applyAlignment="1">
      <alignment horizontal="center" vertical="center"/>
    </xf>
    <xf numFmtId="10" fontId="0" fillId="12" borderId="3" xfId="1" applyNumberFormat="1" applyFont="1" applyFill="1" applyBorder="1" applyAlignment="1">
      <alignment horizontal="center" vertical="center"/>
    </xf>
    <xf numFmtId="167" fontId="0" fillId="6" borderId="0" xfId="0" applyNumberFormat="1" applyFill="1"/>
    <xf numFmtId="9" fontId="0" fillId="12" borderId="3" xfId="0" applyNumberFormat="1" applyFill="1" applyBorder="1" applyAlignment="1">
      <alignment horizontal="center" vertical="center"/>
    </xf>
    <xf numFmtId="0" fontId="0" fillId="0" borderId="0" xfId="0" applyFill="1" applyBorder="1" applyAlignment="1">
      <alignment horizontal="center" vertical="center"/>
    </xf>
    <xf numFmtId="0" fontId="12" fillId="0" borderId="0" xfId="0" applyFont="1" applyFill="1" applyAlignment="1">
      <alignment horizontal="center" vertical="center"/>
    </xf>
    <xf numFmtId="168" fontId="0" fillId="12" borderId="3" xfId="0" applyNumberFormat="1" applyFill="1" applyBorder="1" applyAlignment="1">
      <alignment horizontal="center" vertical="center"/>
    </xf>
    <xf numFmtId="0" fontId="12" fillId="12" borderId="3" xfId="0" applyFont="1" applyFill="1" applyBorder="1" applyAlignment="1">
      <alignment horizontal="center" vertical="center"/>
    </xf>
    <xf numFmtId="0" fontId="0" fillId="0" borderId="0" xfId="0" applyFill="1" applyAlignment="1">
      <alignment horizontal="center" vertical="center"/>
    </xf>
    <xf numFmtId="0" fontId="13" fillId="0" borderId="0" xfId="0" applyFont="1" applyFill="1" applyAlignment="1">
      <alignment horizontal="center" vertical="center" wrapText="1"/>
    </xf>
    <xf numFmtId="166" fontId="9" fillId="0" borderId="0" xfId="0" applyNumberFormat="1" applyFont="1" applyFill="1" applyBorder="1" applyAlignment="1">
      <alignment horizontal="center" vertical="center"/>
    </xf>
    <xf numFmtId="10" fontId="0" fillId="0" borderId="0" xfId="1" applyNumberFormat="1" applyFont="1" applyFill="1" applyBorder="1" applyAlignment="1">
      <alignment horizontal="center" vertical="center"/>
    </xf>
    <xf numFmtId="10" fontId="0" fillId="0" borderId="0" xfId="0" applyNumberFormat="1" applyFill="1" applyBorder="1" applyAlignment="1">
      <alignment horizontal="center" vertical="center"/>
    </xf>
    <xf numFmtId="0" fontId="14" fillId="0" borderId="0" xfId="0" applyFont="1" applyFill="1" applyBorder="1" applyAlignment="1"/>
    <xf numFmtId="0" fontId="10" fillId="0" borderId="0" xfId="0" applyFont="1" applyFill="1" applyBorder="1" applyAlignment="1"/>
    <xf numFmtId="0" fontId="25" fillId="0" borderId="3" xfId="0" applyFont="1" applyBorder="1" applyAlignment="1">
      <alignment horizontal="center" vertical="center" wrapText="1"/>
    </xf>
    <xf numFmtId="0" fontId="10" fillId="4" borderId="3" xfId="0" applyFont="1" applyFill="1" applyBorder="1" applyAlignment="1">
      <alignment horizontal="center" vertical="center"/>
    </xf>
    <xf numFmtId="0" fontId="21" fillId="0" borderId="0" xfId="0" applyFont="1" applyFill="1" applyAlignment="1">
      <alignment vertical="center" wrapText="1"/>
    </xf>
    <xf numFmtId="0" fontId="23" fillId="4" borderId="3" xfId="0" applyFont="1" applyFill="1" applyBorder="1" applyAlignment="1">
      <alignment horizontal="center" vertical="center"/>
    </xf>
    <xf numFmtId="166" fontId="9" fillId="9" borderId="3" xfId="1" applyNumberFormat="1" applyFont="1" applyFill="1" applyBorder="1" applyAlignment="1">
      <alignment horizontal="center" vertical="center"/>
    </xf>
    <xf numFmtId="166" fontId="9" fillId="9" borderId="3" xfId="0" applyNumberFormat="1" applyFont="1" applyFill="1" applyBorder="1" applyAlignment="1">
      <alignment horizontal="center" vertical="center"/>
    </xf>
    <xf numFmtId="0" fontId="9" fillId="9" borderId="3" xfId="0" applyFont="1" applyFill="1" applyBorder="1" applyAlignment="1">
      <alignment horizontal="center" vertical="center"/>
    </xf>
    <xf numFmtId="0" fontId="0" fillId="9" borderId="3" xfId="0" applyFill="1" applyBorder="1" applyAlignment="1">
      <alignment horizontal="center" vertical="center" wrapText="1"/>
    </xf>
    <xf numFmtId="0" fontId="0" fillId="12" borderId="3" xfId="0" applyFill="1" applyBorder="1" applyAlignment="1">
      <alignment horizontal="center" vertical="center" wrapText="1"/>
    </xf>
    <xf numFmtId="0" fontId="0" fillId="9" borderId="3" xfId="0" applyFont="1" applyFill="1" applyBorder="1" applyAlignment="1">
      <alignment horizontal="center" vertical="center" wrapText="1"/>
    </xf>
    <xf numFmtId="0" fontId="21" fillId="4" borderId="0" xfId="0" applyFont="1" applyFill="1" applyAlignment="1">
      <alignment horizontal="center" vertical="center" wrapText="1"/>
    </xf>
    <xf numFmtId="0" fontId="24" fillId="0" borderId="0" xfId="0" applyFont="1" applyFill="1" applyBorder="1" applyAlignment="1">
      <alignment horizontal="center" vertical="center" wrapText="1"/>
    </xf>
    <xf numFmtId="166" fontId="12" fillId="4" borderId="2" xfId="0" applyNumberFormat="1" applyFont="1" applyFill="1" applyBorder="1" applyAlignment="1">
      <alignment horizontal="center"/>
    </xf>
    <xf numFmtId="166" fontId="12" fillId="4" borderId="0" xfId="0" applyNumberFormat="1" applyFont="1" applyFill="1" applyAlignment="1">
      <alignment horizontal="center"/>
    </xf>
    <xf numFmtId="0" fontId="10" fillId="8" borderId="0" xfId="0" applyFont="1" applyFill="1" applyAlignment="1">
      <alignment horizontal="center"/>
    </xf>
    <xf numFmtId="0" fontId="10" fillId="7" borderId="0" xfId="0" applyFont="1" applyFill="1" applyAlignment="1">
      <alignment horizontal="center"/>
    </xf>
    <xf numFmtId="0" fontId="14" fillId="9" borderId="0" xfId="0" applyFont="1" applyFill="1" applyAlignment="1">
      <alignment horizontal="center"/>
    </xf>
    <xf numFmtId="0" fontId="15" fillId="9" borderId="0" xfId="0" applyFont="1" applyFill="1" applyAlignment="1">
      <alignment horizontal="center"/>
    </xf>
    <xf numFmtId="0" fontId="9" fillId="0" borderId="0" xfId="0" applyFont="1" applyAlignment="1">
      <alignment horizontal="center"/>
    </xf>
    <xf numFmtId="0" fontId="10" fillId="0" borderId="0" xfId="0" applyFont="1" applyAlignment="1">
      <alignment horizontal="center" wrapText="1"/>
    </xf>
    <xf numFmtId="0" fontId="0" fillId="0" borderId="0" xfId="0" applyAlignment="1">
      <alignment horizontal="center"/>
    </xf>
    <xf numFmtId="0" fontId="10" fillId="9" borderId="0" xfId="0" applyFont="1" applyFill="1" applyAlignment="1">
      <alignment horizontal="center"/>
    </xf>
    <xf numFmtId="10" fontId="9" fillId="0" borderId="0" xfId="1" applyNumberFormat="1" applyFont="1" applyAlignment="1">
      <alignment horizontal="center" vertical="center"/>
    </xf>
    <xf numFmtId="0" fontId="13" fillId="0" borderId="0" xfId="0" applyFont="1" applyAlignment="1">
      <alignment horizontal="center" wrapText="1"/>
    </xf>
    <xf numFmtId="166" fontId="12" fillId="4" borderId="2" xfId="0" applyNumberFormat="1" applyFont="1" applyFill="1" applyBorder="1" applyAlignment="1">
      <alignment horizontal="center" vertical="center"/>
    </xf>
    <xf numFmtId="166" fontId="12" fillId="4" borderId="0" xfId="0" applyNumberFormat="1" applyFont="1" applyFill="1" applyBorder="1" applyAlignment="1">
      <alignment horizontal="center" vertical="center"/>
    </xf>
    <xf numFmtId="0" fontId="13" fillId="10" borderId="0" xfId="0" applyFont="1" applyFill="1" applyAlignment="1">
      <alignment horizontal="center" wrapText="1"/>
    </xf>
    <xf numFmtId="0" fontId="10" fillId="8" borderId="3" xfId="0" applyFont="1" applyFill="1" applyBorder="1" applyAlignment="1">
      <alignment horizontal="center"/>
    </xf>
    <xf numFmtId="0" fontId="10" fillId="4" borderId="3" xfId="0" applyFont="1" applyFill="1" applyBorder="1" applyAlignment="1">
      <alignment horizontal="center"/>
    </xf>
    <xf numFmtId="0" fontId="0" fillId="0" borderId="4" xfId="0" applyBorder="1" applyAlignment="1">
      <alignment horizontal="center"/>
    </xf>
    <xf numFmtId="166" fontId="12" fillId="4" borderId="0" xfId="0" applyNumberFormat="1" applyFont="1" applyFill="1" applyBorder="1" applyAlignment="1">
      <alignment horizontal="center"/>
    </xf>
    <xf numFmtId="0" fontId="12" fillId="15" borderId="0" xfId="0" applyFont="1" applyFill="1" applyAlignment="1">
      <alignment horizontal="center" wrapText="1"/>
    </xf>
    <xf numFmtId="0" fontId="12" fillId="4" borderId="0" xfId="0" applyFont="1" applyFill="1" applyAlignment="1">
      <alignment horizontal="center" vertical="center"/>
    </xf>
    <xf numFmtId="0" fontId="18" fillId="14" borderId="0" xfId="0" applyFont="1" applyFill="1" applyAlignment="1">
      <alignment horizontal="center" vertical="center" wrapText="1"/>
    </xf>
    <xf numFmtId="0" fontId="19" fillId="14" borderId="0" xfId="0" applyFont="1" applyFill="1" applyAlignment="1">
      <alignment horizontal="center" vertical="center" wrapText="1"/>
    </xf>
    <xf numFmtId="0" fontId="10" fillId="14" borderId="0" xfId="0" applyFont="1" applyFill="1" applyAlignment="1">
      <alignment horizontal="center" vertical="center"/>
    </xf>
    <xf numFmtId="0" fontId="22" fillId="9" borderId="0" xfId="0" applyFont="1" applyFill="1" applyAlignment="1">
      <alignment horizontal="center"/>
    </xf>
    <xf numFmtId="0" fontId="19" fillId="15" borderId="0" xfId="0" applyFont="1" applyFill="1" applyAlignment="1">
      <alignment horizontal="center" wrapText="1"/>
    </xf>
    <xf numFmtId="0" fontId="20" fillId="14" borderId="0" xfId="0" applyFont="1" applyFill="1" applyAlignment="1">
      <alignment horizontal="center" vertical="center" wrapText="1"/>
    </xf>
    <xf numFmtId="0" fontId="13" fillId="4" borderId="0" xfId="0" applyFont="1" applyFill="1" applyAlignment="1">
      <alignment horizontal="center" vertical="center"/>
    </xf>
    <xf numFmtId="0" fontId="21" fillId="4" borderId="0" xfId="0" applyFont="1" applyFill="1" applyAlignment="1">
      <alignment horizontal="center" vertical="center"/>
    </xf>
    <xf numFmtId="0" fontId="13" fillId="9" borderId="0" xfId="0" applyFont="1" applyFill="1" applyAlignment="1">
      <alignment horizontal="center" vertical="center"/>
    </xf>
    <xf numFmtId="10" fontId="10" fillId="4" borderId="0" xfId="1"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Without Short Solution'!$C$33:$C$47</c:f>
              <c:numCache>
                <c:formatCode>0.00%</c:formatCode>
                <c:ptCount val="15"/>
                <c:pt idx="0">
                  <c:v>9.7000000000000003E-2</c:v>
                </c:pt>
                <c:pt idx="1">
                  <c:v>0.1004</c:v>
                </c:pt>
                <c:pt idx="2">
                  <c:v>0.1028</c:v>
                </c:pt>
                <c:pt idx="3">
                  <c:v>0.1181</c:v>
                </c:pt>
                <c:pt idx="4">
                  <c:v>0.13869999999999999</c:v>
                </c:pt>
                <c:pt idx="5">
                  <c:v>0.1487</c:v>
                </c:pt>
                <c:pt idx="6">
                  <c:v>0.16250000000000001</c:v>
                </c:pt>
                <c:pt idx="7">
                  <c:v>0.22470000000000001</c:v>
                </c:pt>
                <c:pt idx="8">
                  <c:v>0.32250000000000001</c:v>
                </c:pt>
                <c:pt idx="9">
                  <c:v>0.33019999999999999</c:v>
                </c:pt>
                <c:pt idx="10">
                  <c:v>0.34150000000000003</c:v>
                </c:pt>
                <c:pt idx="11">
                  <c:v>0.35339999999999999</c:v>
                </c:pt>
                <c:pt idx="12">
                  <c:v>0.46400000000000002</c:v>
                </c:pt>
                <c:pt idx="13">
                  <c:v>0.4829</c:v>
                </c:pt>
                <c:pt idx="14">
                  <c:v>0.5131</c:v>
                </c:pt>
              </c:numCache>
            </c:numRef>
          </c:xVal>
          <c:yVal>
            <c:numRef>
              <c:f>'Solver Without Short Solution'!$B$33:$B$47</c:f>
              <c:numCache>
                <c:formatCode>0.00%</c:formatCode>
                <c:ptCount val="15"/>
                <c:pt idx="0">
                  <c:v>0.15820000000000001</c:v>
                </c:pt>
                <c:pt idx="1">
                  <c:v>0.19</c:v>
                </c:pt>
                <c:pt idx="2">
                  <c:v>0.2</c:v>
                </c:pt>
                <c:pt idx="3">
                  <c:v>0.24299999999999999</c:v>
                </c:pt>
                <c:pt idx="4">
                  <c:v>0.28499999999999998</c:v>
                </c:pt>
                <c:pt idx="5">
                  <c:v>0.30199999999999999</c:v>
                </c:pt>
                <c:pt idx="6">
                  <c:v>0.32500000000000001</c:v>
                </c:pt>
                <c:pt idx="7">
                  <c:v>0.41499999999999998</c:v>
                </c:pt>
                <c:pt idx="8">
                  <c:v>0.52300000000000002</c:v>
                </c:pt>
                <c:pt idx="9">
                  <c:v>0.53</c:v>
                </c:pt>
                <c:pt idx="10">
                  <c:v>0.54</c:v>
                </c:pt>
                <c:pt idx="11">
                  <c:v>0.55000000000000004</c:v>
                </c:pt>
                <c:pt idx="12">
                  <c:v>0.62</c:v>
                </c:pt>
                <c:pt idx="13">
                  <c:v>0.63</c:v>
                </c:pt>
                <c:pt idx="14">
                  <c:v>0.64529999999999998</c:v>
                </c:pt>
              </c:numCache>
            </c:numRef>
          </c:yVal>
          <c:smooth val="0"/>
          <c:extLst>
            <c:ext xmlns:c16="http://schemas.microsoft.com/office/drawing/2014/chart" uri="{C3380CC4-5D6E-409C-BE32-E72D297353CC}">
              <c16:uniqueId val="{00000002-0448-464E-8A25-C27AABE720FC}"/>
            </c:ext>
          </c:extLst>
        </c:ser>
        <c:ser>
          <c:idx val="1"/>
          <c:order val="1"/>
          <c:tx>
            <c:v>Utiltiy Curve</c:v>
          </c:tx>
          <c:spPr>
            <a:ln w="19050" cap="rnd">
              <a:solidFill>
                <a:schemeClr val="accent2"/>
              </a:solidFill>
              <a:round/>
            </a:ln>
            <a:effectLst/>
          </c:spPr>
          <c:marker>
            <c:symbol val="none"/>
          </c:marker>
          <c:xVal>
            <c:numRef>
              <c:f>'Solver Without Short Solution'!$F$38:$F$80</c:f>
              <c:numCache>
                <c:formatCode>0%</c:formatCode>
                <c:ptCount val="43"/>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numCache>
            </c:numRef>
          </c:xVal>
          <c:yVal>
            <c:numRef>
              <c:f>'Solver Without Short Solution'!$E$38:$E$80</c:f>
              <c:numCache>
                <c:formatCode>0.00%</c:formatCode>
                <c:ptCount val="43"/>
                <c:pt idx="0">
                  <c:v>0.32378999999999997</c:v>
                </c:pt>
                <c:pt idx="1">
                  <c:v>0.32439000000000001</c:v>
                </c:pt>
                <c:pt idx="2">
                  <c:v>0.32539000000000001</c:v>
                </c:pt>
                <c:pt idx="3">
                  <c:v>0.32678999999999997</c:v>
                </c:pt>
                <c:pt idx="4">
                  <c:v>0.32858999999999999</c:v>
                </c:pt>
                <c:pt idx="5">
                  <c:v>0.33078999999999997</c:v>
                </c:pt>
                <c:pt idx="6">
                  <c:v>0.33338999999999996</c:v>
                </c:pt>
                <c:pt idx="7">
                  <c:v>0.33638999999999997</c:v>
                </c:pt>
                <c:pt idx="8">
                  <c:v>0.33978999999999998</c:v>
                </c:pt>
                <c:pt idx="9">
                  <c:v>0.34359000000000001</c:v>
                </c:pt>
                <c:pt idx="10">
                  <c:v>0.34778999999999999</c:v>
                </c:pt>
                <c:pt idx="11">
                  <c:v>0.35238999999999998</c:v>
                </c:pt>
                <c:pt idx="12">
                  <c:v>0.35738999999999999</c:v>
                </c:pt>
                <c:pt idx="13">
                  <c:v>0.36279</c:v>
                </c:pt>
                <c:pt idx="14">
                  <c:v>0.36858999999999997</c:v>
                </c:pt>
                <c:pt idx="15">
                  <c:v>0.37479000000000001</c:v>
                </c:pt>
                <c:pt idx="16">
                  <c:v>0.38139000000000001</c:v>
                </c:pt>
                <c:pt idx="17">
                  <c:v>0.38839000000000001</c:v>
                </c:pt>
                <c:pt idx="18">
                  <c:v>0.39578999999999998</c:v>
                </c:pt>
                <c:pt idx="19">
                  <c:v>0.40359</c:v>
                </c:pt>
                <c:pt idx="20">
                  <c:v>0.41178999999999999</c:v>
                </c:pt>
                <c:pt idx="21">
                  <c:v>0.42038999999999999</c:v>
                </c:pt>
                <c:pt idx="22">
                  <c:v>0.42938999999999999</c:v>
                </c:pt>
                <c:pt idx="23">
                  <c:v>0.43879000000000001</c:v>
                </c:pt>
                <c:pt idx="24">
                  <c:v>0.44858999999999999</c:v>
                </c:pt>
                <c:pt idx="25">
                  <c:v>0.45879000000000003</c:v>
                </c:pt>
                <c:pt idx="26">
                  <c:v>0.46938999999999997</c:v>
                </c:pt>
                <c:pt idx="27">
                  <c:v>0.48038999999999998</c:v>
                </c:pt>
                <c:pt idx="28">
                  <c:v>0.49178999999999995</c:v>
                </c:pt>
                <c:pt idx="29">
                  <c:v>0.50358999999999998</c:v>
                </c:pt>
                <c:pt idx="30">
                  <c:v>0.51578999999999997</c:v>
                </c:pt>
                <c:pt idx="31">
                  <c:v>0.52839000000000003</c:v>
                </c:pt>
                <c:pt idx="32">
                  <c:v>0.54139000000000004</c:v>
                </c:pt>
                <c:pt idx="33">
                  <c:v>0.55479000000000001</c:v>
                </c:pt>
                <c:pt idx="34">
                  <c:v>0.56858999999999993</c:v>
                </c:pt>
                <c:pt idx="35">
                  <c:v>0.58278999999999992</c:v>
                </c:pt>
                <c:pt idx="36">
                  <c:v>0.59738999999999998</c:v>
                </c:pt>
                <c:pt idx="37">
                  <c:v>0.61238999999999999</c:v>
                </c:pt>
                <c:pt idx="38">
                  <c:v>0.62779000000000007</c:v>
                </c:pt>
                <c:pt idx="39">
                  <c:v>0.64359000000000011</c:v>
                </c:pt>
                <c:pt idx="40">
                  <c:v>0.65978999999999988</c:v>
                </c:pt>
                <c:pt idx="41">
                  <c:v>0.67638999999999994</c:v>
                </c:pt>
                <c:pt idx="42">
                  <c:v>0.69338999999999995</c:v>
                </c:pt>
              </c:numCache>
            </c:numRef>
          </c:yVal>
          <c:smooth val="0"/>
          <c:extLst>
            <c:ext xmlns:c16="http://schemas.microsoft.com/office/drawing/2014/chart" uri="{C3380CC4-5D6E-409C-BE32-E72D297353CC}">
              <c16:uniqueId val="{00000003-0448-464E-8A25-C27AABE720FC}"/>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 Short Solution'!$C$33:$C$57</c:f>
              <c:numCache>
                <c:formatCode>0.00%</c:formatCode>
                <c:ptCount val="25"/>
                <c:pt idx="0">
                  <c:v>7.8200000000000006E-2</c:v>
                </c:pt>
                <c:pt idx="1">
                  <c:v>7.825E-2</c:v>
                </c:pt>
                <c:pt idx="2">
                  <c:v>0.08</c:v>
                </c:pt>
                <c:pt idx="3">
                  <c:v>8.8599999999999998E-2</c:v>
                </c:pt>
                <c:pt idx="4">
                  <c:v>9.5799999999999996E-2</c:v>
                </c:pt>
                <c:pt idx="5">
                  <c:v>0.1045</c:v>
                </c:pt>
                <c:pt idx="6">
                  <c:v>0.121</c:v>
                </c:pt>
                <c:pt idx="7">
                  <c:v>0.12870000000000001</c:v>
                </c:pt>
                <c:pt idx="8">
                  <c:v>0.14799999999999999</c:v>
                </c:pt>
                <c:pt idx="9">
                  <c:v>0.17249999999999999</c:v>
                </c:pt>
                <c:pt idx="10">
                  <c:v>0.2109</c:v>
                </c:pt>
                <c:pt idx="11">
                  <c:v>0.2198</c:v>
                </c:pt>
                <c:pt idx="12">
                  <c:v>0.22869999999999999</c:v>
                </c:pt>
                <c:pt idx="13">
                  <c:v>0.247</c:v>
                </c:pt>
                <c:pt idx="14">
                  <c:v>0.26529999999999998</c:v>
                </c:pt>
                <c:pt idx="15" formatCode="0%">
                  <c:v>0.27239999999999998</c:v>
                </c:pt>
                <c:pt idx="16">
                  <c:v>0.28870000000000001</c:v>
                </c:pt>
                <c:pt idx="17">
                  <c:v>0.3075</c:v>
                </c:pt>
                <c:pt idx="18">
                  <c:v>0.33610000000000001</c:v>
                </c:pt>
                <c:pt idx="19">
                  <c:v>0.34560000000000002</c:v>
                </c:pt>
                <c:pt idx="20">
                  <c:v>0.39389999999999997</c:v>
                </c:pt>
                <c:pt idx="21">
                  <c:v>0.41789999999999999</c:v>
                </c:pt>
                <c:pt idx="22">
                  <c:v>0.4471</c:v>
                </c:pt>
                <c:pt idx="23">
                  <c:v>0.46679999999999999</c:v>
                </c:pt>
                <c:pt idx="24">
                  <c:v>0.49909999999999999</c:v>
                </c:pt>
              </c:numCache>
            </c:numRef>
          </c:xVal>
          <c:yVal>
            <c:numRef>
              <c:f>'Solver With Short Solution'!$B$33:$B$57</c:f>
              <c:numCache>
                <c:formatCode>0.00%</c:formatCode>
                <c:ptCount val="25"/>
                <c:pt idx="0">
                  <c:v>8.8200000000000001E-2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91F4-489D-B3BC-055DBFB08075}"/>
            </c:ext>
          </c:extLst>
        </c:ser>
        <c:ser>
          <c:idx val="1"/>
          <c:order val="1"/>
          <c:tx>
            <c:v>Utiltiy Curve</c:v>
          </c:tx>
          <c:spPr>
            <a:ln w="19050" cap="rnd">
              <a:solidFill>
                <a:schemeClr val="accent2"/>
              </a:solidFill>
              <a:round/>
            </a:ln>
            <a:effectLst/>
          </c:spPr>
          <c:marker>
            <c:symbol val="none"/>
          </c:marker>
          <c:xVal>
            <c:numRef>
              <c:f>'Solver With Short Solution'!$F$38:$F$95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'Solver With Short Solution'!$E$38:$E$95</c:f>
              <c:numCache>
                <c:formatCode>0.00%</c:formatCode>
                <c:ptCount val="58"/>
                <c:pt idx="0">
                  <c:v>0.61559999999999993</c:v>
                </c:pt>
                <c:pt idx="1">
                  <c:v>0.61619999999999997</c:v>
                </c:pt>
                <c:pt idx="2">
                  <c:v>0.61719999999999997</c:v>
                </c:pt>
                <c:pt idx="3">
                  <c:v>0.61859999999999993</c:v>
                </c:pt>
                <c:pt idx="4">
                  <c:v>0.62039999999999995</c:v>
                </c:pt>
                <c:pt idx="5">
                  <c:v>0.62259999999999993</c:v>
                </c:pt>
                <c:pt idx="6">
                  <c:v>0.62519999999999998</c:v>
                </c:pt>
                <c:pt idx="7">
                  <c:v>0.62819999999999998</c:v>
                </c:pt>
                <c:pt idx="8">
                  <c:v>0.63159999999999994</c:v>
                </c:pt>
                <c:pt idx="9">
                  <c:v>0.63539999999999996</c:v>
                </c:pt>
                <c:pt idx="10">
                  <c:v>0.63959999999999995</c:v>
                </c:pt>
                <c:pt idx="11">
                  <c:v>0.64419999999999999</c:v>
                </c:pt>
                <c:pt idx="12">
                  <c:v>0.6492</c:v>
                </c:pt>
                <c:pt idx="13">
                  <c:v>0.65459999999999996</c:v>
                </c:pt>
                <c:pt idx="14">
                  <c:v>0.66039999999999999</c:v>
                </c:pt>
                <c:pt idx="15">
                  <c:v>0.66659999999999997</c:v>
                </c:pt>
                <c:pt idx="16">
                  <c:v>0.67319999999999991</c:v>
                </c:pt>
                <c:pt idx="17">
                  <c:v>0.68019999999999992</c:v>
                </c:pt>
                <c:pt idx="18">
                  <c:v>0.68759999999999999</c:v>
                </c:pt>
                <c:pt idx="19">
                  <c:v>0.69540000000000002</c:v>
                </c:pt>
                <c:pt idx="20">
                  <c:v>0.70359999999999989</c:v>
                </c:pt>
                <c:pt idx="21">
                  <c:v>0.71219999999999994</c:v>
                </c:pt>
                <c:pt idx="22">
                  <c:v>0.72119999999999995</c:v>
                </c:pt>
                <c:pt idx="23">
                  <c:v>0.73059999999999992</c:v>
                </c:pt>
                <c:pt idx="24">
                  <c:v>0.74039999999999995</c:v>
                </c:pt>
                <c:pt idx="25">
                  <c:v>0.75059999999999993</c:v>
                </c:pt>
                <c:pt idx="26">
                  <c:v>0.76119999999999999</c:v>
                </c:pt>
                <c:pt idx="27">
                  <c:v>0.7722</c:v>
                </c:pt>
                <c:pt idx="28">
                  <c:v>0.78359999999999996</c:v>
                </c:pt>
                <c:pt idx="29">
                  <c:v>0.79539999999999988</c:v>
                </c:pt>
                <c:pt idx="30">
                  <c:v>0.80759999999999998</c:v>
                </c:pt>
                <c:pt idx="31">
                  <c:v>0.82019999999999993</c:v>
                </c:pt>
                <c:pt idx="32">
                  <c:v>0.83319999999999994</c:v>
                </c:pt>
                <c:pt idx="33">
                  <c:v>0.84660000000000002</c:v>
                </c:pt>
                <c:pt idx="34">
                  <c:v>0.86039999999999994</c:v>
                </c:pt>
                <c:pt idx="35">
                  <c:v>0.87459999999999993</c:v>
                </c:pt>
                <c:pt idx="36">
                  <c:v>0.88919999999999999</c:v>
                </c:pt>
                <c:pt idx="37">
                  <c:v>0.90419999999999989</c:v>
                </c:pt>
                <c:pt idx="38">
                  <c:v>0.91959999999999997</c:v>
                </c:pt>
                <c:pt idx="39">
                  <c:v>0.93540000000000001</c:v>
                </c:pt>
                <c:pt idx="40">
                  <c:v>0.95159999999999989</c:v>
                </c:pt>
                <c:pt idx="41">
                  <c:v>0.96819999999999995</c:v>
                </c:pt>
                <c:pt idx="42">
                  <c:v>0.98519999999999985</c:v>
                </c:pt>
                <c:pt idx="43">
                  <c:v>1.0025999999999999</c:v>
                </c:pt>
                <c:pt idx="44">
                  <c:v>1.0204</c:v>
                </c:pt>
                <c:pt idx="45">
                  <c:v>1.0386</c:v>
                </c:pt>
                <c:pt idx="46">
                  <c:v>1.0571999999999999</c:v>
                </c:pt>
                <c:pt idx="47">
                  <c:v>1.0762</c:v>
                </c:pt>
                <c:pt idx="48">
                  <c:v>1.0955999999999999</c:v>
                </c:pt>
                <c:pt idx="49">
                  <c:v>1.1153999999999999</c:v>
                </c:pt>
                <c:pt idx="50">
                  <c:v>1.1355999999999999</c:v>
                </c:pt>
                <c:pt idx="51">
                  <c:v>1.1562000000000001</c:v>
                </c:pt>
                <c:pt idx="52">
                  <c:v>1.1772</c:v>
                </c:pt>
                <c:pt idx="53">
                  <c:v>1.1985999999999999</c:v>
                </c:pt>
                <c:pt idx="54">
                  <c:v>1.2204000000000002</c:v>
                </c:pt>
                <c:pt idx="55">
                  <c:v>1.2425999999999999</c:v>
                </c:pt>
                <c:pt idx="56">
                  <c:v>1.2651999999999999</c:v>
                </c:pt>
                <c:pt idx="57">
                  <c:v>1.2881999999999998</c:v>
                </c:pt>
              </c:numCache>
            </c:numRef>
          </c:yVal>
          <c:smooth val="0"/>
          <c:extLst>
            <c:ext xmlns:c16="http://schemas.microsoft.com/office/drawing/2014/chart" uri="{C3380CC4-5D6E-409C-BE32-E72D297353CC}">
              <c16:uniqueId val="{00000001-91F4-489D-B3BC-055DBFB08075}"/>
            </c:ext>
          </c:extLst>
        </c:ser>
        <c:ser>
          <c:idx val="2"/>
          <c:order val="2"/>
          <c:tx>
            <c:v>CAL Line</c:v>
          </c:tx>
          <c:spPr>
            <a:ln w="19050" cap="rnd">
              <a:solidFill>
                <a:schemeClr val="accent3"/>
              </a:solidFill>
              <a:round/>
            </a:ln>
            <a:effectLst/>
          </c:spPr>
          <c:marker>
            <c:symbol val="none"/>
          </c:marker>
          <c:xVal>
            <c:numRef>
              <c:f>'Solver With Short Solution'!$I$66:$I$118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'Solver With Short Solution'!$H$66:$H$118</c:f>
              <c:numCache>
                <c:formatCode>0.0000%</c:formatCode>
                <c:ptCount val="53"/>
                <c:pt idx="0">
                  <c:v>7.0499999999999993E-2</c:v>
                </c:pt>
                <c:pt idx="1">
                  <c:v>9.1621317999999993E-2</c:v>
                </c:pt>
                <c:pt idx="2">
                  <c:v>0.11274263599999998</c:v>
                </c:pt>
                <c:pt idx="3">
                  <c:v>0.13386395399999998</c:v>
                </c:pt>
                <c:pt idx="4">
                  <c:v>0.15498527199999998</c:v>
                </c:pt>
                <c:pt idx="5">
                  <c:v>0.17610659000000001</c:v>
                </c:pt>
                <c:pt idx="6">
                  <c:v>0.19722790799999995</c:v>
                </c:pt>
                <c:pt idx="7">
                  <c:v>0.21834922600000001</c:v>
                </c:pt>
                <c:pt idx="8">
                  <c:v>0.23947054399999995</c:v>
                </c:pt>
                <c:pt idx="9">
                  <c:v>0.26059186199999995</c:v>
                </c:pt>
                <c:pt idx="10">
                  <c:v>0.28171318000000001</c:v>
                </c:pt>
                <c:pt idx="11">
                  <c:v>0.30283449799999995</c:v>
                </c:pt>
                <c:pt idx="12">
                  <c:v>0.32395581599999995</c:v>
                </c:pt>
                <c:pt idx="13">
                  <c:v>0.34507713400000001</c:v>
                </c:pt>
                <c:pt idx="14">
                  <c:v>0.36619845200000001</c:v>
                </c:pt>
                <c:pt idx="15">
                  <c:v>0.38731976999999995</c:v>
                </c:pt>
                <c:pt idx="16">
                  <c:v>0.40844108799999995</c:v>
                </c:pt>
                <c:pt idx="17">
                  <c:v>0.42956240600000001</c:v>
                </c:pt>
                <c:pt idx="18">
                  <c:v>0.45068372399999995</c:v>
                </c:pt>
                <c:pt idx="19">
                  <c:v>0.47180504199999995</c:v>
                </c:pt>
                <c:pt idx="20">
                  <c:v>0.49292636000000001</c:v>
                </c:pt>
                <c:pt idx="21">
                  <c:v>0.51404767799999995</c:v>
                </c:pt>
                <c:pt idx="22">
                  <c:v>0.5351689959999999</c:v>
                </c:pt>
                <c:pt idx="23">
                  <c:v>0.55629031399999995</c:v>
                </c:pt>
                <c:pt idx="24">
                  <c:v>0.5774116319999999</c:v>
                </c:pt>
                <c:pt idx="25">
                  <c:v>0.59853294999999995</c:v>
                </c:pt>
                <c:pt idx="26">
                  <c:v>0.61965426800000001</c:v>
                </c:pt>
                <c:pt idx="27">
                  <c:v>0.64077558599999995</c:v>
                </c:pt>
                <c:pt idx="28">
                  <c:v>0.66189690400000001</c:v>
                </c:pt>
                <c:pt idx="29">
                  <c:v>0.68301822199999995</c:v>
                </c:pt>
                <c:pt idx="30">
                  <c:v>0.7041395399999999</c:v>
                </c:pt>
                <c:pt idx="31">
                  <c:v>0.72526085799999995</c:v>
                </c:pt>
                <c:pt idx="32">
                  <c:v>0.7463821759999999</c:v>
                </c:pt>
                <c:pt idx="33">
                  <c:v>0.76750349399999995</c:v>
                </c:pt>
                <c:pt idx="34">
                  <c:v>0.78862481200000001</c:v>
                </c:pt>
                <c:pt idx="35">
                  <c:v>0.80974612999999984</c:v>
                </c:pt>
                <c:pt idx="36">
                  <c:v>0.8308674479999999</c:v>
                </c:pt>
                <c:pt idx="37">
                  <c:v>0.85198876599999995</c:v>
                </c:pt>
                <c:pt idx="38">
                  <c:v>0.8731100839999999</c:v>
                </c:pt>
                <c:pt idx="39">
                  <c:v>0.89423140199999995</c:v>
                </c:pt>
                <c:pt idx="40">
                  <c:v>0.91535272000000001</c:v>
                </c:pt>
                <c:pt idx="41">
                  <c:v>0.93647403799999984</c:v>
                </c:pt>
                <c:pt idx="42">
                  <c:v>0.9575953559999999</c:v>
                </c:pt>
                <c:pt idx="43">
                  <c:v>0.97871667399999995</c:v>
                </c:pt>
                <c:pt idx="44">
                  <c:v>0.9998379919999999</c:v>
                </c:pt>
                <c:pt idx="45">
                  <c:v>1.0209593099999998</c:v>
                </c:pt>
                <c:pt idx="46">
                  <c:v>1.0420806279999999</c:v>
                </c:pt>
                <c:pt idx="47">
                  <c:v>1.0632019459999997</c:v>
                </c:pt>
                <c:pt idx="48">
                  <c:v>1.0843232639999998</c:v>
                </c:pt>
                <c:pt idx="49">
                  <c:v>1.1054445819999998</c:v>
                </c:pt>
                <c:pt idx="50">
                  <c:v>1.1265658999999999</c:v>
                </c:pt>
                <c:pt idx="51">
                  <c:v>1.147687218</c:v>
                </c:pt>
                <c:pt idx="52">
                  <c:v>1.168808536</c:v>
                </c:pt>
              </c:numCache>
            </c:numRef>
          </c:yVal>
          <c:smooth val="0"/>
          <c:extLst>
            <c:ext xmlns:c16="http://schemas.microsoft.com/office/drawing/2014/chart" uri="{C3380CC4-5D6E-409C-BE32-E72D297353CC}">
              <c16:uniqueId val="{00000000-6F5B-498B-A6D9-9AD97A3438D7}"/>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'Matrix Analytic Efficient Front'!$C$33:$C$57</c:f>
              <c:numCache>
                <c:formatCode>0.00%</c:formatCode>
                <c:ptCount val="25"/>
                <c:pt idx="0">
                  <c:v>7.8100000000000003E-2</c:v>
                </c:pt>
                <c:pt idx="1">
                  <c:v>7.825E-2</c:v>
                </c:pt>
                <c:pt idx="2">
                  <c:v>8.0100000000000005E-2</c:v>
                </c:pt>
                <c:pt idx="3">
                  <c:v>8.7400000000000005E-2</c:v>
                </c:pt>
                <c:pt idx="4">
                  <c:v>9.6100000000000005E-2</c:v>
                </c:pt>
                <c:pt idx="5">
                  <c:v>0.1042</c:v>
                </c:pt>
                <c:pt idx="6">
                  <c:v>0.1212</c:v>
                </c:pt>
                <c:pt idx="7">
                  <c:v>0.12889999999999999</c:v>
                </c:pt>
                <c:pt idx="8">
                  <c:v>0.14799999999999999</c:v>
                </c:pt>
                <c:pt idx="9">
                  <c:v>0.17249999999999999</c:v>
                </c:pt>
                <c:pt idx="10">
                  <c:v>0.21199999999999999</c:v>
                </c:pt>
                <c:pt idx="11">
                  <c:v>0.221</c:v>
                </c:pt>
                <c:pt idx="12">
                  <c:v>0.22900000000000001</c:v>
                </c:pt>
                <c:pt idx="13">
                  <c:v>0.24690000000000001</c:v>
                </c:pt>
                <c:pt idx="14">
                  <c:v>0.26519999999999999</c:v>
                </c:pt>
                <c:pt idx="15">
                  <c:v>0.27289999999999998</c:v>
                </c:pt>
                <c:pt idx="16">
                  <c:v>0.28870000000000001</c:v>
                </c:pt>
                <c:pt idx="17">
                  <c:v>0.30909999999999999</c:v>
                </c:pt>
                <c:pt idx="18">
                  <c:v>0.33529999999999999</c:v>
                </c:pt>
                <c:pt idx="19">
                  <c:v>0.34510000000000002</c:v>
                </c:pt>
                <c:pt idx="20">
                  <c:v>0.39419999999999999</c:v>
                </c:pt>
                <c:pt idx="21">
                  <c:v>0.41839999999999999</c:v>
                </c:pt>
                <c:pt idx="22">
                  <c:v>0.44700000000000001</c:v>
                </c:pt>
                <c:pt idx="23">
                  <c:v>0.46689999999999998</c:v>
                </c:pt>
                <c:pt idx="24">
                  <c:v>0.49990000000000001</c:v>
                </c:pt>
              </c:numCache>
            </c:numRef>
          </c:xVal>
          <c:yVal>
            <c:numRef>
              <c:f>'Matrix Analytic Efficient Front'!$B$33:$B$57</c:f>
              <c:numCache>
                <c:formatCode>0.00%</c:formatCode>
                <c:ptCount val="25"/>
                <c:pt idx="0">
                  <c:v>9.1300000000000006E-2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BD16-49DB-B3BC-78870414F7EC}"/>
            </c:ext>
          </c:extLst>
        </c:ser>
        <c:ser>
          <c:idx val="1"/>
          <c:order val="1"/>
          <c:tx>
            <c:v>Utiltiy Curve</c:v>
          </c:tx>
          <c:spPr>
            <a:ln w="19050" cap="rnd">
              <a:solidFill>
                <a:schemeClr val="accent2"/>
              </a:solidFill>
              <a:round/>
            </a:ln>
            <a:effectLst/>
          </c:spPr>
          <c:marker>
            <c:symbol val="none"/>
          </c:marker>
          <c:xVal>
            <c:numRef>
              <c:f>'Matrix Analytic Efficient Front'!$F$38:$F$95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'Matrix Analytic Efficient Front'!$E$38:$E$95</c:f>
              <c:numCache>
                <c:formatCode>0.00%</c:formatCode>
                <c:ptCount val="58"/>
                <c:pt idx="0">
                  <c:v>0.61559999999999993</c:v>
                </c:pt>
                <c:pt idx="1">
                  <c:v>0.61619999999999997</c:v>
                </c:pt>
                <c:pt idx="2">
                  <c:v>0.61719999999999997</c:v>
                </c:pt>
                <c:pt idx="3">
                  <c:v>0.61859999999999993</c:v>
                </c:pt>
                <c:pt idx="4">
                  <c:v>0.62039999999999995</c:v>
                </c:pt>
                <c:pt idx="5">
                  <c:v>0.62259999999999993</c:v>
                </c:pt>
                <c:pt idx="6">
                  <c:v>0.62519999999999998</c:v>
                </c:pt>
                <c:pt idx="7">
                  <c:v>0.62819999999999998</c:v>
                </c:pt>
                <c:pt idx="8">
                  <c:v>0.63159999999999994</c:v>
                </c:pt>
                <c:pt idx="9">
                  <c:v>0.63539999999999996</c:v>
                </c:pt>
                <c:pt idx="10">
                  <c:v>0.63959999999999995</c:v>
                </c:pt>
                <c:pt idx="11">
                  <c:v>0.64419999999999999</c:v>
                </c:pt>
                <c:pt idx="12">
                  <c:v>0.6492</c:v>
                </c:pt>
                <c:pt idx="13">
                  <c:v>0.65459999999999996</c:v>
                </c:pt>
                <c:pt idx="14">
                  <c:v>0.66039999999999999</c:v>
                </c:pt>
                <c:pt idx="15">
                  <c:v>0.66659999999999997</c:v>
                </c:pt>
                <c:pt idx="16">
                  <c:v>0.67319999999999991</c:v>
                </c:pt>
                <c:pt idx="17">
                  <c:v>0.68019999999999992</c:v>
                </c:pt>
                <c:pt idx="18">
                  <c:v>0.68759999999999999</c:v>
                </c:pt>
                <c:pt idx="19">
                  <c:v>0.69540000000000002</c:v>
                </c:pt>
                <c:pt idx="20">
                  <c:v>0.70359999999999989</c:v>
                </c:pt>
                <c:pt idx="21">
                  <c:v>0.71219999999999994</c:v>
                </c:pt>
                <c:pt idx="22">
                  <c:v>0.72119999999999995</c:v>
                </c:pt>
                <c:pt idx="23">
                  <c:v>0.73059999999999992</c:v>
                </c:pt>
                <c:pt idx="24">
                  <c:v>0.74039999999999995</c:v>
                </c:pt>
                <c:pt idx="25">
                  <c:v>0.75059999999999993</c:v>
                </c:pt>
                <c:pt idx="26">
                  <c:v>0.76119999999999999</c:v>
                </c:pt>
                <c:pt idx="27">
                  <c:v>0.7722</c:v>
                </c:pt>
                <c:pt idx="28">
                  <c:v>0.78359999999999996</c:v>
                </c:pt>
                <c:pt idx="29">
                  <c:v>0.79539999999999988</c:v>
                </c:pt>
                <c:pt idx="30">
                  <c:v>0.80759999999999998</c:v>
                </c:pt>
                <c:pt idx="31">
                  <c:v>0.82019999999999993</c:v>
                </c:pt>
                <c:pt idx="32">
                  <c:v>0.83319999999999994</c:v>
                </c:pt>
                <c:pt idx="33">
                  <c:v>0.84660000000000002</c:v>
                </c:pt>
                <c:pt idx="34">
                  <c:v>0.86039999999999994</c:v>
                </c:pt>
                <c:pt idx="35">
                  <c:v>0.87459999999999993</c:v>
                </c:pt>
                <c:pt idx="36">
                  <c:v>0.88919999999999999</c:v>
                </c:pt>
                <c:pt idx="37">
                  <c:v>0.90419999999999989</c:v>
                </c:pt>
                <c:pt idx="38">
                  <c:v>0.91959999999999997</c:v>
                </c:pt>
                <c:pt idx="39">
                  <c:v>0.93540000000000001</c:v>
                </c:pt>
                <c:pt idx="40">
                  <c:v>0.95159999999999989</c:v>
                </c:pt>
                <c:pt idx="41">
                  <c:v>0.96819999999999995</c:v>
                </c:pt>
                <c:pt idx="42">
                  <c:v>0.98519999999999985</c:v>
                </c:pt>
                <c:pt idx="43">
                  <c:v>1.0025999999999999</c:v>
                </c:pt>
                <c:pt idx="44">
                  <c:v>1.0204</c:v>
                </c:pt>
                <c:pt idx="45">
                  <c:v>1.0386</c:v>
                </c:pt>
                <c:pt idx="46">
                  <c:v>1.0571999999999999</c:v>
                </c:pt>
                <c:pt idx="47">
                  <c:v>1.0762</c:v>
                </c:pt>
                <c:pt idx="48">
                  <c:v>1.0955999999999999</c:v>
                </c:pt>
                <c:pt idx="49">
                  <c:v>1.1153999999999999</c:v>
                </c:pt>
                <c:pt idx="50">
                  <c:v>1.1355999999999999</c:v>
                </c:pt>
                <c:pt idx="51">
                  <c:v>1.1562000000000001</c:v>
                </c:pt>
                <c:pt idx="52">
                  <c:v>1.1772</c:v>
                </c:pt>
                <c:pt idx="53">
                  <c:v>1.1985999999999999</c:v>
                </c:pt>
                <c:pt idx="54">
                  <c:v>1.2204000000000002</c:v>
                </c:pt>
                <c:pt idx="55">
                  <c:v>1.2425999999999999</c:v>
                </c:pt>
                <c:pt idx="56">
                  <c:v>1.2651999999999999</c:v>
                </c:pt>
                <c:pt idx="57">
                  <c:v>1.2881999999999998</c:v>
                </c:pt>
              </c:numCache>
            </c:numRef>
          </c:yVal>
          <c:smooth val="0"/>
          <c:extLst>
            <c:ext xmlns:c16="http://schemas.microsoft.com/office/drawing/2014/chart" uri="{C3380CC4-5D6E-409C-BE32-E72D297353CC}">
              <c16:uniqueId val="{00000001-BD16-49DB-B3BC-78870414F7EC}"/>
            </c:ext>
          </c:extLst>
        </c:ser>
        <c:ser>
          <c:idx val="2"/>
          <c:order val="2"/>
          <c:tx>
            <c:v>CALL Line</c:v>
          </c:tx>
          <c:spPr>
            <a:ln w="19050" cap="rnd">
              <a:solidFill>
                <a:schemeClr val="accent3"/>
              </a:solidFill>
              <a:round/>
            </a:ln>
            <a:effectLst/>
          </c:spPr>
          <c:marker>
            <c:symbol val="none"/>
          </c:marker>
          <c:xVal>
            <c:numRef>
              <c:f>'Matrix Analytic Efficient Front'!$I$66:$I$118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'Matrix Analytic Efficient Front'!$H$66:$H$118</c:f>
              <c:numCache>
                <c:formatCode>0.0000%</c:formatCode>
                <c:ptCount val="53"/>
                <c:pt idx="0">
                  <c:v>7.0499999999999993E-2</c:v>
                </c:pt>
                <c:pt idx="1">
                  <c:v>9.1621317999999993E-2</c:v>
                </c:pt>
                <c:pt idx="2">
                  <c:v>0.11274263599999998</c:v>
                </c:pt>
                <c:pt idx="3">
                  <c:v>0.13386395399999998</c:v>
                </c:pt>
                <c:pt idx="4">
                  <c:v>0.15498527199999998</c:v>
                </c:pt>
                <c:pt idx="5">
                  <c:v>0.17610659000000001</c:v>
                </c:pt>
                <c:pt idx="6">
                  <c:v>0.19722790799999995</c:v>
                </c:pt>
                <c:pt idx="7">
                  <c:v>0.21834922600000001</c:v>
                </c:pt>
                <c:pt idx="8">
                  <c:v>0.23947054399999995</c:v>
                </c:pt>
                <c:pt idx="9">
                  <c:v>0.26059186199999995</c:v>
                </c:pt>
                <c:pt idx="10">
                  <c:v>0.28171318000000001</c:v>
                </c:pt>
                <c:pt idx="11">
                  <c:v>0.30283449799999995</c:v>
                </c:pt>
                <c:pt idx="12">
                  <c:v>0.32395581599999995</c:v>
                </c:pt>
                <c:pt idx="13">
                  <c:v>0.34507713400000001</c:v>
                </c:pt>
                <c:pt idx="14">
                  <c:v>0.36619845200000001</c:v>
                </c:pt>
                <c:pt idx="15">
                  <c:v>0.38731976999999995</c:v>
                </c:pt>
                <c:pt idx="16">
                  <c:v>0.40844108799999995</c:v>
                </c:pt>
                <c:pt idx="17">
                  <c:v>0.42956240600000001</c:v>
                </c:pt>
                <c:pt idx="18">
                  <c:v>0.45068372399999995</c:v>
                </c:pt>
                <c:pt idx="19">
                  <c:v>0.47180504199999995</c:v>
                </c:pt>
                <c:pt idx="20">
                  <c:v>0.49292636000000001</c:v>
                </c:pt>
                <c:pt idx="21">
                  <c:v>0.51404767799999995</c:v>
                </c:pt>
                <c:pt idx="22">
                  <c:v>0.5351689959999999</c:v>
                </c:pt>
                <c:pt idx="23">
                  <c:v>0.55629031399999995</c:v>
                </c:pt>
                <c:pt idx="24">
                  <c:v>0.5774116319999999</c:v>
                </c:pt>
                <c:pt idx="25">
                  <c:v>0.59853294999999995</c:v>
                </c:pt>
                <c:pt idx="26">
                  <c:v>0.61965426800000001</c:v>
                </c:pt>
                <c:pt idx="27">
                  <c:v>0.64077558599999995</c:v>
                </c:pt>
                <c:pt idx="28">
                  <c:v>0.66189690400000001</c:v>
                </c:pt>
                <c:pt idx="29">
                  <c:v>0.68301822199999995</c:v>
                </c:pt>
                <c:pt idx="30">
                  <c:v>0.7041395399999999</c:v>
                </c:pt>
                <c:pt idx="31">
                  <c:v>0.72526085799999995</c:v>
                </c:pt>
                <c:pt idx="32">
                  <c:v>0.7463821759999999</c:v>
                </c:pt>
                <c:pt idx="33">
                  <c:v>0.76750349399999995</c:v>
                </c:pt>
                <c:pt idx="34">
                  <c:v>0.78862481200000001</c:v>
                </c:pt>
                <c:pt idx="35">
                  <c:v>0.80974612999999984</c:v>
                </c:pt>
                <c:pt idx="36">
                  <c:v>0.8308674479999999</c:v>
                </c:pt>
                <c:pt idx="37">
                  <c:v>0.85198876599999995</c:v>
                </c:pt>
                <c:pt idx="38">
                  <c:v>0.8731100839999999</c:v>
                </c:pt>
                <c:pt idx="39">
                  <c:v>0.89423140199999995</c:v>
                </c:pt>
                <c:pt idx="40">
                  <c:v>0.91535272000000001</c:v>
                </c:pt>
                <c:pt idx="41">
                  <c:v>0.93647403799999984</c:v>
                </c:pt>
                <c:pt idx="42">
                  <c:v>0.9575953559999999</c:v>
                </c:pt>
                <c:pt idx="43">
                  <c:v>0.97871667399999995</c:v>
                </c:pt>
                <c:pt idx="44">
                  <c:v>0.9998379919999999</c:v>
                </c:pt>
                <c:pt idx="45">
                  <c:v>1.0209593099999998</c:v>
                </c:pt>
                <c:pt idx="46">
                  <c:v>1.0420806279999999</c:v>
                </c:pt>
                <c:pt idx="47">
                  <c:v>1.0632019459999997</c:v>
                </c:pt>
                <c:pt idx="48">
                  <c:v>1.0843232639999998</c:v>
                </c:pt>
                <c:pt idx="49">
                  <c:v>1.1054445819999998</c:v>
                </c:pt>
                <c:pt idx="50">
                  <c:v>1.1265658999999999</c:v>
                </c:pt>
                <c:pt idx="51">
                  <c:v>1.147687218</c:v>
                </c:pt>
                <c:pt idx="52">
                  <c:v>1.168808536</c:v>
                </c:pt>
              </c:numCache>
            </c:numRef>
          </c:yVal>
          <c:smooth val="0"/>
          <c:extLst>
            <c:ext xmlns:c16="http://schemas.microsoft.com/office/drawing/2014/chart" uri="{C3380CC4-5D6E-409C-BE32-E72D297353CC}">
              <c16:uniqueId val="{00000002-63E7-4EC7-8864-D3BD3044D739}"/>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1248103</xdr:colOff>
      <xdr:row>35</xdr:row>
      <xdr:rowOff>39413</xdr:rowOff>
    </xdr:from>
    <xdr:to>
      <xdr:col>5</xdr:col>
      <xdr:colOff>449773</xdr:colOff>
      <xdr:row>44</xdr:row>
      <xdr:rowOff>178579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8103" y="6989379"/>
          <a:ext cx="5258256" cy="19127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1182414</xdr:colOff>
      <xdr:row>34</xdr:row>
      <xdr:rowOff>39413</xdr:rowOff>
    </xdr:from>
    <xdr:to>
      <xdr:col>4</xdr:col>
      <xdr:colOff>484704</xdr:colOff>
      <xdr:row>42</xdr:row>
      <xdr:rowOff>124166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2414" y="6792310"/>
          <a:ext cx="5082980" cy="166130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296334</xdr:colOff>
      <xdr:row>32</xdr:row>
      <xdr:rowOff>141111</xdr:rowOff>
    </xdr:from>
    <xdr:to>
      <xdr:col>19</xdr:col>
      <xdr:colOff>637980</xdr:colOff>
      <xdr:row>41</xdr:row>
      <xdr:rowOff>24415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39667" y="7112000"/>
          <a:ext cx="5082980" cy="16613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opLeftCell="A60" workbookViewId="0">
      <selection activeCell="B64" sqref="B64"/>
    </sheetView>
  </sheetViews>
  <sheetFormatPr defaultRowHeight="15.6" x14ac:dyDescent="0.3"/>
  <cols>
    <col min="1" max="2" width="17.09765625" customWidth="1"/>
    <col min="3" max="3" width="18.3984375" customWidth="1"/>
    <col min="4" max="4" width="23.19921875" customWidth="1"/>
    <col min="5" max="5" width="24.69921875" customWidth="1"/>
    <col min="6" max="6" width="22.19921875" customWidth="1"/>
    <col min="7" max="7" width="21.3984375" customWidth="1"/>
    <col min="8" max="8" width="16.69921875" customWidth="1"/>
    <col min="9" max="9" width="18.09765625" customWidth="1"/>
    <col min="10" max="10" width="22.8984375" customWidth="1"/>
    <col min="11" max="11" width="15.8984375" customWidth="1"/>
    <col min="12" max="12" width="18.69921875" customWidth="1"/>
    <col min="13" max="13" width="27.8984375" customWidth="1"/>
    <col min="14" max="14" width="23.69921875" customWidth="1"/>
    <col min="15" max="15" width="26.09765625" customWidth="1"/>
    <col min="16" max="16" width="19" customWidth="1"/>
    <col min="17" max="17" width="23.5" customWidth="1"/>
    <col min="18" max="18" width="24.5" customWidth="1"/>
    <col min="19" max="19" width="21.59765625" customWidth="1"/>
    <col min="20" max="20" width="21.09765625" customWidth="1"/>
    <col min="21" max="21" width="27.8984375" customWidth="1"/>
    <col min="22" max="22" width="20.09765625" customWidth="1"/>
    <col min="23" max="23" width="22" customWidth="1"/>
    <col min="24" max="24" width="23.5" customWidth="1"/>
    <col min="25" max="25" width="22.3984375" customWidth="1"/>
  </cols>
  <sheetData>
    <row r="1" spans="1:25" x14ac:dyDescent="0.3">
      <c r="A1" t="s">
        <v>0</v>
      </c>
      <c r="B1" s="17" t="s">
        <v>46</v>
      </c>
      <c r="C1" s="17" t="s">
        <v>47</v>
      </c>
      <c r="D1" s="17" t="s">
        <v>48</v>
      </c>
      <c r="E1" s="17" t="s">
        <v>49</v>
      </c>
      <c r="F1" s="17" t="s">
        <v>50</v>
      </c>
      <c r="G1" s="17" t="s">
        <v>51</v>
      </c>
      <c r="H1" s="17" t="s">
        <v>52</v>
      </c>
      <c r="I1" s="16" t="s">
        <v>53</v>
      </c>
      <c r="J1" s="16" t="s">
        <v>54</v>
      </c>
      <c r="K1" s="17" t="s">
        <v>55</v>
      </c>
      <c r="L1" s="17" t="s">
        <v>56</v>
      </c>
      <c r="M1" s="17" t="s">
        <v>57</v>
      </c>
      <c r="N1" s="17" t="s">
        <v>58</v>
      </c>
      <c r="O1" s="17" t="s">
        <v>59</v>
      </c>
      <c r="P1" s="17" t="s">
        <v>60</v>
      </c>
      <c r="Q1" s="17" t="s">
        <v>61</v>
      </c>
      <c r="R1" s="16" t="s">
        <v>62</v>
      </c>
      <c r="S1" s="17" t="s">
        <v>63</v>
      </c>
      <c r="T1" s="16" t="s">
        <v>64</v>
      </c>
      <c r="U1" s="16" t="s">
        <v>65</v>
      </c>
      <c r="V1" s="18" t="s">
        <v>66</v>
      </c>
      <c r="W1" s="18" t="s">
        <v>67</v>
      </c>
      <c r="X1" t="s">
        <v>68</v>
      </c>
      <c r="Y1" t="s">
        <v>69</v>
      </c>
    </row>
    <row r="2" spans="1:25" x14ac:dyDescent="0.3">
      <c r="A2" s="4">
        <v>42746</v>
      </c>
      <c r="B2" s="5">
        <f>'HDFC BANK'!I3</f>
        <v>-5.1738661004363008E-4</v>
      </c>
      <c r="C2" s="3">
        <f>ITC!J3</f>
        <v>1.8319435742395172E-2</v>
      </c>
      <c r="D2" s="3">
        <f>'Sun Pharma'!J3</f>
        <v>4.2634747054276334E-2</v>
      </c>
      <c r="E2" s="3">
        <f>'TATA MOTORS'!I3</f>
        <v>5.0133729400448829E-2</v>
      </c>
      <c r="F2" s="15">
        <f>'Asian Paints'!I2</f>
        <v>-1.0691671081522025E-2</v>
      </c>
      <c r="G2" s="15">
        <v>7.9000000000000008E-3</v>
      </c>
      <c r="H2" s="3">
        <f>TCS!I3</f>
        <v>-0.19057299138912315</v>
      </c>
      <c r="I2" s="3">
        <f>PVR!I2</f>
        <v>6.0267684255032164E-2</v>
      </c>
      <c r="J2" s="3">
        <f>'BAJAJ FINANCE'!I3</f>
        <v>-1.8169493666061496E-2</v>
      </c>
      <c r="K2" s="3">
        <f>'APL Apollo Tubes'!I2</f>
        <v>-3.6230470060456155E-2</v>
      </c>
      <c r="L2" s="3">
        <f>'Page Industries'!I2</f>
        <v>0.12476919566217669</v>
      </c>
      <c r="M2" s="3">
        <f>'Avenue Supermart'!I2</f>
        <v>3.0469179858688852E-2</v>
      </c>
      <c r="N2" s="3">
        <f>'Alkyl Amines'!I3</f>
        <v>8.0680882530663869E-2</v>
      </c>
      <c r="O2" s="3">
        <f>'Varun Beverages'!I3</f>
        <v>0.24725100179794324</v>
      </c>
      <c r="P2" s="3">
        <f>Titan!I3</f>
        <v>2.3275787228239236E-2</v>
      </c>
      <c r="Q2" s="3">
        <f>'Bharti Airtel'!I3</f>
        <v>5.4163798043893832E-2</v>
      </c>
      <c r="R2" s="3">
        <f>'Eicher Motor'!I2</f>
        <v>3.8296240581702709E-3</v>
      </c>
      <c r="S2" s="3">
        <f>CDSL!I2</f>
        <v>-4.4265749679662944E-2</v>
      </c>
      <c r="T2" s="3">
        <f>'KEI Industries'!I2</f>
        <v>-8.3814252256317057E-2</v>
      </c>
      <c r="U2" s="3">
        <f>'Jubilent FoodWorks'!I2</f>
        <v>-3.3478701105636999E-2</v>
      </c>
      <c r="V2" s="3">
        <f>'Astral Ltd'!I3</f>
        <v>-2.9251781383037224E-2</v>
      </c>
      <c r="W2" s="3">
        <f>Ultratech!I3</f>
        <v>1.7227387254935108E-2</v>
      </c>
      <c r="X2" s="15">
        <f>'NIFTY BEES'!I2</f>
        <v>1.3973789496813974E-2</v>
      </c>
      <c r="Y2" s="3">
        <f>'GOLD BEES'!I2</f>
        <v>-1.0383506561757037E-2</v>
      </c>
    </row>
    <row r="3" spans="1:25" x14ac:dyDescent="0.3">
      <c r="A3" s="4">
        <v>42747</v>
      </c>
      <c r="B3" s="5">
        <f>'HDFC BANK'!I4</f>
        <v>6.0586660653833821E-2</v>
      </c>
      <c r="C3" s="3">
        <f>ITC!J4</f>
        <v>2.1159159659738459E-2</v>
      </c>
      <c r="D3" s="3">
        <f>'Sun Pharma'!J4</f>
        <v>4.7897631492704873E-4</v>
      </c>
      <c r="E3" s="3">
        <f>'TATA MOTORS'!I4</f>
        <v>-7.3946052010885985E-2</v>
      </c>
      <c r="F3" s="15">
        <f>'Asian Paints'!I3</f>
        <v>-4.7004915327577723E-2</v>
      </c>
      <c r="G3" s="15">
        <v>-6.6199999999999995E-2</v>
      </c>
      <c r="H3" s="3">
        <f>TCS!I4</f>
        <v>-1.7932738320013873E-2</v>
      </c>
      <c r="I3" s="3">
        <f>PVR!I3</f>
        <v>2.3114977361046628E-2</v>
      </c>
      <c r="J3" s="3">
        <f>'BAJAJ FINANCE'!I4</f>
        <v>-8.022260106476542E-2</v>
      </c>
      <c r="K3" s="3">
        <f>'APL Apollo Tubes'!I3</f>
        <v>4.2278982832354456E-2</v>
      </c>
      <c r="L3" s="3">
        <f>'Page Industries'!I3</f>
        <v>-0.17960997353261079</v>
      </c>
      <c r="M3" s="3">
        <f>'Avenue Supermart'!I3</f>
        <v>-2.7539031616370949E-2</v>
      </c>
      <c r="N3" s="3">
        <f>'Alkyl Amines'!I4</f>
        <v>-1.4242600009027606E-3</v>
      </c>
      <c r="O3" s="3">
        <f>'Varun Beverages'!I4</f>
        <v>1.9286549184437722E-2</v>
      </c>
      <c r="P3" s="3">
        <f>Titan!I4</f>
        <v>-1.137027238605668E-2</v>
      </c>
      <c r="Q3" s="3">
        <f>'Bharti Airtel'!I4</f>
        <v>-0.18225681927958293</v>
      </c>
      <c r="R3" s="3">
        <f>'Eicher Motor'!I3</f>
        <v>-0.12205041060617956</v>
      </c>
      <c r="S3" s="3">
        <f>CDSL!I3</f>
        <v>-9.4608013280437692E-2</v>
      </c>
      <c r="T3" s="3">
        <f>'KEI Industries'!I3</f>
        <v>-5.2009830467717559E-3</v>
      </c>
      <c r="U3" s="3">
        <f>'Jubilent FoodWorks'!I3</f>
        <v>0.13464765836937478</v>
      </c>
      <c r="V3" s="3">
        <f>'Astral Ltd'!I4</f>
        <v>-8.3379668753678193E-2</v>
      </c>
      <c r="W3" s="3">
        <f>Ultratech!I4</f>
        <v>3.6536409749506893E-3</v>
      </c>
      <c r="X3" s="15">
        <f>'NIFTY BEES'!I3</f>
        <v>3.5412258189871461E-2</v>
      </c>
      <c r="Y3" s="3">
        <f>'GOLD BEES'!I3</f>
        <v>2.2106970032066339E-2</v>
      </c>
    </row>
    <row r="4" spans="1:25" x14ac:dyDescent="0.3">
      <c r="A4" s="4">
        <v>43101</v>
      </c>
      <c r="B4" s="5">
        <f>'HDFC BANK'!I5</f>
        <v>-7.1182739155537342E-2</v>
      </c>
      <c r="C4" s="3">
        <f>ITC!J5</f>
        <v>-3.319712875327005E-2</v>
      </c>
      <c r="D4" s="3">
        <f>'Sun Pharma'!J5</f>
        <v>-9.0447345562058801E-2</v>
      </c>
      <c r="E4" s="3">
        <f>'TATA MOTORS'!I5</f>
        <v>-0.10510324031007756</v>
      </c>
      <c r="F4" s="15">
        <f>'Asian Paints'!I4</f>
        <v>-3.0288198323846705E-2</v>
      </c>
      <c r="G4" s="15">
        <v>0.02</v>
      </c>
      <c r="H4" s="3">
        <f>TCS!I5</f>
        <v>3.8772607236887358E-2</v>
      </c>
      <c r="I4" s="3">
        <f>PVR!I4</f>
        <v>-0.10795321888796343</v>
      </c>
      <c r="J4" s="3">
        <f>'BAJAJ FINANCE'!I5</f>
        <v>-5.7747060940348677E-2</v>
      </c>
      <c r="K4" s="3">
        <f>'APL Apollo Tubes'!I4</f>
        <v>-8.0422395226111484E-2</v>
      </c>
      <c r="L4" s="3">
        <f>'Page Industries'!I4</f>
        <v>1.4150453143149666E-4</v>
      </c>
      <c r="M4" s="3">
        <f>'Avenue Supermart'!I4</f>
        <v>0.1167389776628661</v>
      </c>
      <c r="N4" s="3">
        <f>'Alkyl Amines'!I5</f>
        <v>-0.16405982881959597</v>
      </c>
      <c r="O4" s="3">
        <f>'Varun Beverages'!I5</f>
        <v>-9.8270558562381136E-2</v>
      </c>
      <c r="P4" s="3">
        <f>Titan!I5</f>
        <v>-8.6065574921095081E-2</v>
      </c>
      <c r="Q4" s="3">
        <f>'Bharti Airtel'!I5</f>
        <v>-3.2197813757024227E-2</v>
      </c>
      <c r="R4" s="3">
        <f>'Eicher Motor'!I4</f>
        <v>9.6747469000370862E-3</v>
      </c>
      <c r="S4" s="3">
        <f>CDSL!I4</f>
        <v>-7.0059856801867659E-2</v>
      </c>
      <c r="T4" s="3">
        <f>'KEI Industries'!I4</f>
        <v>-2.9578380664729904E-2</v>
      </c>
      <c r="U4" s="3">
        <f>'Jubilent FoodWorks'!I4</f>
        <v>-3.0038727100704814E-2</v>
      </c>
      <c r="V4" s="3">
        <f>'Astral Ltd'!I5</f>
        <v>0.10592274945632549</v>
      </c>
      <c r="W4" s="3">
        <f>Ultratech!I5</f>
        <v>-6.2222891877685982E-2</v>
      </c>
      <c r="X4" s="15">
        <f>'NIFTY BEES'!I4</f>
        <v>-5.4504094750686197E-2</v>
      </c>
      <c r="Y4" s="3">
        <f>'GOLD BEES'!I4</f>
        <v>-1.2663607237691707E-3</v>
      </c>
    </row>
    <row r="5" spans="1:25" x14ac:dyDescent="0.3">
      <c r="A5" s="4">
        <v>43102</v>
      </c>
      <c r="B5" s="5">
        <f>'HDFC BANK'!I6</f>
        <v>-9.5970403551336944E-3</v>
      </c>
      <c r="C5" s="3">
        <f>ITC!J6</f>
        <v>-4.5830838258650364E-2</v>
      </c>
      <c r="D5" s="3">
        <f>'Sun Pharma'!J6</f>
        <v>-8.9123981166604749E-2</v>
      </c>
      <c r="E5" s="3">
        <f>'TATA MOTORS'!I6</f>
        <v>-9.2940001427551752E-2</v>
      </c>
      <c r="F5" s="15">
        <f>'Asian Paints'!I5</f>
        <v>-1.8566368063947652E-2</v>
      </c>
      <c r="G5" s="15">
        <v>3.78E-2</v>
      </c>
      <c r="H5" s="3">
        <f>TCS!I6</f>
        <v>5.5075451371663961E-2</v>
      </c>
      <c r="I5" s="3">
        <f>PVR!I5</f>
        <v>-9.1669948689502123E-2</v>
      </c>
      <c r="J5" s="3">
        <f>'BAJAJ FINANCE'!I6</f>
        <v>4.2272765120681115E-2</v>
      </c>
      <c r="K5" s="3">
        <f>'APL Apollo Tubes'!I5</f>
        <v>-7.0398336326204208E-2</v>
      </c>
      <c r="L5" s="3">
        <f>'Page Industries'!I5</f>
        <v>1.8196869036273804E-2</v>
      </c>
      <c r="M5" s="3">
        <f>'Avenue Supermart'!I5</f>
        <v>-4.3420031153803461E-2</v>
      </c>
      <c r="N5" s="3">
        <f>'Alkyl Amines'!I6</f>
        <v>-0.10610157762350289</v>
      </c>
      <c r="O5" s="3">
        <f>'Varun Beverages'!I6</f>
        <v>-6.8391661343821269E-2</v>
      </c>
      <c r="P5" s="3">
        <f>Titan!I6</f>
        <v>0.12991248386311413</v>
      </c>
      <c r="Q5" s="3">
        <f>'Bharti Airtel'!I6</f>
        <v>-8.2364461294862162E-2</v>
      </c>
      <c r="R5" s="3">
        <f>'Eicher Motor'!I5</f>
        <v>2.4651479395354059E-2</v>
      </c>
      <c r="S5" s="3">
        <f>CDSL!I5</f>
        <v>-0.14255299040388025</v>
      </c>
      <c r="T5" s="3">
        <f>'KEI Industries'!I5</f>
        <v>-3.9898230001034131E-2</v>
      </c>
      <c r="U5" s="3">
        <f>'Jubilent FoodWorks'!I5</f>
        <v>0.11795009222031227</v>
      </c>
      <c r="V5" s="3">
        <f>'Astral Ltd'!I6</f>
        <v>-4.3819012675022917E-2</v>
      </c>
      <c r="W5" s="3">
        <f>Ultratech!I6</f>
        <v>-6.0032765808186409E-2</v>
      </c>
      <c r="X5" s="15">
        <f>'NIFTY BEES'!I5</f>
        <v>-4.6040137487872092E-2</v>
      </c>
      <c r="Y5" s="3">
        <f>'GOLD BEES'!I5</f>
        <v>-3.4523394749322684E-3</v>
      </c>
    </row>
    <row r="6" spans="1:25" x14ac:dyDescent="0.3">
      <c r="A6" s="4">
        <v>43103</v>
      </c>
      <c r="B6" s="5">
        <f>'HDFC BANK'!I7</f>
        <v>2.0252005021265045E-2</v>
      </c>
      <c r="C6" s="3">
        <f>ITC!J7</f>
        <v>9.1765415426630303E-2</v>
      </c>
      <c r="D6" s="3">
        <f>'Sun Pharma'!J7</f>
        <v>5.1608325668956609E-2</v>
      </c>
      <c r="E6" s="3">
        <f>'TATA MOTORS'!I7</f>
        <v>-3.271009338521394E-2</v>
      </c>
      <c r="F6" s="15">
        <f>'Asian Paints'!I6</f>
        <v>5.1626726466626818E-2</v>
      </c>
      <c r="G6" s="15">
        <v>0.1263</v>
      </c>
      <c r="H6" s="3">
        <f>TCS!I7</f>
        <v>0.12306874475877821</v>
      </c>
      <c r="I6" s="3">
        <f>PVR!I6</f>
        <v>0.17433961533080039</v>
      </c>
      <c r="J6" s="3">
        <f>'BAJAJ FINANCE'!I7</f>
        <v>4.395302712902293E-2</v>
      </c>
      <c r="K6" s="3">
        <f>'APL Apollo Tubes'!I6</f>
        <v>6.6188863497827891E-2</v>
      </c>
      <c r="L6" s="3">
        <f>'Page Industries'!I6</f>
        <v>4.6971769443172384E-2</v>
      </c>
      <c r="M6" s="3">
        <f>'Avenue Supermart'!I6</f>
        <v>9.908870772946872E-2</v>
      </c>
      <c r="N6" s="3">
        <f>'Alkyl Amines'!I7</f>
        <v>0.15033012307544658</v>
      </c>
      <c r="O6" s="3">
        <f>'Varun Beverages'!I7</f>
        <v>1.1223817508738132E-3</v>
      </c>
      <c r="P6" s="3">
        <f>Titan!I7</f>
        <v>1.7264169640247417E-2</v>
      </c>
      <c r="Q6" s="3">
        <f>'Bharti Airtel'!I7</f>
        <v>1.4502339769781599E-2</v>
      </c>
      <c r="R6" s="3">
        <f>'Eicher Motor'!I6</f>
        <v>8.982735778990393E-2</v>
      </c>
      <c r="S6" s="3">
        <f>CDSL!I6</f>
        <v>-1.4049713927790126E-2</v>
      </c>
      <c r="T6" s="3">
        <f>'KEI Industries'!I6</f>
        <v>0.10147383697296754</v>
      </c>
      <c r="U6" s="3">
        <f>'Jubilent FoodWorks'!I6</f>
        <v>6.6645110294038537E-2</v>
      </c>
      <c r="V6" s="3">
        <f>'Astral Ltd'!I7</f>
        <v>3.4837380320535224E-2</v>
      </c>
      <c r="W6" s="3">
        <f>Ultratech!I7</f>
        <v>2.9658006330720989E-2</v>
      </c>
      <c r="X6" s="15">
        <f>'NIFTY BEES'!I6</f>
        <v>4.7921638177389474E-2</v>
      </c>
      <c r="Y6" s="3">
        <f>'GOLD BEES'!I6</f>
        <v>1.4502156150071072E-3</v>
      </c>
    </row>
    <row r="7" spans="1:25" x14ac:dyDescent="0.3">
      <c r="A7" s="4">
        <v>43104</v>
      </c>
      <c r="B7" s="5">
        <f>'HDFC BANK'!I8</f>
        <v>8.976498811370888E-2</v>
      </c>
      <c r="C7" s="3">
        <f>ITC!J8</f>
        <v>-4.4619595757120059E-2</v>
      </c>
      <c r="D7" s="3">
        <f>'Sun Pharma'!J8</f>
        <v>-0.10538351658757496</v>
      </c>
      <c r="E7" s="3">
        <f>'TATA MOTORS'!I8</f>
        <v>-0.17893180891719754</v>
      </c>
      <c r="F7" s="15">
        <f>'Asian Paints'!I7</f>
        <v>6.473266183303962E-2</v>
      </c>
      <c r="G7" s="15">
        <v>8.3000000000000001E-3</v>
      </c>
      <c r="H7" s="3">
        <f>TCS!I8</f>
        <v>0.20738247432695656</v>
      </c>
      <c r="I7" s="3">
        <f>PVR!I7</f>
        <v>-9.4367933271547771E-2</v>
      </c>
      <c r="J7" s="3">
        <f>'BAJAJ FINANCE'!I8</f>
        <v>7.0654069341704595E-2</v>
      </c>
      <c r="K7" s="3">
        <f>'APL Apollo Tubes'!I7</f>
        <v>-0.18435792317246019</v>
      </c>
      <c r="L7" s="3">
        <f>'Page Industries'!I7</f>
        <v>2.2453696805994006E-2</v>
      </c>
      <c r="M7" s="3">
        <f>'Avenue Supermart'!I7</f>
        <v>2.8574135444269271E-2</v>
      </c>
      <c r="N7" s="3">
        <f>'Alkyl Amines'!I8</f>
        <v>-0.14276014113450819</v>
      </c>
      <c r="O7" s="3">
        <f>'Varun Beverages'!I8</f>
        <v>0.12891773117342087</v>
      </c>
      <c r="P7" s="3">
        <f>Titan!I8</f>
        <v>-0.10786915614563576</v>
      </c>
      <c r="Q7" s="3">
        <f>'Bharti Airtel'!I8</f>
        <v>-0.10048998816800542</v>
      </c>
      <c r="R7" s="3">
        <f>'Eicher Motor'!I7</f>
        <v>-2.2502116612101664E-2</v>
      </c>
      <c r="S7" s="3">
        <f>CDSL!I7</f>
        <v>-1.0911439403991655E-2</v>
      </c>
      <c r="T7" s="3">
        <f>'KEI Industries'!I7</f>
        <v>7.2262272490734927E-2</v>
      </c>
      <c r="U7" s="3">
        <f>'Jubilent FoodWorks'!I7</f>
        <v>-3.7995318049924634E-2</v>
      </c>
      <c r="V7" s="3">
        <f>'Astral Ltd'!I8</f>
        <v>6.0311854411515944E-2</v>
      </c>
      <c r="W7" s="3">
        <f>Ultratech!I8</f>
        <v>-9.9134372027478088E-2</v>
      </c>
      <c r="X7" s="15">
        <f>'NIFTY BEES'!I7</f>
        <v>-1.0840382087105874E-2</v>
      </c>
      <c r="Y7" s="3">
        <f>'GOLD BEES'!I7</f>
        <v>-7.9585565652288519E-3</v>
      </c>
    </row>
    <row r="8" spans="1:25" x14ac:dyDescent="0.3">
      <c r="A8" s="4">
        <v>43105</v>
      </c>
      <c r="B8" s="5">
        <f>'HDFC BANK'!I9</f>
        <v>-1.8800542346820513E-2</v>
      </c>
      <c r="C8" s="3">
        <f>ITC!J9</f>
        <v>-1.1150387333353442E-2</v>
      </c>
      <c r="D8" s="3">
        <f>'Sun Pharma'!J9</f>
        <v>0.15294793542803922</v>
      </c>
      <c r="E8" s="3">
        <f>'TATA MOTORS'!I9</f>
        <v>-7.383931800766276E-2</v>
      </c>
      <c r="F8" s="15">
        <f>'Asian Paints'!I8</f>
        <v>-5.1749632224792314E-2</v>
      </c>
      <c r="G8" s="15">
        <v>4.1000000000000003E-3</v>
      </c>
      <c r="H8" s="3">
        <f>TCS!I9</f>
        <v>7.575923025346927E-2</v>
      </c>
      <c r="I8" s="3">
        <f>PVR!I8</f>
        <v>2.6814771774891537E-2</v>
      </c>
      <c r="J8" s="3">
        <f>'BAJAJ FINANCE'!I9</f>
        <v>5.303190893664244E-2</v>
      </c>
      <c r="K8" s="3">
        <f>'APL Apollo Tubes'!I8</f>
        <v>-0.15402614739582282</v>
      </c>
      <c r="L8" s="3">
        <f>'Page Industries'!I8</f>
        <v>8.4571086558829528E-2</v>
      </c>
      <c r="M8" s="3">
        <f>'Avenue Supermart'!I8</f>
        <v>-8.1279213179403995E-2</v>
      </c>
      <c r="N8" s="3">
        <f>'Alkyl Amines'!I9</f>
        <v>-6.5055756783853586E-2</v>
      </c>
      <c r="O8" s="3">
        <f>'Varun Beverages'!I9</f>
        <v>-5.0685156712545712E-2</v>
      </c>
      <c r="P8" s="3">
        <f>Titan!I9</f>
        <v>-4.8651860303098531E-2</v>
      </c>
      <c r="Q8" s="3">
        <f>'Bharti Airtel'!I9</f>
        <v>9.6391255308740167E-3</v>
      </c>
      <c r="R8" s="3">
        <f>'Eicher Motor'!I8</f>
        <v>-8.0576925652797324E-2</v>
      </c>
      <c r="S8" s="3">
        <f>CDSL!I8</f>
        <v>-6.5096824681540794E-2</v>
      </c>
      <c r="T8" s="3">
        <f>'KEI Industries'!I8</f>
        <v>-0.18514366254283493</v>
      </c>
      <c r="U8" s="3">
        <f>'Jubilent FoodWorks'!I8</f>
        <v>7.9821703730013974E-2</v>
      </c>
      <c r="V8" s="3">
        <f>'Astral Ltd'!I9</f>
        <v>-5.546050774805935E-2</v>
      </c>
      <c r="W8" s="3">
        <f>Ultratech!I9</f>
        <v>9.1231229354469742E-3</v>
      </c>
      <c r="X8" s="15">
        <f>'NIFTY BEES'!I8</f>
        <v>-1.2135307795255582E-2</v>
      </c>
      <c r="Y8" s="3">
        <f>'GOLD BEES'!I8</f>
        <v>-3.2598224143425704E-2</v>
      </c>
    </row>
    <row r="9" spans="1:25" x14ac:dyDescent="0.3">
      <c r="A9" s="4">
        <v>43106</v>
      </c>
      <c r="B9" s="5">
        <f>'HDFC BANK'!I10</f>
        <v>2.3092382108962448E-2</v>
      </c>
      <c r="C9" s="3">
        <f>ITC!J10</f>
        <v>0.10853211661140971</v>
      </c>
      <c r="D9" s="3">
        <f>'Sun Pharma'!J10</f>
        <v>-3.6179670366129815E-3</v>
      </c>
      <c r="E9" s="3">
        <f>'TATA MOTORS'!I10</f>
        <v>-7.9195708439897761E-2</v>
      </c>
      <c r="F9" s="15">
        <f>'Asian Paints'!I9</f>
        <v>0.13233724795444929</v>
      </c>
      <c r="G9" s="15">
        <v>5.4300000000000001E-2</v>
      </c>
      <c r="H9" s="3">
        <f>TCS!I10</f>
        <v>-0.23380478173870151</v>
      </c>
      <c r="I9" s="3">
        <f>PVR!I9</f>
        <v>-0.20911799274190424</v>
      </c>
      <c r="J9" s="3">
        <f>'BAJAJ FINANCE'!I10</f>
        <v>0.1395269404488893</v>
      </c>
      <c r="K9" s="3">
        <f>'APL Apollo Tubes'!I9</f>
        <v>-6.0204093669890948E-2</v>
      </c>
      <c r="L9" s="3">
        <f>'Page Industries'!I9</f>
        <v>2.4747486989622629E-2</v>
      </c>
      <c r="M9" s="3">
        <f>'Avenue Supermart'!I9</f>
        <v>8.801067725865086E-2</v>
      </c>
      <c r="N9" s="3">
        <f>'Alkyl Amines'!I10</f>
        <v>-7.0150974746579331E-2</v>
      </c>
      <c r="O9" s="3">
        <f>'Varun Beverages'!I10</f>
        <v>-3.9368746493273286E-2</v>
      </c>
      <c r="P9" s="3">
        <f>Titan!I10</f>
        <v>1.3877072686841786E-2</v>
      </c>
      <c r="Q9" s="3">
        <f>'Bharti Airtel'!I10</f>
        <v>9.9359010344845684E-3</v>
      </c>
      <c r="R9" s="3">
        <f>'Eicher Motor'!I9</f>
        <v>-3.7119923132735828E-2</v>
      </c>
      <c r="S9" s="3">
        <f>CDSL!I9</f>
        <v>-8.851065140055471E-2</v>
      </c>
      <c r="T9" s="3">
        <f>'KEI Industries'!I9</f>
        <v>6.2780933130329578E-2</v>
      </c>
      <c r="U9" s="3">
        <f>'Jubilent FoodWorks'!I9</f>
        <v>-1.2228514457566527E-2</v>
      </c>
      <c r="V9" s="3">
        <f>'Astral Ltd'!I10</f>
        <v>7.8479197624774094E-2</v>
      </c>
      <c r="W9" s="3">
        <f>Ultratech!I10</f>
        <v>8.7698708017432486E-2</v>
      </c>
      <c r="X9" s="15">
        <f>'NIFTY BEES'!I9</f>
        <v>5.1936043854122108E-2</v>
      </c>
      <c r="Y9" s="3">
        <f>'GOLD BEES'!I9</f>
        <v>-3.2239880535687972E-2</v>
      </c>
    </row>
    <row r="10" spans="1:25" x14ac:dyDescent="0.3">
      <c r="A10" s="4">
        <v>43107</v>
      </c>
      <c r="B10" s="5">
        <f>'HDFC BANK'!I11</f>
        <v>-6.488387670352265E-2</v>
      </c>
      <c r="C10" s="3">
        <f>ITC!J11</f>
        <v>6.4603641936038805E-2</v>
      </c>
      <c r="D10" s="3">
        <f>'Sun Pharma'!J11</f>
        <v>0.13647524801811675</v>
      </c>
      <c r="E10" s="3">
        <f>'TATA MOTORS'!I11</f>
        <v>9.0887692307693082E-3</v>
      </c>
      <c r="F10" s="15">
        <f>'Asian Paints'!I10</f>
        <v>-7.5333094783307006E-2</v>
      </c>
      <c r="G10" s="15">
        <v>8.0699999999999994E-2</v>
      </c>
      <c r="H10" s="3">
        <f>TCS!I11</f>
        <v>0.68222141239177903</v>
      </c>
      <c r="I10" s="3">
        <f>PVR!I10</f>
        <v>0.23210878336790761</v>
      </c>
      <c r="J10" s="3">
        <f>'BAJAJ FINANCE'!I11</f>
        <v>2.5305932644730106E-2</v>
      </c>
      <c r="K10" s="3">
        <f>'APL Apollo Tubes'!I10</f>
        <v>-2.9095435901227384E-2</v>
      </c>
      <c r="L10" s="3">
        <f>'Page Industries'!I10</f>
        <v>0.16480706860111871</v>
      </c>
      <c r="M10" s="3">
        <f>'Avenue Supermart'!I10</f>
        <v>-5.6555012387455486E-2</v>
      </c>
      <c r="N10" s="3">
        <f>'Alkyl Amines'!I11</f>
        <v>-1.4894364596806715E-2</v>
      </c>
      <c r="O10" s="3">
        <f>'Varun Beverages'!I11</f>
        <v>5.0584131885936939E-2</v>
      </c>
      <c r="P10" s="3">
        <f>Titan!I11</f>
        <v>-4.2789899324714345E-2</v>
      </c>
      <c r="Q10" s="3">
        <f>'Bharti Airtel'!I11</f>
        <v>-2.9991953644021262E-2</v>
      </c>
      <c r="R10" s="3">
        <f>'Eicher Motor'!I10</f>
        <v>-2.5248035686820103E-5</v>
      </c>
      <c r="S10" s="3">
        <f>CDSL!I10</f>
        <v>-3.5664244215533186E-2</v>
      </c>
      <c r="T10" s="3">
        <f>'KEI Industries'!I10</f>
        <v>-9.7003155851345432E-2</v>
      </c>
      <c r="U10" s="3">
        <f>'Jubilent FoodWorks'!I10</f>
        <v>7.7282394121387168E-2</v>
      </c>
      <c r="V10" s="3">
        <f>'Astral Ltd'!I11</f>
        <v>-3.7728748695844805E-2</v>
      </c>
      <c r="W10" s="3">
        <f>Ultratech!I11</f>
        <v>5.9494792048961576E-2</v>
      </c>
      <c r="X10" s="15">
        <f>'NIFTY BEES'!I10</f>
        <v>1.9288803186524622E-2</v>
      </c>
      <c r="Y10" s="3">
        <f>'GOLD BEES'!I10</f>
        <v>1.1358550056234791E-2</v>
      </c>
    </row>
    <row r="11" spans="1:25" x14ac:dyDescent="0.3">
      <c r="A11" s="4">
        <v>43108</v>
      </c>
      <c r="B11" s="5">
        <f>'HDFC BANK'!I12</f>
        <v>-3.736159670127133E-2</v>
      </c>
      <c r="C11" s="3">
        <f>ITC!J12</f>
        <v>-7.8894932291627015E-2</v>
      </c>
      <c r="D11" s="3">
        <f>'Sun Pharma'!J12</f>
        <v>-5.8735130228074001E-2</v>
      </c>
      <c r="E11" s="3">
        <f>'TATA MOTORS'!I12</f>
        <v>-0.18210965498652298</v>
      </c>
      <c r="F11" s="15">
        <f>'Asian Paints'!I11</f>
        <v>-7.8607566472249257E-2</v>
      </c>
      <c r="G11" s="15">
        <v>-0.18010000000000001</v>
      </c>
      <c r="H11" s="3">
        <f>TCS!I12</f>
        <v>-3.9850503461124953E-2</v>
      </c>
      <c r="I11" s="3">
        <f>PVR!I11</f>
        <v>-0.13656766171961984</v>
      </c>
      <c r="J11" s="3">
        <f>'BAJAJ FINANCE'!I12</f>
        <v>-0.27639316832836341</v>
      </c>
      <c r="K11" s="3">
        <f>'APL Apollo Tubes'!I11</f>
        <v>-0.26379366176324165</v>
      </c>
      <c r="L11" s="3">
        <f>'Page Industries'!I11</f>
        <v>-6.3154314458373842E-2</v>
      </c>
      <c r="M11" s="3">
        <f>'Avenue Supermart'!I11</f>
        <v>-0.1560781863508881</v>
      </c>
      <c r="N11" s="3">
        <f>'Alkyl Amines'!I12</f>
        <v>-0.17238611690847733</v>
      </c>
      <c r="O11" s="3">
        <f>'Varun Beverages'!I12</f>
        <v>-0.12356313409006579</v>
      </c>
      <c r="P11" s="3">
        <f>Titan!I12</f>
        <v>-0.12141436018023345</v>
      </c>
      <c r="Q11" s="3">
        <f>'Bharti Airtel'!I12</f>
        <v>-0.12506079282799262</v>
      </c>
      <c r="R11" s="3">
        <f>'Eicher Motor'!I11</f>
        <v>-0.14400992046785902</v>
      </c>
      <c r="S11" s="3">
        <f>CDSL!I11</f>
        <v>-0.15522727999603189</v>
      </c>
      <c r="T11" s="3">
        <f>'KEI Industries'!I11</f>
        <v>-0.17480136531936735</v>
      </c>
      <c r="U11" s="3">
        <f>'Jubilent FoodWorks'!I11</f>
        <v>-0.23181578544711609</v>
      </c>
      <c r="V11" s="3">
        <f>'Astral Ltd'!I12</f>
        <v>-0.1388459781484255</v>
      </c>
      <c r="W11" s="3">
        <f>Ultratech!I12</f>
        <v>-0.10340723153282688</v>
      </c>
      <c r="X11" s="15">
        <f>'NIFTY BEES'!I11</f>
        <v>-7.5236741093870269E-2</v>
      </c>
      <c r="Y11" s="3">
        <f>'GOLD BEES'!I11</f>
        <v>-9.8687424870647616E-3</v>
      </c>
    </row>
    <row r="12" spans="1:25" x14ac:dyDescent="0.3">
      <c r="A12" s="4">
        <v>43109</v>
      </c>
      <c r="B12" s="5">
        <f>'HDFC BANK'!I13</f>
        <v>-5.7613199441797366E-2</v>
      </c>
      <c r="C12" s="3">
        <f>ITC!J13</f>
        <v>-6.9077758136951939E-2</v>
      </c>
      <c r="D12" s="3">
        <f>'Sun Pharma'!J13</f>
        <v>-8.2604857655430186E-2</v>
      </c>
      <c r="E12" s="3">
        <f>'TATA MOTORS'!I13</f>
        <v>-0.21522012499999993</v>
      </c>
      <c r="F12" s="15">
        <f>'Asian Paints'!I12</f>
        <v>-6.9572788046736028E-2</v>
      </c>
      <c r="G12" s="15">
        <v>2.7099999999999999E-2</v>
      </c>
      <c r="H12" s="3">
        <f>TCS!I13</f>
        <v>-0.48971974468995544</v>
      </c>
      <c r="I12" s="3">
        <f>PVR!I12</f>
        <v>0.12323494568516234</v>
      </c>
      <c r="J12" s="3">
        <f>'BAJAJ FINANCE'!I13</f>
        <v>6.3624751500662602E-2</v>
      </c>
      <c r="K12" s="3">
        <f>'APL Apollo Tubes'!I12</f>
        <v>-7.3823430245063715E-2</v>
      </c>
      <c r="L12" s="3">
        <f>'Page Industries'!I12</f>
        <v>-0.12414821862059343</v>
      </c>
      <c r="M12" s="3">
        <f>'Avenue Supermart'!I12</f>
        <v>-6.7648766073283434E-2</v>
      </c>
      <c r="N12" s="3">
        <f>'Alkyl Amines'!I13</f>
        <v>8.5003665853123841E-3</v>
      </c>
      <c r="O12" s="3">
        <f>'Varun Beverages'!I13</f>
        <v>6.5903482063996877E-2</v>
      </c>
      <c r="P12" s="3">
        <f>Titan!I13</f>
        <v>2.3756586001332191E-2</v>
      </c>
      <c r="Q12" s="3">
        <f>'Bharti Airtel'!I13</f>
        <v>-0.14917526830306041</v>
      </c>
      <c r="R12" s="3">
        <f>'Eicher Motor'!I12</f>
        <v>-0.10538036265045692</v>
      </c>
      <c r="S12" s="3">
        <f>CDSL!I12</f>
        <v>4.6382682099855244E-2</v>
      </c>
      <c r="T12" s="3">
        <f>'KEI Industries'!I12</f>
        <v>-0.17168849327388558</v>
      </c>
      <c r="U12" s="3">
        <f>'Jubilent FoodWorks'!I12</f>
        <v>-0.1428390838514132</v>
      </c>
      <c r="V12" s="3">
        <f>'Astral Ltd'!I13</f>
        <v>-3.2338660952714884E-2</v>
      </c>
      <c r="W12" s="3">
        <f>Ultratech!I13</f>
        <v>-0.14862530974756516</v>
      </c>
      <c r="X12" s="15">
        <f>'NIFTY BEES'!I12</f>
        <v>-6.1201274093296856E-2</v>
      </c>
      <c r="Y12" s="3">
        <f>'GOLD BEES'!I12</f>
        <v>4.0522923244746392E-2</v>
      </c>
    </row>
    <row r="13" spans="1:25" x14ac:dyDescent="0.3">
      <c r="A13" s="4">
        <v>43110</v>
      </c>
      <c r="B13" s="5">
        <f>'HDFC BANK'!I14</f>
        <v>0.10274602767572363</v>
      </c>
      <c r="C13" s="3">
        <f>ITC!J14</f>
        <v>1.0549846970258403E-2</v>
      </c>
      <c r="D13" s="3">
        <f>'Sun Pharma'!J14</f>
        <v>-0.16446116766064303</v>
      </c>
      <c r="E13" s="3">
        <f>'TATA MOTORS'!I14</f>
        <v>-1.0961000819000947E-2</v>
      </c>
      <c r="F13" s="15">
        <f>'Asian Paints'!I13</f>
        <v>7.5600820561183266E-2</v>
      </c>
      <c r="G13" s="15">
        <v>4.1700000000000001E-2</v>
      </c>
      <c r="H13" s="3">
        <f>TCS!I14</f>
        <v>-0.1033701592577877</v>
      </c>
      <c r="I13" s="3">
        <f>PVR!I13</f>
        <v>4.2061608330082281E-2</v>
      </c>
      <c r="J13" s="3">
        <f>'BAJAJ FINANCE'!I14</f>
        <v>2.9781896572811405E-2</v>
      </c>
      <c r="K13" s="3">
        <f>'APL Apollo Tubes'!I13</f>
        <v>2.9249044276222422E-2</v>
      </c>
      <c r="L13" s="3">
        <f>'Page Industries'!I13</f>
        <v>-9.9128043974681293E-2</v>
      </c>
      <c r="M13" s="3">
        <f>'Avenue Supermart'!I13</f>
        <v>8.9412537837736797E-2</v>
      </c>
      <c r="N13" s="3">
        <f>'Alkyl Amines'!I14</f>
        <v>0.20106084002367153</v>
      </c>
      <c r="O13" s="3">
        <f>'Varun Beverages'!I14</f>
        <v>-8.7205112171004823E-2</v>
      </c>
      <c r="P13" s="3">
        <f>Titan!I14</f>
        <v>7.3024797202868738E-2</v>
      </c>
      <c r="Q13" s="3">
        <f>'Bharti Airtel'!I14</f>
        <v>5.9633787616027778E-2</v>
      </c>
      <c r="R13" s="3">
        <f>'Eicher Motor'!I13</f>
        <v>6.1043845326321483E-2</v>
      </c>
      <c r="S13" s="3">
        <f>CDSL!I13</f>
        <v>-4.4692566587188495E-2</v>
      </c>
      <c r="T13" s="3">
        <f>'KEI Industries'!I13</f>
        <v>0.13156805713290437</v>
      </c>
      <c r="U13" s="3">
        <f>'Jubilent FoodWorks'!I13</f>
        <v>0.13556248907246385</v>
      </c>
      <c r="V13" s="3">
        <f>'Astral Ltd'!I14</f>
        <v>2.9045418415065017E-2</v>
      </c>
      <c r="W13" s="3">
        <f>Ultratech!I14</f>
        <v>0.13239580203464821</v>
      </c>
      <c r="X13" s="15">
        <f>'NIFTY BEES'!I13</f>
        <v>3.4810136731178214E-2</v>
      </c>
      <c r="Y13" s="3">
        <f>'GOLD BEES'!I13</f>
        <v>-5.7966103408449668E-2</v>
      </c>
    </row>
    <row r="14" spans="1:25" x14ac:dyDescent="0.3">
      <c r="A14" s="4">
        <v>43111</v>
      </c>
      <c r="B14" s="5">
        <f>'HDFC BANK'!I15</f>
        <v>-1.3776545035470173E-2</v>
      </c>
      <c r="C14" s="3">
        <f>ITC!J15</f>
        <v>-2.4320637653323617E-2</v>
      </c>
      <c r="D14" s="3">
        <f>'Sun Pharma'!J15</f>
        <v>-0.13972865247335034</v>
      </c>
      <c r="E14" s="3">
        <f>'TATA MOTORS'!I15</f>
        <v>-1.1781344262295048E-2</v>
      </c>
      <c r="F14" s="15">
        <f>'Asian Paints'!I14</f>
        <v>-8.0302740881055268E-4</v>
      </c>
      <c r="G14" s="15">
        <v>1.06E-2</v>
      </c>
      <c r="H14" s="3">
        <f>TCS!I15</f>
        <v>-0.14369904513708984</v>
      </c>
      <c r="I14" s="3">
        <f>PVR!I14</f>
        <v>0.10537418996430319</v>
      </c>
      <c r="J14" s="3">
        <f>'BAJAJ FINANCE'!I15</f>
        <v>7.0041166383263617E-3</v>
      </c>
      <c r="K14" s="3">
        <f>'APL Apollo Tubes'!I14</f>
        <v>-0.13596174272059719</v>
      </c>
      <c r="L14" s="3">
        <f>'Page Industries'!I14</f>
        <v>-8.5189860018053676E-2</v>
      </c>
      <c r="M14" s="3">
        <f>'Avenue Supermart'!I14</f>
        <v>5.0382412060301571E-2</v>
      </c>
      <c r="N14" s="3">
        <f>'Alkyl Amines'!I15</f>
        <v>-4.0510460322663033E-3</v>
      </c>
      <c r="O14" s="3">
        <f>'Varun Beverages'!I15</f>
        <v>-2.6630818648040525E-2</v>
      </c>
      <c r="P14" s="3">
        <f>Titan!I15</f>
        <v>-2.0447918608336689E-2</v>
      </c>
      <c r="Q14" s="3">
        <f>'Bharti Airtel'!I15</f>
        <v>-7.7361574479751991E-3</v>
      </c>
      <c r="R14" s="3">
        <f>'Eicher Motor'!I14</f>
        <v>-1.997291297323605E-2</v>
      </c>
      <c r="S14" s="3">
        <f>CDSL!I14</f>
        <v>-8.5684407139028224E-2</v>
      </c>
      <c r="T14" s="3">
        <f>'KEI Industries'!I14</f>
        <v>-3.1307200860899435E-2</v>
      </c>
      <c r="U14" s="3">
        <f>'Jubilent FoodWorks'!I14</f>
        <v>-3.0344941477983139E-2</v>
      </c>
      <c r="V14" s="3">
        <f>'Astral Ltd'!I15</f>
        <v>5.7136142933331538E-2</v>
      </c>
      <c r="W14" s="3">
        <f>Ultratech!I15</f>
        <v>-1.2732295404836828E-2</v>
      </c>
      <c r="X14" s="15">
        <f>'NIFTY BEES'!I14</f>
        <v>-1.0106742486984489E-2</v>
      </c>
      <c r="Y14" s="3">
        <f>'GOLD BEES'!I14</f>
        <v>2.9206142205069896E-2</v>
      </c>
    </row>
    <row r="15" spans="1:25" x14ac:dyDescent="0.3">
      <c r="A15" s="4">
        <v>43112</v>
      </c>
      <c r="B15" s="5">
        <f>'HDFC BANK'!I16</f>
        <v>-3.0283057306190134E-2</v>
      </c>
      <c r="C15" s="3">
        <f>ITC!J16</f>
        <v>-2.045155234926644E-2</v>
      </c>
      <c r="D15" s="3">
        <f>'Sun Pharma'!J16</f>
        <v>-2.6226372736267822E-2</v>
      </c>
      <c r="E15" s="3">
        <f>'TATA MOTORS'!I16</f>
        <v>6.2928607553366225E-2</v>
      </c>
      <c r="F15" s="15">
        <f>'Asian Paints'!I15</f>
        <v>7.867463519823769E-3</v>
      </c>
      <c r="G15" s="15">
        <v>2.3E-2</v>
      </c>
      <c r="H15" s="3">
        <f>TCS!I16</f>
        <v>0.47889612540634913</v>
      </c>
      <c r="I15" s="3">
        <f>PVR!I15</f>
        <v>-1.1501570428849917E-2</v>
      </c>
      <c r="J15" s="3">
        <f>'BAJAJ FINANCE'!I16</f>
        <v>-6.1914299787961043E-2</v>
      </c>
      <c r="K15" s="3">
        <f>'APL Apollo Tubes'!I15</f>
        <v>-8.52760211006722E-2</v>
      </c>
      <c r="L15" s="3">
        <f>'Page Industries'!I15</f>
        <v>-9.3846554760150372E-2</v>
      </c>
      <c r="M15" s="3">
        <f>'Avenue Supermart'!I15</f>
        <v>-0.17037535555348096</v>
      </c>
      <c r="N15" s="3">
        <f>'Alkyl Amines'!I16</f>
        <v>-0.11807804351467846</v>
      </c>
      <c r="O15" s="3">
        <f>'Varun Beverages'!I16</f>
        <v>8.2355666656161453E-3</v>
      </c>
      <c r="P15" s="3">
        <f>Titan!I16</f>
        <v>4.4947967854320536E-2</v>
      </c>
      <c r="Q15" s="3">
        <f>'Bharti Airtel'!I16</f>
        <v>-3.2230523717122553E-2</v>
      </c>
      <c r="R15" s="3">
        <f>'Eicher Motor'!I15</f>
        <v>-0.18873498006677059</v>
      </c>
      <c r="S15" s="3">
        <f>CDSL!I15</f>
        <v>-5.1447717939907212E-2</v>
      </c>
      <c r="T15" s="3">
        <f>'KEI Industries'!I15</f>
        <v>-2.8524672120185172E-2</v>
      </c>
      <c r="U15" s="3">
        <f>'Jubilent FoodWorks'!I15</f>
        <v>-2.0384314847253927E-2</v>
      </c>
      <c r="V15" s="3">
        <f>'Astral Ltd'!I16</f>
        <v>-2.575613125854815E-2</v>
      </c>
      <c r="W15" s="3">
        <f>Ultratech!I16</f>
        <v>-0.12872467644411145</v>
      </c>
      <c r="X15" s="15">
        <f>'NIFTY BEES'!I15</f>
        <v>-1.3390188281957567E-2</v>
      </c>
      <c r="Y15" s="3">
        <f>'GOLD BEES'!I15</f>
        <v>3.8246083733836034E-2</v>
      </c>
    </row>
    <row r="16" spans="1:25" x14ac:dyDescent="0.3">
      <c r="A16" s="4">
        <v>43466</v>
      </c>
      <c r="B16" s="5">
        <f>'HDFC BANK'!I17</f>
        <v>-1.1759199580154464E-2</v>
      </c>
      <c r="C16" s="3">
        <f>ITC!J17</f>
        <v>-1.9130784687338344E-2</v>
      </c>
      <c r="D16" s="3">
        <f>'Sun Pharma'!J17</f>
        <v>3.2022599975982911E-2</v>
      </c>
      <c r="E16" s="3">
        <f>'TATA MOTORS'!I17</f>
        <v>-5.37533236419281E-2</v>
      </c>
      <c r="F16" s="15">
        <f>'Asian Paints'!I16</f>
        <v>-2.6176128843391242E-2</v>
      </c>
      <c r="G16" s="15">
        <v>-9.3799999999999994E-2</v>
      </c>
      <c r="H16" s="3">
        <f>TCS!I17</f>
        <v>-6.8241349792015391E-2</v>
      </c>
      <c r="I16" s="3">
        <f>PVR!I16</f>
        <v>-7.6004401018392537E-2</v>
      </c>
      <c r="J16" s="3">
        <f>'BAJAJ FINANCE'!I17</f>
        <v>-6.539704665136422E-3</v>
      </c>
      <c r="K16" s="3">
        <f>'APL Apollo Tubes'!I16</f>
        <v>4.1643364841875516E-2</v>
      </c>
      <c r="L16" s="3">
        <f>'Page Industries'!I16</f>
        <v>-6.6126495494351664E-2</v>
      </c>
      <c r="M16" s="3">
        <f>'Avenue Supermart'!I16</f>
        <v>3.2779150452776698E-2</v>
      </c>
      <c r="N16" s="3">
        <f>'Alkyl Amines'!I17</f>
        <v>-0.10812725615090808</v>
      </c>
      <c r="O16" s="3">
        <f>'Varun Beverages'!I17</f>
        <v>-5.2176360157579524E-2</v>
      </c>
      <c r="P16" s="3">
        <f>Titan!I17</f>
        <v>4.8696399930128441E-3</v>
      </c>
      <c r="Q16" s="3">
        <f>'Bharti Airtel'!I17</f>
        <v>2.5311097841949137E-2</v>
      </c>
      <c r="R16" s="3">
        <f>'Eicher Motor'!I16</f>
        <v>3.6004139576513362E-2</v>
      </c>
      <c r="S16" s="3">
        <f>CDSL!I16</f>
        <v>-2.4053417815766337E-2</v>
      </c>
      <c r="T16" s="3">
        <f>'KEI Industries'!I16</f>
        <v>-8.3725449192719972E-2</v>
      </c>
      <c r="U16" s="3">
        <f>'Jubilent FoodWorks'!I16</f>
        <v>-1.7351228467806352E-2</v>
      </c>
      <c r="V16" s="3">
        <f>'Astral Ltd'!I17</f>
        <v>-7.3768895644574367E-2</v>
      </c>
      <c r="W16" s="3">
        <f>Ultratech!I17</f>
        <v>7.6717688923117311E-2</v>
      </c>
      <c r="X16" s="15">
        <f>'NIFTY BEES'!I16</f>
        <v>-1.2538619217936859E-2</v>
      </c>
      <c r="Y16" s="3">
        <f>'GOLD BEES'!I16</f>
        <v>-3.9005016954745545E-3</v>
      </c>
    </row>
    <row r="17" spans="1:25" x14ac:dyDescent="0.3">
      <c r="A17" s="4">
        <v>43467</v>
      </c>
      <c r="B17" s="5">
        <f>'HDFC BANK'!I18</f>
        <v>0.10556505952570822</v>
      </c>
      <c r="C17" s="3">
        <f>ITC!J18</f>
        <v>6.6997711983276975E-2</v>
      </c>
      <c r="D17" s="3">
        <f>'Sun Pharma'!J18</f>
        <v>6.1499179978221491E-2</v>
      </c>
      <c r="E17" s="3">
        <f>'TATA MOTORS'!I18</f>
        <v>-5.3419999999999605E-3</v>
      </c>
      <c r="F17" s="15">
        <f>'Asian Paints'!I17</f>
        <v>4.1331638201091925E-2</v>
      </c>
      <c r="G17" s="15">
        <v>1.0999999999999999E-2</v>
      </c>
      <c r="H17" s="3">
        <f>TCS!I18</f>
        <v>0.26628158944579627</v>
      </c>
      <c r="I17" s="3">
        <f>PVR!I17</f>
        <v>8.3900156799026446E-2</v>
      </c>
      <c r="J17" s="3">
        <f>'BAJAJ FINANCE'!I18</f>
        <v>0.10660302298168989</v>
      </c>
      <c r="K17" s="3">
        <f>'APL Apollo Tubes'!I17</f>
        <v>0.16439444897572414</v>
      </c>
      <c r="L17" s="3">
        <f>'Page Industries'!I17</f>
        <v>0.10449442998013338</v>
      </c>
      <c r="M17" s="3">
        <f>'Avenue Supermart'!I17</f>
        <v>-1.5590314603654381E-2</v>
      </c>
      <c r="N17" s="3">
        <f>'Alkyl Amines'!I18</f>
        <v>0.11822478891992576</v>
      </c>
      <c r="O17" s="3">
        <f>'Varun Beverages'!I18</f>
        <v>3.3086671764804371E-2</v>
      </c>
      <c r="P17" s="3">
        <f>Titan!I18</f>
        <v>8.9128029232667591E-2</v>
      </c>
      <c r="Q17" s="3">
        <f>'Bharti Airtel'!I18</f>
        <v>3.4608600378623136E-2</v>
      </c>
      <c r="R17" s="3">
        <f>'Eicher Motor'!I17</f>
        <v>2.4731539682198676E-2</v>
      </c>
      <c r="S17" s="3">
        <f>CDSL!I17</f>
        <v>8.1306250901059543E-2</v>
      </c>
      <c r="T17" s="3">
        <f>'KEI Industries'!I17</f>
        <v>0.21122021384976131</v>
      </c>
      <c r="U17" s="3">
        <f>'Jubilent FoodWorks'!I17</f>
        <v>0.11259210183296106</v>
      </c>
      <c r="V17" s="3">
        <f>'Astral Ltd'!I18</f>
        <v>4.619814431423877E-2</v>
      </c>
      <c r="W17" s="3">
        <f>Ultratech!I18</f>
        <v>3.4353391285087576E-2</v>
      </c>
      <c r="X17" s="15">
        <f>'NIFTY BEES'!I17</f>
        <v>6.5177464876871843E-2</v>
      </c>
      <c r="Y17" s="3">
        <f>'GOLD BEES'!I17</f>
        <v>-5.7364041469554115E-2</v>
      </c>
    </row>
    <row r="18" spans="1:25" x14ac:dyDescent="0.3">
      <c r="A18" s="4">
        <v>43468</v>
      </c>
      <c r="B18" s="5">
        <f>'HDFC BANK'!I19</f>
        <v>-1.1230604874109706E-2</v>
      </c>
      <c r="C18" s="3">
        <f>ITC!J19</f>
        <v>3.9931350846403261E-3</v>
      </c>
      <c r="D18" s="3">
        <f>'Sun Pharma'!J19</f>
        <v>-6.1030959226210137E-2</v>
      </c>
      <c r="E18" s="3">
        <f>'TATA MOTORS'!I19</f>
        <v>0.21597264968152863</v>
      </c>
      <c r="F18" s="15">
        <f>'Asian Paints'!I18</f>
        <v>-4.0733191842326454E-2</v>
      </c>
      <c r="G18" s="15">
        <v>-2.4199999999999999E-2</v>
      </c>
      <c r="H18" s="3">
        <f>TCS!I19</f>
        <v>-4.0333911012865417E-2</v>
      </c>
      <c r="I18" s="3">
        <f>PVR!I18</f>
        <v>6.2543249166548687E-2</v>
      </c>
      <c r="J18" s="3">
        <f>'BAJAJ FINANCE'!I19</f>
        <v>-1.1882943137182415E-2</v>
      </c>
      <c r="K18" s="3">
        <f>'APL Apollo Tubes'!I18</f>
        <v>6.3786412974652207E-2</v>
      </c>
      <c r="L18" s="3">
        <f>'Page Industries'!I18</f>
        <v>-9.5099781958004795E-2</v>
      </c>
      <c r="M18" s="3">
        <f>'Avenue Supermart'!I18</f>
        <v>-0.14546646047175579</v>
      </c>
      <c r="N18" s="3">
        <f>'Alkyl Amines'!I19</f>
        <v>-3.9250814524693901E-2</v>
      </c>
      <c r="O18" s="3">
        <f>'Varun Beverages'!I19</f>
        <v>-2.7541536877971048E-2</v>
      </c>
      <c r="P18" s="3">
        <f>Titan!I19</f>
        <v>-1.0028991355975219E-2</v>
      </c>
      <c r="Q18" s="3">
        <f>'Bharti Airtel'!I19</f>
        <v>3.4550568072322083E-2</v>
      </c>
      <c r="R18" s="3">
        <f>'Eicher Motor'!I18</f>
        <v>-1.8152799673548627E-2</v>
      </c>
      <c r="S18" s="3">
        <f>CDSL!I18</f>
        <v>-6.4599250838162911E-2</v>
      </c>
      <c r="T18" s="3">
        <f>'KEI Industries'!I18</f>
        <v>-7.3555149351097734E-2</v>
      </c>
      <c r="U18" s="3">
        <f>'Jubilent FoodWorks'!I18</f>
        <v>-0.10552204967330474</v>
      </c>
      <c r="V18" s="3">
        <f>'Astral Ltd'!I19</f>
        <v>3.1767725666670771E-2</v>
      </c>
      <c r="W18" s="3">
        <f>Ultratech!I19</f>
        <v>0.14411875205936703</v>
      </c>
      <c r="X18" s="15">
        <f>'NIFTY BEES'!I18</f>
        <v>-5.5073117584758177E-4</v>
      </c>
      <c r="Y18" s="3">
        <f>'GOLD BEES'!I18</f>
        <v>-6.5658797777180047E-3</v>
      </c>
    </row>
    <row r="19" spans="1:25" x14ac:dyDescent="0.3">
      <c r="A19" s="4">
        <v>43469</v>
      </c>
      <c r="B19" s="5">
        <f>'HDFC BANK'!I20</f>
        <v>3.5954508483121497E-2</v>
      </c>
      <c r="C19" s="3">
        <f>ITC!J20</f>
        <v>-8.5459559187667192E-2</v>
      </c>
      <c r="D19" s="3">
        <f>'Sun Pharma'!J20</f>
        <v>-0.11834077397900687</v>
      </c>
      <c r="E19" s="3">
        <f>'TATA MOTORS'!I20</f>
        <v>-0.19780433766233771</v>
      </c>
      <c r="F19" s="15">
        <f>'Asian Paints'!I19</f>
        <v>-5.91089674872926E-2</v>
      </c>
      <c r="G19" s="15">
        <v>3.7600000000000001E-2</v>
      </c>
      <c r="H19" s="3">
        <f>TCS!I20</f>
        <v>-0.20849458657377529</v>
      </c>
      <c r="I19" s="3">
        <f>PVR!I19</f>
        <v>-4.5400677514931109E-3</v>
      </c>
      <c r="J19" s="3">
        <f>'BAJAJ FINANCE'!I20</f>
        <v>8.4545073569644108E-2</v>
      </c>
      <c r="K19" s="3">
        <f>'APL Apollo Tubes'!I19</f>
        <v>-1.8091656531412766E-2</v>
      </c>
      <c r="L19" s="3">
        <f>'Page Industries'!I19</f>
        <v>-0.16420354610878354</v>
      </c>
      <c r="M19" s="3">
        <f>'Avenue Supermart'!I19</f>
        <v>-4.7954843689695832E-3</v>
      </c>
      <c r="N19" s="3">
        <f>'Alkyl Amines'!I20</f>
        <v>-7.4898597939256725E-2</v>
      </c>
      <c r="O19" s="3">
        <f>'Varun Beverages'!I20</f>
        <v>2.7330542985818149E-2</v>
      </c>
      <c r="P19" s="3">
        <f>Titan!I20</f>
        <v>4.1980363043857064E-2</v>
      </c>
      <c r="Q19" s="3">
        <f>'Bharti Airtel'!I20</f>
        <v>7.6268380463461682E-2</v>
      </c>
      <c r="R19" s="3">
        <f>'Eicher Motor'!I19</f>
        <v>-3.0069258025089828E-2</v>
      </c>
      <c r="S19" s="3">
        <f>CDSL!I19</f>
        <v>-5.1899967392720153E-2</v>
      </c>
      <c r="T19" s="3">
        <f>'KEI Industries'!I19</f>
        <v>0.25621629706870985</v>
      </c>
      <c r="U19" s="3">
        <f>'Jubilent FoodWorks'!I19</f>
        <v>-4.1305760009915732E-2</v>
      </c>
      <c r="V19" s="3">
        <f>'Astral Ltd'!I20</f>
        <v>4.6172340029938266E-2</v>
      </c>
      <c r="W19" s="3">
        <f>Ultratech!I20</f>
        <v>2.0481798350006419E-2</v>
      </c>
      <c r="X19" s="15">
        <f>'NIFTY BEES'!I19</f>
        <v>3.3482153199538307E-3</v>
      </c>
      <c r="Y19" s="3">
        <f>'GOLD BEES'!I19</f>
        <v>-9.957594825510882E-4</v>
      </c>
    </row>
    <row r="20" spans="1:25" x14ac:dyDescent="0.3">
      <c r="A20" s="4">
        <v>43470</v>
      </c>
      <c r="B20" s="5">
        <f>'HDFC BANK'!I21</f>
        <v>-3.0188661210152094E-3</v>
      </c>
      <c r="C20" s="3">
        <f>ITC!J21</f>
        <v>-7.8391650594130877E-3</v>
      </c>
      <c r="D20" s="3">
        <f>'Sun Pharma'!J21</f>
        <v>-3.5256978013726799E-2</v>
      </c>
      <c r="E20" s="3">
        <f>'TATA MOTORS'!I21</f>
        <v>-7.6488922462030387E-2</v>
      </c>
      <c r="F20" s="15">
        <f>'Asian Paints'!I20</f>
        <v>-5.586168382589294E-2</v>
      </c>
      <c r="G20" s="15">
        <v>2.1600000000000001E-2</v>
      </c>
      <c r="H20" s="3">
        <f>TCS!I21</f>
        <v>1.9099783072475524E-2</v>
      </c>
      <c r="I20" s="3">
        <f>PVR!I20</f>
        <v>-7.2528214261559629E-2</v>
      </c>
      <c r="J20" s="3">
        <f>'BAJAJ FINANCE'!I21</f>
        <v>2.6385713192733758E-2</v>
      </c>
      <c r="K20" s="3">
        <f>'APL Apollo Tubes'!I20</f>
        <v>-0.11204978573811297</v>
      </c>
      <c r="L20" s="3">
        <f>'Page Industries'!I20</f>
        <v>2.4089107324811083E-2</v>
      </c>
      <c r="M20" s="3">
        <f>'Avenue Supermart'!I20</f>
        <v>3.043389766457576E-2</v>
      </c>
      <c r="N20" s="3">
        <f>'Alkyl Amines'!I21</f>
        <v>-6.241975818745539E-2</v>
      </c>
      <c r="O20" s="3">
        <f>'Varun Beverages'!I21</f>
        <v>-2.3250942214685467E-2</v>
      </c>
      <c r="P20" s="3">
        <f>Titan!I21</f>
        <v>5.5417671223486856E-2</v>
      </c>
      <c r="Q20" s="3">
        <f>'Bharti Airtel'!I21</f>
        <v>-1.8875021819063531E-2</v>
      </c>
      <c r="R20" s="3">
        <f>'Eicher Motor'!I20</f>
        <v>-4.9974826735742044E-2</v>
      </c>
      <c r="S20" s="3">
        <f>CDSL!I20</f>
        <v>-6.0629720881958366E-2</v>
      </c>
      <c r="T20" s="3">
        <f>'KEI Industries'!I20</f>
        <v>-0.11916361923428932</v>
      </c>
      <c r="U20" s="3">
        <f>'Jubilent FoodWorks'!I20</f>
        <v>-8.2589110779015776E-2</v>
      </c>
      <c r="V20" s="3">
        <f>'Astral Ltd'!I21</f>
        <v>-2.8547268913900314E-2</v>
      </c>
      <c r="W20" s="3">
        <f>Ultratech!I21</f>
        <v>-5.3465991631021906E-2</v>
      </c>
      <c r="X20" s="15">
        <f>'NIFTY BEES'!I20</f>
        <v>-1.9218783991571366E-2</v>
      </c>
      <c r="Y20" s="3">
        <f>'GOLD BEES'!I20</f>
        <v>4.7137885409117383E-2</v>
      </c>
    </row>
    <row r="21" spans="1:25" x14ac:dyDescent="0.3">
      <c r="A21" s="4">
        <v>43471</v>
      </c>
      <c r="B21" s="5">
        <f>'HDFC BANK'!I22</f>
        <v>-8.3487418771834951E-2</v>
      </c>
      <c r="C21" s="3">
        <f>ITC!J22</f>
        <v>-2.312848152139621E-2</v>
      </c>
      <c r="D21" s="3">
        <f>'Sun Pharma'!J22</f>
        <v>4.9714420234854034E-2</v>
      </c>
      <c r="E21" s="3">
        <f>'TATA MOTORS'!I22</f>
        <v>-0.17880638356164374</v>
      </c>
      <c r="F21" s="15">
        <f>'Asian Paints'!I21</f>
        <v>0.1050845968235553</v>
      </c>
      <c r="G21" s="15">
        <v>-3.9E-2</v>
      </c>
      <c r="H21" s="3">
        <f>TCS!I22</f>
        <v>-0.1874525454498423</v>
      </c>
      <c r="I21" s="3">
        <f>PVR!I21</f>
        <v>-0.10601362780658068</v>
      </c>
      <c r="J21" s="3">
        <f>'BAJAJ FINANCE'!I22</f>
        <v>-0.15189218932990683</v>
      </c>
      <c r="K21" s="3">
        <f>'APL Apollo Tubes'!I21</f>
        <v>-0.11031181412786614</v>
      </c>
      <c r="L21" s="3">
        <f>'Page Industries'!I21</f>
        <v>-0.13682589468983261</v>
      </c>
      <c r="M21" s="3">
        <f>'Avenue Supermart'!I21</f>
        <v>3.4562422204735641E-2</v>
      </c>
      <c r="N21" s="3">
        <f>'Alkyl Amines'!I22</f>
        <v>-0.18406571305973235</v>
      </c>
      <c r="O21" s="3">
        <f>'Varun Beverages'!I22</f>
        <v>-2.5843032366233462E-2</v>
      </c>
      <c r="P21" s="3">
        <f>Titan!I22</f>
        <v>-0.23320291912839045</v>
      </c>
      <c r="Q21" s="3">
        <f>'Bharti Airtel'!I22</f>
        <v>-3.881794188474106E-2</v>
      </c>
      <c r="R21" s="3">
        <f>'Eicher Motor'!I21</f>
        <v>-0.1552382066152011</v>
      </c>
      <c r="S21" s="3">
        <f>CDSL!I21</f>
        <v>-0.16026730095832595</v>
      </c>
      <c r="T21" s="3">
        <f>'KEI Industries'!I21</f>
        <v>-0.11896656862787552</v>
      </c>
      <c r="U21" s="3">
        <f>'Jubilent FoodWorks'!I21</f>
        <v>-5.1246925115627978E-2</v>
      </c>
      <c r="V21" s="3">
        <f>'Astral Ltd'!I22</f>
        <v>-9.0052943851689576E-2</v>
      </c>
      <c r="W21" s="3">
        <f>Ultratech!I22</f>
        <v>-5.642133836397957E-2</v>
      </c>
      <c r="X21" s="15">
        <f>'NIFTY BEES'!I21</f>
        <v>-6.5604007707061721E-2</v>
      </c>
      <c r="Y21" s="3">
        <f>'GOLD BEES'!I21</f>
        <v>1.3434309157180411E-2</v>
      </c>
    </row>
    <row r="22" spans="1:25" x14ac:dyDescent="0.3">
      <c r="A22" s="4">
        <v>43472</v>
      </c>
      <c r="B22" s="5">
        <f>'HDFC BANK'!I23</f>
        <v>-2.113079439102826E-2</v>
      </c>
      <c r="C22" s="3">
        <f>ITC!J23</f>
        <v>-0.10065869905322952</v>
      </c>
      <c r="D22" s="3">
        <f>'Sun Pharma'!J23</f>
        <v>4.1504702841056451E-2</v>
      </c>
      <c r="E22" s="3">
        <f>'TATA MOTORS'!I23</f>
        <v>-0.16359205149330588</v>
      </c>
      <c r="F22" s="15">
        <f>'Asian Paints'!I22</f>
        <v>4.1583617592176561E-2</v>
      </c>
      <c r="G22" s="15">
        <v>8.3599999999999994E-2</v>
      </c>
      <c r="H22" s="3">
        <f>TCS!I23</f>
        <v>-0.28892782612830697</v>
      </c>
      <c r="I22" s="3">
        <f>PVR!I22</f>
        <v>-2.4011188099929449E-3</v>
      </c>
      <c r="J22" s="3">
        <f>'BAJAJ FINANCE'!I23</f>
        <v>-8.8030146331210118E-3</v>
      </c>
      <c r="K22" s="3">
        <f>'APL Apollo Tubes'!I22</f>
        <v>-8.6767439685791536E-2</v>
      </c>
      <c r="L22" s="3">
        <f>'Page Industries'!I22</f>
        <v>7.0441681583549576E-3</v>
      </c>
      <c r="M22" s="3">
        <f>'Avenue Supermart'!I22</f>
        <v>3.3554684022391604E-2</v>
      </c>
      <c r="N22" s="3">
        <f>'Alkyl Amines'!I23</f>
        <v>2.5544676547723869E-2</v>
      </c>
      <c r="O22" s="3">
        <f>'Varun Beverages'!I23</f>
        <v>-2.6537684333894133E-2</v>
      </c>
      <c r="P22" s="3">
        <f>Titan!I23</f>
        <v>3.1137203504578301E-2</v>
      </c>
      <c r="Q22" s="3">
        <f>'Bharti Airtel'!I23</f>
        <v>1.4540187499383166E-2</v>
      </c>
      <c r="R22" s="3">
        <f>'Eicher Motor'!I22</f>
        <v>7.5185022835873E-2</v>
      </c>
      <c r="S22" s="3">
        <f>CDSL!I22</f>
        <v>-4.9863705175746953E-3</v>
      </c>
      <c r="T22" s="3">
        <f>'KEI Industries'!I22</f>
        <v>4.0431622836410414E-2</v>
      </c>
      <c r="U22" s="3">
        <f>'Jubilent FoodWorks'!I22</f>
        <v>-3.5566995037771922E-2</v>
      </c>
      <c r="V22" s="3">
        <f>'Astral Ltd'!I23</f>
        <v>2.9027646499516242E-2</v>
      </c>
      <c r="W22" s="3">
        <f>Ultratech!I23</f>
        <v>-7.595202969483919E-2</v>
      </c>
      <c r="X22" s="15">
        <f>'NIFTY BEES'!I22</f>
        <v>-1.9768381794192706E-2</v>
      </c>
      <c r="Y22" s="3">
        <f>'GOLD BEES'!I22</f>
        <v>9.3375330467893383E-2</v>
      </c>
    </row>
    <row r="23" spans="1:25" x14ac:dyDescent="0.3">
      <c r="A23" s="4">
        <v>43473</v>
      </c>
      <c r="B23" s="5">
        <f>'HDFC BANK'!I24</f>
        <v>9.3711638728326246E-2</v>
      </c>
      <c r="C23" s="3">
        <f>ITC!J24</f>
        <v>4.8005837290653428E-2</v>
      </c>
      <c r="D23" s="3">
        <f>'Sun Pharma'!J24</f>
        <v>-0.1442395182506418</v>
      </c>
      <c r="E23" s="3">
        <f>'TATA MOTORS'!I24</f>
        <v>1.0539265206812641E-2</v>
      </c>
      <c r="F23" s="15">
        <f>'Asian Paints'!I23</f>
        <v>6.9367142038818205E-2</v>
      </c>
      <c r="G23" s="15">
        <v>7.6300000000000007E-2</v>
      </c>
      <c r="H23" s="3">
        <f>TCS!I24</f>
        <v>-3.5544867803008209E-2</v>
      </c>
      <c r="I23" s="3">
        <f>PVR!I23</f>
        <v>0.19400627544809629</v>
      </c>
      <c r="J23" s="3">
        <f>'BAJAJ FINANCE'!I24</f>
        <v>0.17878110191281563</v>
      </c>
      <c r="K23" s="3">
        <f>'APL Apollo Tubes'!I23</f>
        <v>-1.0205024444796613E-2</v>
      </c>
      <c r="L23" s="3">
        <f>'Page Industries'!I23</f>
        <v>0.19028351969481352</v>
      </c>
      <c r="M23" s="3">
        <f>'Avenue Supermart'!I23</f>
        <v>0.15812811316551556</v>
      </c>
      <c r="N23" s="3">
        <f>'Alkyl Amines'!I24</f>
        <v>0.1014025857430212</v>
      </c>
      <c r="O23" s="3">
        <f>'Varun Beverages'!I24</f>
        <v>-6.8531973662919632E-2</v>
      </c>
      <c r="P23" s="3">
        <f>Titan!I24</f>
        <v>0.12732277966274322</v>
      </c>
      <c r="Q23" s="3">
        <f>'Bharti Airtel'!I24</f>
        <v>4.5680115308188787E-2</v>
      </c>
      <c r="R23" s="3">
        <f>'Eicher Motor'!I23</f>
        <v>8.3253629593766337E-2</v>
      </c>
      <c r="S23" s="3">
        <f>CDSL!I23</f>
        <v>2.0113012448028992E-2</v>
      </c>
      <c r="T23" s="3">
        <f>'KEI Industries'!I23</f>
        <v>0.12251942639389975</v>
      </c>
      <c r="U23" s="3">
        <f>'Jubilent FoodWorks'!I23</f>
        <v>0.11758528006304556</v>
      </c>
      <c r="V23" s="3">
        <f>'Astral Ltd'!I24</f>
        <v>6.0541604212288685E-2</v>
      </c>
      <c r="W23" s="3">
        <f>Ultratech!I24</f>
        <v>6.0761134367769185E-2</v>
      </c>
      <c r="X23" s="15">
        <f>'NIFTY BEES'!I23</f>
        <v>3.0895455022938501E-2</v>
      </c>
      <c r="Y23" s="3">
        <f>'GOLD BEES'!I23</f>
        <v>-3.3615606180892897E-2</v>
      </c>
    </row>
    <row r="24" spans="1:25" x14ac:dyDescent="0.3">
      <c r="A24" s="4">
        <v>43474</v>
      </c>
      <c r="B24" s="5">
        <f>'HDFC BANK'!I25</f>
        <v>-8.2427082138790894E-3</v>
      </c>
      <c r="C24" s="3">
        <f>ITC!J25</f>
        <v>-1.8266382267917505E-2</v>
      </c>
      <c r="D24" s="3">
        <f>'Sun Pharma'!J25</f>
        <v>9.8293350410593158E-2</v>
      </c>
      <c r="E24" s="3">
        <f>'TATA MOTORS'!I25</f>
        <v>0.42966729678188315</v>
      </c>
      <c r="F24" s="15">
        <f>'Asian Paints'!I24</f>
        <v>5.9899228658375873E-3</v>
      </c>
      <c r="G24" s="15">
        <v>5.7000000000000002E-2</v>
      </c>
      <c r="H24" s="3">
        <f>TCS!I25</f>
        <v>-6.740098595966483E-2</v>
      </c>
      <c r="I24" s="3">
        <f>PVR!I24</f>
        <v>-4.7915973991224506E-2</v>
      </c>
      <c r="J24" s="3">
        <f>'BAJAJ FINANCE'!I25</f>
        <v>-3.9909728430452401E-2</v>
      </c>
      <c r="K24" s="3">
        <f>'APL Apollo Tubes'!I24</f>
        <v>3.9996645385730015E-2</v>
      </c>
      <c r="L24" s="3">
        <f>'Page Industries'!I24</f>
        <v>0.12377698102331748</v>
      </c>
      <c r="M24" s="3">
        <f>'Avenue Supermart'!I24</f>
        <v>4.5946651617757822E-2</v>
      </c>
      <c r="N24" s="3">
        <f>'Alkyl Amines'!I25</f>
        <v>-4.4912173315220141E-2</v>
      </c>
      <c r="O24" s="3">
        <f>'Varun Beverages'!I25</f>
        <v>-4.4370910007939648E-2</v>
      </c>
      <c r="P24" s="3">
        <f>Titan!I25</f>
        <v>2.1022392890974604E-2</v>
      </c>
      <c r="Q24" s="3">
        <f>'Bharti Airtel'!I25</f>
        <v>6.9050185094402527E-3</v>
      </c>
      <c r="R24" s="3">
        <f>'Eicher Motor'!I24</f>
        <v>0.25924395068054057</v>
      </c>
      <c r="S24" s="3">
        <f>CDSL!I24</f>
        <v>0.13282211179815723</v>
      </c>
      <c r="T24" s="3">
        <f>'KEI Industries'!I24</f>
        <v>5.6923318624743938E-2</v>
      </c>
      <c r="U24" s="3">
        <f>'Jubilent FoodWorks'!I24</f>
        <v>0.15684132107708101</v>
      </c>
      <c r="V24" s="3">
        <f>'Astral Ltd'!I25</f>
        <v>-5.5957732989481146E-2</v>
      </c>
      <c r="W24" s="3">
        <f>Ultratech!I25</f>
        <v>-5.6177600918841331E-2</v>
      </c>
      <c r="X24" s="15">
        <f>'NIFTY BEES'!I24</f>
        <v>2.0758073623027451E-2</v>
      </c>
      <c r="Y24" s="3">
        <f>'GOLD BEES'!I24</f>
        <v>2.4001047541711451E-2</v>
      </c>
    </row>
    <row r="25" spans="1:25" x14ac:dyDescent="0.3">
      <c r="A25" s="4">
        <v>43475</v>
      </c>
      <c r="B25" s="5">
        <f>'HDFC BANK'!I26</f>
        <v>2.5644415525214567E-2</v>
      </c>
      <c r="C25" s="3">
        <f>ITC!J26</f>
        <v>-5.3463900734002215E-2</v>
      </c>
      <c r="D25" s="3">
        <f>'Sun Pharma'!J26</f>
        <v>2.286167741351941E-2</v>
      </c>
      <c r="E25" s="3">
        <f>'TATA MOTORS'!I26</f>
        <v>-8.1334052980132396E-2</v>
      </c>
      <c r="F25" s="15">
        <f>'Asian Paints'!I25</f>
        <v>-7.6360562913444507E-2</v>
      </c>
      <c r="G25" s="15">
        <v>-5.21E-2</v>
      </c>
      <c r="H25" s="3">
        <f>TCS!I26</f>
        <v>-3.6370022694283292E-2</v>
      </c>
      <c r="I25" s="3">
        <f>PVR!I25</f>
        <v>7.4147647432792063E-3</v>
      </c>
      <c r="J25" s="3">
        <f>'BAJAJ FINANCE'!I26</f>
        <v>-2.3754680508842944E-2</v>
      </c>
      <c r="K25" s="3">
        <f>'APL Apollo Tubes'!I25</f>
        <v>3.9573319530415457E-2</v>
      </c>
      <c r="L25" s="3">
        <f>'Page Industries'!I25</f>
        <v>-0.16355421283616584</v>
      </c>
      <c r="M25" s="3">
        <f>'Avenue Supermart'!I25</f>
        <v>-0.11240586819742816</v>
      </c>
      <c r="N25" s="3">
        <f>'Alkyl Amines'!I26</f>
        <v>0.15350048053451781</v>
      </c>
      <c r="O25" s="3">
        <f>'Varun Beverages'!I26</f>
        <v>0.12812715204786967</v>
      </c>
      <c r="P25" s="3">
        <f>Titan!I26</f>
        <v>-0.15348557881915847</v>
      </c>
      <c r="Q25" s="3">
        <f>'Bharti Airtel'!I26</f>
        <v>0.16952008356382914</v>
      </c>
      <c r="R25" s="3">
        <f>'Eicher Motor'!I25</f>
        <v>5.8099869653334621E-3</v>
      </c>
      <c r="S25" s="3">
        <f>CDSL!I25</f>
        <v>-4.9214207152853726E-2</v>
      </c>
      <c r="T25" s="3">
        <f>'KEI Industries'!I25</f>
        <v>-0.15334689962622233</v>
      </c>
      <c r="U25" s="3">
        <f>'Jubilent FoodWorks'!I25</f>
        <v>-1.4729541850537176E-2</v>
      </c>
      <c r="V25" s="3">
        <f>'Astral Ltd'!I26</f>
        <v>-1.3452883903724139E-2</v>
      </c>
      <c r="W25" s="3">
        <f>Ultratech!I26</f>
        <v>1.7416249037613313E-2</v>
      </c>
      <c r="X25" s="15">
        <f>'NIFTY BEES'!I25</f>
        <v>4.4780283409933171E-3</v>
      </c>
      <c r="Y25" s="3">
        <f>'GOLD BEES'!I25</f>
        <v>-2.8287387323868603E-2</v>
      </c>
    </row>
    <row r="26" spans="1:25" x14ac:dyDescent="0.3">
      <c r="A26" s="4">
        <v>43476</v>
      </c>
      <c r="B26" s="5">
        <f>'HDFC BANK'!I27</f>
        <v>-1.2840717651017309E-2</v>
      </c>
      <c r="C26" s="3">
        <f>ITC!J27</f>
        <v>-4.51084525082905E-2</v>
      </c>
      <c r="D26" s="3">
        <f>'Sun Pharma'!J27</f>
        <v>-5.296133548407083E-2</v>
      </c>
      <c r="E26" s="3">
        <f>'TATA MOTORS'!I27</f>
        <v>0.12800416755793215</v>
      </c>
      <c r="F26" s="15">
        <f>'Asian Paints'!I26</f>
        <v>2.5248443161579474E-2</v>
      </c>
      <c r="G26" s="15">
        <v>3.8E-3</v>
      </c>
      <c r="H26" s="3">
        <f>TCS!I27</f>
        <v>-7.7289094773438857E-3</v>
      </c>
      <c r="I26" s="3">
        <f>PVR!I26</f>
        <v>3.5971380191905336E-2</v>
      </c>
      <c r="J26" s="3">
        <f>'BAJAJ FINANCE'!I27</f>
        <v>4.0691829986538655E-3</v>
      </c>
      <c r="K26" s="3">
        <f>'APL Apollo Tubes'!I26</f>
        <v>0.16087998044365714</v>
      </c>
      <c r="L26" s="3">
        <f>'Page Industries'!I26</f>
        <v>4.3554235968838548E-2</v>
      </c>
      <c r="M26" s="3">
        <f>'Avenue Supermart'!I26</f>
        <v>-1.740315500685876E-2</v>
      </c>
      <c r="N26" s="3">
        <f>'Alkyl Amines'!I27</f>
        <v>-4.1366535060305215E-2</v>
      </c>
      <c r="O26" s="3">
        <f>'Varun Beverages'!I27</f>
        <v>-5.8229988002803441E-2</v>
      </c>
      <c r="P26" s="3">
        <f>Titan!I27</f>
        <v>-2.9526414880493707E-4</v>
      </c>
      <c r="Q26" s="3">
        <f>'Bharti Airtel'!I27</f>
        <v>1.7461861374534249E-2</v>
      </c>
      <c r="R26" s="3">
        <f>'Eicher Motor'!I26</f>
        <v>-2.5424018453046482E-2</v>
      </c>
      <c r="S26" s="3">
        <f>CDSL!I26</f>
        <v>-4.8377626871411228E-2</v>
      </c>
      <c r="T26" s="3">
        <f>'KEI Industries'!I26</f>
        <v>-0.1495591785312223</v>
      </c>
      <c r="U26" s="3">
        <f>'Jubilent FoodWorks'!I26</f>
        <v>-4.4632231318060822E-3</v>
      </c>
      <c r="V26" s="3">
        <f>'Astral Ltd'!I27</f>
        <v>8.8387070633131233E-3</v>
      </c>
      <c r="W26" s="3">
        <f>Ultratech!I27</f>
        <v>-6.0579330059302827E-2</v>
      </c>
      <c r="X26" s="15">
        <f>'NIFTY BEES'!I26</f>
        <v>1.2599022987669784E-3</v>
      </c>
      <c r="Y26" s="3">
        <f>'GOLD BEES'!I26</f>
        <v>2.1872607338118889E-2</v>
      </c>
    </row>
    <row r="27" spans="1:25" x14ac:dyDescent="0.3">
      <c r="A27" s="4">
        <v>43477</v>
      </c>
      <c r="B27" s="5">
        <f>'HDFC BANK'!I28</f>
        <v>-4.6608728785109396E-2</v>
      </c>
      <c r="C27" s="3">
        <f>ITC!J28</f>
        <v>-2.0527887734702044E-2</v>
      </c>
      <c r="D27" s="3">
        <f>'Sun Pharma'!J28</f>
        <v>-1.1031739215615651E-2</v>
      </c>
      <c r="E27" s="3">
        <f>'TATA MOTORS'!I28</f>
        <v>-6.0259462803445484E-2</v>
      </c>
      <c r="F27" s="15">
        <f>'Asian Paints'!I27</f>
        <v>-1.4942198493292445E-2</v>
      </c>
      <c r="G27" s="15">
        <v>2.3699999999999999E-2</v>
      </c>
      <c r="H27" s="3">
        <f>TCS!I28</f>
        <v>-6.4805814583416804E-2</v>
      </c>
      <c r="I27" s="3">
        <f>PVR!I27</f>
        <v>1.8789442141352728E-2</v>
      </c>
      <c r="J27" s="3">
        <f>'BAJAJ FINANCE'!I28</f>
        <v>-4.3675978157912965E-3</v>
      </c>
      <c r="K27" s="3">
        <f>'APL Apollo Tubes'!I27</f>
        <v>9.491800436806995E-3</v>
      </c>
      <c r="L27" s="3">
        <f>'Page Industries'!I27</f>
        <v>2.485606929338784E-2</v>
      </c>
      <c r="M27" s="3">
        <f>'Avenue Supermart'!I27</f>
        <v>0.13469636630674239</v>
      </c>
      <c r="N27" s="3">
        <f>'Alkyl Amines'!I28</f>
        <v>0.15613108506986101</v>
      </c>
      <c r="O27" s="3">
        <f>'Varun Beverages'!I28</f>
        <v>4.4515570249555436E-2</v>
      </c>
      <c r="P27" s="3">
        <f>Titan!I28</f>
        <v>-2.4822660907927716E-2</v>
      </c>
      <c r="Q27" s="3">
        <f>'Bharti Airtel'!I28</f>
        <v>7.6472968656767892E-2</v>
      </c>
      <c r="R27" s="3">
        <f>'Eicher Motor'!I27</f>
        <v>-0.10828574242820278</v>
      </c>
      <c r="S27" s="3">
        <f>CDSL!I27</f>
        <v>0.16401984111797674</v>
      </c>
      <c r="T27" s="3">
        <f>'KEI Industries'!I27</f>
        <v>0.20456652669764519</v>
      </c>
      <c r="U27" s="3">
        <f>'Jubilent FoodWorks'!I27</f>
        <v>0.11847520573341908</v>
      </c>
      <c r="V27" s="3">
        <f>'Astral Ltd'!I28</f>
        <v>1.0430325770787657E-2</v>
      </c>
      <c r="W27" s="3">
        <f>Ultratech!I28</f>
        <v>8.090229558954426E-2</v>
      </c>
      <c r="X27" s="15">
        <f>'NIFTY BEES'!I27</f>
        <v>-2.690901487743079E-2</v>
      </c>
      <c r="Y27" s="3">
        <f>'GOLD BEES'!I27</f>
        <v>3.2071369590663222E-2</v>
      </c>
    </row>
    <row r="28" spans="1:25" x14ac:dyDescent="0.3">
      <c r="A28" s="4">
        <v>43831</v>
      </c>
      <c r="B28" s="5">
        <f>'HDFC BANK'!I29</f>
        <v>-5.0277607584904058E-2</v>
      </c>
      <c r="C28" s="3">
        <f>ITC!J29</f>
        <v>-0.16969779502195934</v>
      </c>
      <c r="D28" s="3">
        <f>'Sun Pharma'!J29</f>
        <v>-0.15516823983313618</v>
      </c>
      <c r="E28" s="3">
        <f>'TATA MOTORS'!I29</f>
        <v>-0.25498948557295964</v>
      </c>
      <c r="F28" s="15">
        <f>'Asian Paints'!I28</f>
        <v>-1.9656573564888181E-2</v>
      </c>
      <c r="G28" s="15">
        <v>8.2000000000000007E-3</v>
      </c>
      <c r="H28" s="3">
        <f>TCS!I29</f>
        <v>-8.6508569351376699E-2</v>
      </c>
      <c r="I28" s="3">
        <f>PVR!I28</f>
        <v>-5.4876513530528803E-2</v>
      </c>
      <c r="J28" s="3">
        <f>'BAJAJ FINANCE'!I29</f>
        <v>-1.2443834151745742E-2</v>
      </c>
      <c r="K28" s="3">
        <f>'APL Apollo Tubes'!I28</f>
        <v>-5.0273124266469668E-2</v>
      </c>
      <c r="L28" s="3">
        <f>'Page Industries'!I28</f>
        <v>-0.11357273461706216</v>
      </c>
      <c r="M28" s="3">
        <f>'Avenue Supermart'!I28</f>
        <v>6.293676281075003E-2</v>
      </c>
      <c r="N28" s="3">
        <f>'Alkyl Amines'!I29</f>
        <v>9.7356504597060953E-2</v>
      </c>
      <c r="O28" s="3">
        <f>'Varun Beverages'!I29</f>
        <v>2.1924095730419438E-2</v>
      </c>
      <c r="P28" s="3">
        <f>Titan!I29</f>
        <v>3.1544413398930077E-2</v>
      </c>
      <c r="Q28" s="3">
        <f>'Bharti Airtel'!I29</f>
        <v>4.1776091794786432E-2</v>
      </c>
      <c r="R28" s="3">
        <f>'Eicher Motor'!I28</f>
        <v>-0.19114056084204761</v>
      </c>
      <c r="S28" s="3">
        <f>CDSL!I28</f>
        <v>-2.881299275558968E-2</v>
      </c>
      <c r="T28" s="3">
        <f>'KEI Industries'!I28</f>
        <v>-0.16711382654080931</v>
      </c>
      <c r="U28" s="3">
        <f>'Jubilent FoodWorks'!I28</f>
        <v>-9.6108687033456625E-2</v>
      </c>
      <c r="V28" s="3">
        <f>'Astral Ltd'!I29</f>
        <v>-9.357376857120045E-2</v>
      </c>
      <c r="W28" s="3">
        <f>Ultratech!I29</f>
        <v>-5.5053337541064451E-2</v>
      </c>
      <c r="X28" s="15">
        <f>'NIFTY BEES'!I28</f>
        <v>-7.354230418070086E-2</v>
      </c>
      <c r="Y28" s="3">
        <f>'GOLD BEES'!I28</f>
        <v>3.2669886327646593E-2</v>
      </c>
    </row>
    <row r="29" spans="1:25" x14ac:dyDescent="0.3">
      <c r="A29" s="4">
        <v>43832</v>
      </c>
      <c r="B29" s="5">
        <f>'HDFC BANK'!I30</f>
        <v>-0.27872409264389419</v>
      </c>
      <c r="C29" s="3">
        <f>ITC!J30</f>
        <v>-0.14065305868744393</v>
      </c>
      <c r="D29" s="3">
        <f>'Sun Pharma'!J30</f>
        <v>-6.331997973202215E-2</v>
      </c>
      <c r="E29" s="3">
        <f>'TATA MOTORS'!I30</f>
        <v>-0.49485815720524018</v>
      </c>
      <c r="F29" s="15">
        <f>'Asian Paints'!I29</f>
        <v>-9.4048114276135839E-2</v>
      </c>
      <c r="G29" s="15">
        <v>1.3899999999999999E-2</v>
      </c>
      <c r="H29" s="3">
        <f>TCS!I30</f>
        <v>-0.39781331726304792</v>
      </c>
      <c r="I29" s="3">
        <f>PVR!I29</f>
        <v>-0.39136460362655484</v>
      </c>
      <c r="J29" s="3">
        <f>'BAJAJ FINANCE'!I30</f>
        <v>-0.53917211786429964</v>
      </c>
      <c r="K29" s="3">
        <f>'APL Apollo Tubes'!I29</f>
        <v>-0.39675392401089793</v>
      </c>
      <c r="L29" s="3">
        <f>'Page Industries'!I29</f>
        <v>-0.25184525540230129</v>
      </c>
      <c r="M29" s="3">
        <f>'Avenue Supermart'!I29</f>
        <v>-8.4814688353880174E-2</v>
      </c>
      <c r="N29" s="3">
        <f>'Alkyl Amines'!I30</f>
        <v>-0.25234591567968434</v>
      </c>
      <c r="O29" s="3">
        <f>'Varun Beverages'!I30</f>
        <v>-0.38689182628513469</v>
      </c>
      <c r="P29" s="3">
        <f>Titan!I30</f>
        <v>-0.28037401275665197</v>
      </c>
      <c r="Q29" s="3">
        <f>'Bharti Airtel'!I30</f>
        <v>-0.17049514389565409</v>
      </c>
      <c r="R29" s="3">
        <f>'Eicher Motor'!I29</f>
        <v>-0.22062425586124404</v>
      </c>
      <c r="S29" s="3">
        <f>CDSL!I29</f>
        <v>-0.21843722418074141</v>
      </c>
      <c r="T29" s="3">
        <f>'KEI Industries'!I29</f>
        <v>-0.48532738826922389</v>
      </c>
      <c r="U29" s="3">
        <f>'Jubilent FoodWorks'!I29</f>
        <v>-0.18798558164833606</v>
      </c>
      <c r="V29" s="3">
        <f>'Astral Ltd'!I30</f>
        <v>-0.20998874932510531</v>
      </c>
      <c r="W29" s="3">
        <f>Ultratech!I30</f>
        <v>-0.2415625695642713</v>
      </c>
      <c r="X29" s="15">
        <f>'NIFTY BEES'!I29</f>
        <v>-0.24085120418974704</v>
      </c>
      <c r="Y29" s="3">
        <f>'GOLD BEES'!I29</f>
        <v>1.333013485839568E-2</v>
      </c>
    </row>
    <row r="30" spans="1:25" x14ac:dyDescent="0.3">
      <c r="A30" s="4">
        <v>43833</v>
      </c>
      <c r="B30" s="5">
        <f>'HDFC BANK'!I31</f>
        <v>0.151710339094277</v>
      </c>
      <c r="C30" s="3">
        <f>ITC!J31</f>
        <v>5.0479659499256646E-2</v>
      </c>
      <c r="D30" s="3">
        <f>'Sun Pharma'!J31</f>
        <v>0.30534683898105613</v>
      </c>
      <c r="E30" s="3">
        <f>'TATA MOTORS'!I31</f>
        <v>0.24409528813559325</v>
      </c>
      <c r="F30" s="15">
        <f>'Asian Paints'!I30</f>
        <v>3.8628003975694235E-2</v>
      </c>
      <c r="G30" s="15">
        <v>8.0500000000000002E-2</v>
      </c>
      <c r="H30" s="3">
        <f>TCS!I31</f>
        <v>-7.0240312020332846E-2</v>
      </c>
      <c r="I30" s="3">
        <f>PVR!I30</f>
        <v>-0.15434387126817398</v>
      </c>
      <c r="J30" s="3">
        <f>'BAJAJ FINANCE'!I31</f>
        <v>1.323561491718233E-2</v>
      </c>
      <c r="K30" s="3">
        <f>'APL Apollo Tubes'!I30</f>
        <v>0.10787141304855254</v>
      </c>
      <c r="L30" s="3">
        <f>'Page Industries'!I30</f>
        <v>5.2758521679140316E-2</v>
      </c>
      <c r="M30" s="3">
        <f>'Avenue Supermart'!I30</f>
        <v>6.3568571428571474E-2</v>
      </c>
      <c r="N30" s="3">
        <f>'Alkyl Amines'!I31</f>
        <v>0.4337988569714385</v>
      </c>
      <c r="O30" s="3">
        <f>'Varun Beverages'!I31</f>
        <v>0.22657215916391032</v>
      </c>
      <c r="P30" s="3">
        <f>Titan!I31</f>
        <v>1.4276475438497808E-2</v>
      </c>
      <c r="Q30" s="3">
        <f>'Bharti Airtel'!I31</f>
        <v>0.15376662061294863</v>
      </c>
      <c r="R30" s="3">
        <f>'Eicher Motor'!I30</f>
        <v>0.12254371252494042</v>
      </c>
      <c r="S30" s="3">
        <f>CDSL!I30</f>
        <v>2.334595339930361E-2</v>
      </c>
      <c r="T30" s="3">
        <f>'KEI Industries'!I30</f>
        <v>5.5592389712486104E-2</v>
      </c>
      <c r="U30" s="3">
        <f>'Jubilent FoodWorks'!I30</f>
        <v>7.1493153130670062E-2</v>
      </c>
      <c r="V30" s="3">
        <f>'Astral Ltd'!I31</f>
        <v>-2.5568743144227021E-2</v>
      </c>
      <c r="W30" s="3">
        <f>Ultratech!I31</f>
        <v>7.8645640501888339E-2</v>
      </c>
      <c r="X30" s="15">
        <f>'NIFTY BEES'!I30</f>
        <v>0.12155229794664262</v>
      </c>
      <c r="Y30" s="3">
        <f>'GOLD BEES'!I30</f>
        <v>0.10495846629746547</v>
      </c>
    </row>
    <row r="31" spans="1:25" x14ac:dyDescent="0.3">
      <c r="A31" s="4">
        <v>43834</v>
      </c>
      <c r="B31" s="5">
        <f>'HDFC BANK'!I32</f>
        <v>-6.0665218941997695E-2</v>
      </c>
      <c r="C31" s="3">
        <f>ITC!J32</f>
        <v>7.4242782970612584E-2</v>
      </c>
      <c r="D31" s="3">
        <f>'Sun Pharma'!J32</f>
        <v>8.3028710905727037E-3</v>
      </c>
      <c r="E31" s="3">
        <f>'TATA MOTORS'!I32</f>
        <v>-4.5614972972972963E-2</v>
      </c>
      <c r="F31" s="15">
        <f>'Asian Paints'!I31</f>
        <v>-6.3923856996481274E-2</v>
      </c>
      <c r="G31" s="15">
        <v>-4.0599999999999997E-2</v>
      </c>
      <c r="H31" s="3">
        <f>TCS!I32</f>
        <v>0.33499085714285715</v>
      </c>
      <c r="I31" s="3">
        <f>PVR!I31</f>
        <v>-0.12154243665912161</v>
      </c>
      <c r="J31" s="3">
        <f>'BAJAJ FINANCE'!I32</f>
        <v>-0.19255666320724524</v>
      </c>
      <c r="K31" s="3">
        <f>'APL Apollo Tubes'!I31</f>
        <v>2.4127321147900817E-2</v>
      </c>
      <c r="L31" s="3">
        <f>'Page Industries'!I31</f>
        <v>1.7137591687864034E-2</v>
      </c>
      <c r="M31" s="3">
        <f>'Avenue Supermart'!I31</f>
        <v>-7.4051670757032353E-2</v>
      </c>
      <c r="N31" s="3">
        <f>'Alkyl Amines'!I32</f>
        <v>6.5581075960763291E-2</v>
      </c>
      <c r="O31" s="3">
        <f>'Varun Beverages'!I32</f>
        <v>-9.4647115175803959E-2</v>
      </c>
      <c r="P31" s="3">
        <f>Titan!I32</f>
        <v>-0.10717602555887079</v>
      </c>
      <c r="Q31" s="3">
        <f>'Bharti Airtel'!I32</f>
        <v>6.1759226635940148E-2</v>
      </c>
      <c r="R31" s="3">
        <f>'Eicher Motor'!I31</f>
        <v>0.11571397770562838</v>
      </c>
      <c r="S31" s="3">
        <f>CDSL!I31</f>
        <v>6.9265981590518541E-2</v>
      </c>
      <c r="T31" s="3">
        <f>'KEI Industries'!I31</f>
        <v>-7.1664902278343434E-2</v>
      </c>
      <c r="U31" s="3">
        <f>'Jubilent FoodWorks'!I31</f>
        <v>4.3677262765885079E-3</v>
      </c>
      <c r="V31" s="3">
        <f>'Astral Ltd'!I32</f>
        <v>-9.5520187553895547E-2</v>
      </c>
      <c r="W31" s="3">
        <f>Ultratech!I32</f>
        <v>9.4286914364570734E-2</v>
      </c>
      <c r="X31" s="15">
        <f>'NIFTY BEES'!I31</f>
        <v>-3.8454564224814747E-2</v>
      </c>
      <c r="Y31" s="3">
        <f>'GOLD BEES'!I31</f>
        <v>-4.6263128050547692E-2</v>
      </c>
    </row>
    <row r="32" spans="1:25" x14ac:dyDescent="0.3">
      <c r="A32" s="4">
        <v>43835</v>
      </c>
      <c r="B32" s="5">
        <f>'HDFC BANK'!I33</f>
        <v>0.10939674591729513</v>
      </c>
      <c r="C32" s="3">
        <f>ITC!J33</f>
        <v>-2.3481164310688786E-2</v>
      </c>
      <c r="D32" s="3">
        <f>'Sun Pharma'!J33</f>
        <v>-1.9758212319880671E-2</v>
      </c>
      <c r="E32" s="3">
        <f>'TATA MOTORS'!I33</f>
        <v>0.1404709597197899</v>
      </c>
      <c r="F32" s="15">
        <f>'Asian Paints'!I32</f>
        <v>-1.8352348547144681E-2</v>
      </c>
      <c r="G32" s="15">
        <v>-3.27E-2</v>
      </c>
      <c r="H32" s="3">
        <f>TCS!I33</f>
        <v>0.11469010526315793</v>
      </c>
      <c r="I32" s="3">
        <f>PVR!I32</f>
        <v>9.8655354528837294E-2</v>
      </c>
      <c r="J32" s="3">
        <f>'BAJAJ FINANCE'!I33</f>
        <v>0.41374509156648304</v>
      </c>
      <c r="K32" s="3">
        <f>'APL Apollo Tubes'!I32</f>
        <v>-1.50747607648384E-2</v>
      </c>
      <c r="L32" s="3">
        <f>'Page Industries'!I32</f>
        <v>3.5759160928715297E-2</v>
      </c>
      <c r="M32" s="3">
        <f>'Avenue Supermart'!I32</f>
        <v>-5.0366999361049734E-3</v>
      </c>
      <c r="N32" s="3">
        <f>'Alkyl Amines'!I33</f>
        <v>-2.0711257941682382E-3</v>
      </c>
      <c r="O32" s="3">
        <f>'Varun Beverages'!I33</f>
        <v>4.0007360677366349E-2</v>
      </c>
      <c r="P32" s="3">
        <f>Titan!I33</f>
        <v>4.2592594069054968E-2</v>
      </c>
      <c r="Q32" s="3">
        <f>'Bharti Airtel'!I33</f>
        <v>4.0891860823668788E-4</v>
      </c>
      <c r="R32" s="3">
        <f>'Eicher Motor'!I32</f>
        <v>9.8494940319864027E-2</v>
      </c>
      <c r="S32" s="3">
        <f>CDSL!I32</f>
        <v>6.8014071983188665E-2</v>
      </c>
      <c r="T32" s="3">
        <f>'KEI Industries'!I32</f>
        <v>0.2173091607284659</v>
      </c>
      <c r="U32" s="3">
        <f>'Jubilent FoodWorks'!I32</f>
        <v>1.7111357572292787E-2</v>
      </c>
      <c r="V32" s="3">
        <f>'Astral Ltd'!I33</f>
        <v>5.8644679123224686E-2</v>
      </c>
      <c r="W32" s="3">
        <f>Ultratech!I33</f>
        <v>-1.34510809557669E-2</v>
      </c>
      <c r="X32" s="15">
        <f>'NIFTY BEES'!I32</f>
        <v>6.8713966378450633E-2</v>
      </c>
      <c r="Y32" s="3">
        <f>'GOLD BEES'!I32</f>
        <v>3.0374045984176409E-2</v>
      </c>
    </row>
    <row r="33" spans="1:25" x14ac:dyDescent="0.3">
      <c r="A33" s="4">
        <v>43836</v>
      </c>
      <c r="B33" s="5">
        <f>'HDFC BANK'!I34</f>
        <v>-4.1613434591957155E-2</v>
      </c>
      <c r="C33" s="3">
        <f>ITC!J34</f>
        <v>-1.2368837551494635E-2</v>
      </c>
      <c r="D33" s="3">
        <f>'Sun Pharma'!J34</f>
        <v>0.1098262496473901</v>
      </c>
      <c r="E33" s="3">
        <f>'TATA MOTORS'!I34</f>
        <v>2.7909750380517503E-2</v>
      </c>
      <c r="F33" s="15">
        <f>'Asian Paints'!I33</f>
        <v>-4.3148071748213453E-3</v>
      </c>
      <c r="G33" s="15">
        <v>-5.3600000000000002E-2</v>
      </c>
      <c r="H33" s="3">
        <f>TCS!I34</f>
        <v>4.2662814814814792E-2</v>
      </c>
      <c r="I33" s="3">
        <f>PVR!I33</f>
        <v>9.0625785552882629E-2</v>
      </c>
      <c r="J33" s="3">
        <f>'BAJAJ FINANCE'!I34</f>
        <v>0.11312604360604625</v>
      </c>
      <c r="K33" s="3">
        <f>'APL Apollo Tubes'!I33</f>
        <v>0.14732377112365935</v>
      </c>
      <c r="L33" s="3">
        <f>'Page Industries'!I33</f>
        <v>-2.4638033718169382E-2</v>
      </c>
      <c r="M33" s="3">
        <f>'Avenue Supermart'!I33</f>
        <v>-0.13558794855749531</v>
      </c>
      <c r="N33" s="3">
        <f>'Alkyl Amines'!I34</f>
        <v>1.3585895189848179E-2</v>
      </c>
      <c r="O33" s="3">
        <f>'Varun Beverages'!I34</f>
        <v>1.829261925899342E-3</v>
      </c>
      <c r="P33" s="3">
        <f>Titan!I34</f>
        <v>7.3676411844336279E-2</v>
      </c>
      <c r="Q33" s="3">
        <f>'Bharti Airtel'!I34</f>
        <v>-2.164191885585847E-2</v>
      </c>
      <c r="R33" s="3">
        <f>'Eicher Motor'!I33</f>
        <v>0.11626611912725784</v>
      </c>
      <c r="S33" s="3">
        <f>CDSL!I33</f>
        <v>0.2621259619164818</v>
      </c>
      <c r="T33" s="3">
        <f>'KEI Industries'!I33</f>
        <v>-3.4285688610136214E-2</v>
      </c>
      <c r="U33" s="3">
        <f>'Jubilent FoodWorks'!I33</f>
        <v>-2.9472778943019039E-2</v>
      </c>
      <c r="V33" s="3">
        <f>'Astral Ltd'!I34</f>
        <v>-1.8613873946607337E-2</v>
      </c>
      <c r="W33" s="3">
        <f>Ultratech!I34</f>
        <v>4.6909453849887539E-2</v>
      </c>
      <c r="X33" s="15">
        <f>'NIFTY BEES'!I33</f>
        <v>6.6033390754493659E-2</v>
      </c>
      <c r="Y33" s="3">
        <f>'GOLD BEES'!I33</f>
        <v>9.7165283439187969E-2</v>
      </c>
    </row>
    <row r="34" spans="1:25" x14ac:dyDescent="0.3">
      <c r="A34" s="4">
        <v>43837</v>
      </c>
      <c r="B34" s="5">
        <f>'HDFC BANK'!I35</f>
        <v>6.9806973878935627E-2</v>
      </c>
      <c r="C34" s="3">
        <f>ITC!J35</f>
        <v>2.5101303777677397E-2</v>
      </c>
      <c r="D34" s="3">
        <f>'Sun Pharma'!J35</f>
        <v>-3.9417813551418095E-2</v>
      </c>
      <c r="E34" s="3">
        <f>'TATA MOTORS'!I35</f>
        <v>0.41801049266862167</v>
      </c>
      <c r="F34" s="15">
        <f>'Asian Paints'!I34</f>
        <v>8.7066890223624668E-2</v>
      </c>
      <c r="G34" s="15">
        <v>-5.3800000000000001E-2</v>
      </c>
      <c r="H34" s="3">
        <f>TCS!I35</f>
        <v>0.20973205797101444</v>
      </c>
      <c r="I34" s="3">
        <f>PVR!I34</f>
        <v>0.19730339772255773</v>
      </c>
      <c r="J34" s="3">
        <f>'BAJAJ FINANCE'!I35</f>
        <v>3.7402697446781034E-2</v>
      </c>
      <c r="K34" s="3">
        <f>'APL Apollo Tubes'!I34</f>
        <v>0.26712361129581869</v>
      </c>
      <c r="L34" s="3">
        <f>'Page Industries'!I34</f>
        <v>-6.1708830544748502E-2</v>
      </c>
      <c r="M34" s="3">
        <f>'Avenue Supermart'!I34</f>
        <v>6.4912624488114662E-2</v>
      </c>
      <c r="N34" s="3">
        <f>'Alkyl Amines'!I35</f>
        <v>0.3262479776135902</v>
      </c>
      <c r="O34" s="3">
        <f>'Varun Beverages'!I35</f>
        <v>1.3592664205799715E-3</v>
      </c>
      <c r="P34" s="3">
        <f>Titan!I35</f>
        <v>3.0222073777791198E-2</v>
      </c>
      <c r="Q34" s="3">
        <f>'Bharti Airtel'!I35</f>
        <v>-8.795656357115289E-2</v>
      </c>
      <c r="R34" s="3">
        <f>'Eicher Motor'!I34</f>
        <v>4.2078973479849641E-3</v>
      </c>
      <c r="S34" s="3">
        <f>CDSL!I34</f>
        <v>0.137358562467854</v>
      </c>
      <c r="T34" s="3">
        <f>'KEI Industries'!I34</f>
        <v>0.10645485307100779</v>
      </c>
      <c r="U34" s="3">
        <f>'Jubilent FoodWorks'!I34</f>
        <v>0.19333104231749182</v>
      </c>
      <c r="V34" s="3">
        <f>'Astral Ltd'!I35</f>
        <v>0.13431113227858324</v>
      </c>
      <c r="W34" s="3">
        <f>Ultratech!I35</f>
        <v>-5.9410032043424821E-2</v>
      </c>
      <c r="X34" s="15">
        <f>'NIFTY BEES'!I34</f>
        <v>1.3926147414202368E-2</v>
      </c>
      <c r="Y34" s="3">
        <f>'GOLD BEES'!I34</f>
        <v>-4.7331920981285719E-2</v>
      </c>
    </row>
    <row r="35" spans="1:25" x14ac:dyDescent="0.3">
      <c r="A35" s="4">
        <v>43838</v>
      </c>
      <c r="B35" s="5">
        <f>'HDFC BANK'!I36</f>
        <v>-4.3988014243305645E-2</v>
      </c>
      <c r="C35" s="3">
        <f>ITC!J36</f>
        <v>-0.11131760809913077</v>
      </c>
      <c r="D35" s="3">
        <f>'Sun Pharma'!J36</f>
        <v>-4.7377342018781812E-2</v>
      </c>
      <c r="E35" s="3">
        <f>'TATA MOTORS'!I36</f>
        <v>-7.6877112936344999E-2</v>
      </c>
      <c r="F35" s="15">
        <f>'Asian Paints'!I35</f>
        <v>2.5031978924293125E-2</v>
      </c>
      <c r="G35" s="15">
        <v>-2.1100000000000001E-2</v>
      </c>
      <c r="H35" s="3">
        <f>TCS!I36</f>
        <v>0.43902447058823529</v>
      </c>
      <c r="I35" s="3">
        <f>PVR!I35</f>
        <v>-8.6987610079676647E-2</v>
      </c>
      <c r="J35" s="3">
        <f>'BAJAJ FINANCE'!I36</f>
        <v>-9.5317886962023479E-2</v>
      </c>
      <c r="K35" s="3">
        <f>'APL Apollo Tubes'!I35</f>
        <v>0.17560681350809798</v>
      </c>
      <c r="L35" s="3">
        <f>'Page Industries'!I35</f>
        <v>0.10387247364291935</v>
      </c>
      <c r="M35" s="3">
        <f>'Avenue Supermart'!I35</f>
        <v>-4.7465907828983855E-2</v>
      </c>
      <c r="N35" s="3">
        <f>'Alkyl Amines'!I36</f>
        <v>-1.5756235920529486E-2</v>
      </c>
      <c r="O35" s="3">
        <f>'Varun Beverages'!I36</f>
        <v>-8.6177063965213629E-2</v>
      </c>
      <c r="P35" s="3">
        <f>Titan!I36</f>
        <v>7.5271281140013968E-2</v>
      </c>
      <c r="Q35" s="3">
        <f>'Bharti Airtel'!I36</f>
        <v>-0.18941381238008048</v>
      </c>
      <c r="R35" s="3">
        <f>'Eicher Motor'!I35</f>
        <v>4.3542181411315772E-2</v>
      </c>
      <c r="S35" s="3">
        <f>CDSL!I35</f>
        <v>0.15915307357040326</v>
      </c>
      <c r="T35" s="3">
        <f>'KEI Industries'!I35</f>
        <v>-0.15272477649168031</v>
      </c>
      <c r="U35" s="3">
        <f>'Jubilent FoodWorks'!I35</f>
        <v>9.2418311294056296E-2</v>
      </c>
      <c r="V35" s="3">
        <f>'Astral Ltd'!I36</f>
        <v>6.253565029843508E-2</v>
      </c>
      <c r="W35" s="3">
        <f>Ultratech!I36</f>
        <v>2.6764973009193459E-2</v>
      </c>
      <c r="X35" s="15">
        <f>'NIFTY BEES'!I35</f>
        <v>-2.0666660129666097E-2</v>
      </c>
      <c r="Y35" s="3">
        <f>'GOLD BEES'!I35</f>
        <v>-3.4732261481263495E-2</v>
      </c>
    </row>
    <row r="36" spans="1:25" x14ac:dyDescent="0.3">
      <c r="A36" s="4">
        <v>43839</v>
      </c>
      <c r="B36" s="5">
        <f>'HDFC BANK'!I37</f>
        <v>8.6696736905707242E-2</v>
      </c>
      <c r="C36" s="3">
        <f>ITC!J37</f>
        <v>-4.7365555404080148E-2</v>
      </c>
      <c r="D36" s="3">
        <f>'Sun Pharma'!J37</f>
        <v>-8.3930628630652815E-2</v>
      </c>
      <c r="E36" s="3">
        <f>'TATA MOTORS'!I37</f>
        <v>-4.5345520352035235E-2</v>
      </c>
      <c r="F36" s="15">
        <f>'Asian Paints'!I36</f>
        <v>9.2383851401994288E-2</v>
      </c>
      <c r="G36" s="15">
        <v>5.8900000000000001E-2</v>
      </c>
      <c r="H36" s="3">
        <f>TCS!I37</f>
        <v>0.5108592721417069</v>
      </c>
      <c r="I36" s="3">
        <f>PVR!I36</f>
        <v>-0.13127134849983518</v>
      </c>
      <c r="J36" s="3">
        <f>'BAJAJ FINANCE'!I37</f>
        <v>-2.6065181788593919E-2</v>
      </c>
      <c r="K36" s="3">
        <f>'APL Apollo Tubes'!I36</f>
        <v>3.9759551684245678E-2</v>
      </c>
      <c r="L36" s="3">
        <f>'Page Industries'!I36</f>
        <v>-7.9044944843271472E-2</v>
      </c>
      <c r="M36" s="3">
        <f>'Avenue Supermart'!I36</f>
        <v>-9.4193382202755159E-3</v>
      </c>
      <c r="N36" s="3">
        <f>'Alkyl Amines'!I37</f>
        <v>-0.12897272727794887</v>
      </c>
      <c r="O36" s="3">
        <f>'Varun Beverages'!I37</f>
        <v>-0.1001931432877165</v>
      </c>
      <c r="P36" s="3">
        <f>Titan!I37</f>
        <v>-5.4288238197166244E-2</v>
      </c>
      <c r="Q36" s="3">
        <f>'Bharti Airtel'!I37</f>
        <v>1.7696329048245151E-2</v>
      </c>
      <c r="R36" s="3">
        <f>'Eicher Motor'!I36</f>
        <v>-6.2626893587326038E-2</v>
      </c>
      <c r="S36" s="3">
        <f>CDSL!I36</f>
        <v>-1.6464052752342424E-2</v>
      </c>
      <c r="T36" s="3">
        <f>'KEI Industries'!I36</f>
        <v>-5.3781171930490847E-2</v>
      </c>
      <c r="U36" s="3">
        <f>'Jubilent FoodWorks'!I36</f>
        <v>-9.7879962821880384E-2</v>
      </c>
      <c r="V36" s="3">
        <f>'Astral Ltd'!I37</f>
        <v>-0.11145941209030941</v>
      </c>
      <c r="W36" s="3">
        <f>Ultratech!I37</f>
        <v>0.11896343501281365</v>
      </c>
      <c r="X36" s="15">
        <f>'NIFTY BEES'!I36</f>
        <v>2.7111230962840058E-2</v>
      </c>
      <c r="Y36" s="3">
        <f>'GOLD BEES'!I36</f>
        <v>-5.9789339242488811E-3</v>
      </c>
    </row>
    <row r="37" spans="1:25" x14ac:dyDescent="0.3">
      <c r="A37" s="4">
        <v>43840</v>
      </c>
      <c r="B37" s="5">
        <f>'HDFC BANK'!I38</f>
        <v>0.20679144677903052</v>
      </c>
      <c r="C37" s="3">
        <f>ITC!J38</f>
        <v>0.16206076472286299</v>
      </c>
      <c r="D37" s="3">
        <f>'Sun Pharma'!J38</f>
        <v>8.3835914230478384E-2</v>
      </c>
      <c r="E37" s="3">
        <f>'TATA MOTORS'!I38</f>
        <v>0.35131752109464087</v>
      </c>
      <c r="F37" s="15">
        <f>'Asian Paints'!I37</f>
        <v>-1.7689909324344624E-2</v>
      </c>
      <c r="G37" s="15">
        <v>3.15E-2</v>
      </c>
      <c r="H37" s="3">
        <f>TCS!I38</f>
        <v>-4.5261243697478873E-2</v>
      </c>
      <c r="I37" s="3">
        <f>PVR!I37</f>
        <v>0.2103678053345811</v>
      </c>
      <c r="J37" s="3">
        <f>'BAJAJ FINANCE'!I38</f>
        <v>0.44813202187333662</v>
      </c>
      <c r="K37" s="3">
        <f>'APL Apollo Tubes'!I37</f>
        <v>3.6411428726430828E-2</v>
      </c>
      <c r="L37" s="3">
        <f>'Page Industries'!I37</f>
        <v>0.11387184430189871</v>
      </c>
      <c r="M37" s="3">
        <f>'Avenue Supermart'!I37</f>
        <v>-4.0900888432520537E-3</v>
      </c>
      <c r="N37" s="3">
        <f>'Alkyl Amines'!I38</f>
        <v>0.29914516979092848</v>
      </c>
      <c r="O37" s="3">
        <f>'Varun Beverages'!I38</f>
        <v>0.29254303904491197</v>
      </c>
      <c r="P37" s="3">
        <f>Titan!I38</f>
        <v>0.14300588251354618</v>
      </c>
      <c r="Q37" s="3">
        <f>'Bharti Airtel'!I38</f>
        <v>5.530068375823563E-2</v>
      </c>
      <c r="R37" s="3">
        <f>'Eicher Motor'!I37</f>
        <v>0.20588794395474472</v>
      </c>
      <c r="S37" s="3">
        <f>CDSL!I37</f>
        <v>-1.3936965541230516E-2</v>
      </c>
      <c r="T37" s="3">
        <f>'KEI Industries'!I37</f>
        <v>0.21234143737522065</v>
      </c>
      <c r="U37" s="3">
        <f>'Jubilent FoodWorks'!I37</f>
        <v>0.12438913912618066</v>
      </c>
      <c r="V37" s="3">
        <f>'Astral Ltd'!I38</f>
        <v>0.27847719560674561</v>
      </c>
      <c r="W37" s="3">
        <f>Ultratech!I38</f>
        <v>3.9278231067100308E-2</v>
      </c>
      <c r="X37" s="15">
        <f>'NIFTY BEES'!I37</f>
        <v>9.9283358664557189E-2</v>
      </c>
      <c r="Y37" s="3">
        <f>'GOLD BEES'!I37</f>
        <v>-4.2541290414680973E-2</v>
      </c>
    </row>
    <row r="38" spans="1:25" x14ac:dyDescent="0.3">
      <c r="A38" s="4">
        <v>43841</v>
      </c>
      <c r="B38" s="5">
        <f>'HDFC BANK'!I39</f>
        <v>-1.3763198179640617E-2</v>
      </c>
      <c r="C38" s="3">
        <f>ITC!J39</f>
        <v>6.9466834586903531E-2</v>
      </c>
      <c r="D38" s="3">
        <f>'Sun Pharma'!J39</f>
        <v>0.14345142180071088</v>
      </c>
      <c r="E38" s="3">
        <f>'TATA MOTORS'!I39</f>
        <v>4.5134381909547758E-2</v>
      </c>
      <c r="F38" s="15">
        <f>'Asian Paints'!I38</f>
        <v>0.22697473523901851</v>
      </c>
      <c r="G38" s="15">
        <v>8.8999999999999999E-3</v>
      </c>
      <c r="H38" s="3">
        <f>TCS!I39</f>
        <v>3.6544516129030542E-3</v>
      </c>
      <c r="I38" s="3">
        <f>PVR!I38</f>
        <v>-1.2045019523772016E-3</v>
      </c>
      <c r="J38" s="3">
        <f>'BAJAJ FINANCE'!I39</f>
        <v>4.337835372563948E-2</v>
      </c>
      <c r="K38" s="3">
        <f>'APL Apollo Tubes'!I38</f>
        <v>0.26843803525393634</v>
      </c>
      <c r="L38" s="3">
        <f>'Page Industries'!I38</f>
        <v>0.19901053247051378</v>
      </c>
      <c r="M38" s="3">
        <f>'Avenue Supermart'!I38</f>
        <v>0.18113396819849734</v>
      </c>
      <c r="N38" s="3">
        <f>'Alkyl Amines'!I39</f>
        <v>-9.9865968120934318E-2</v>
      </c>
      <c r="O38" s="3">
        <f>'Varun Beverages'!I39</f>
        <v>1.3197636923101226E-2</v>
      </c>
      <c r="P38" s="3">
        <f>Titan!I39</f>
        <v>0.12664590234687736</v>
      </c>
      <c r="Q38" s="3">
        <f>'Bharti Airtel'!I39</f>
        <v>8.7558986902708927E-2</v>
      </c>
      <c r="R38" s="3">
        <f>'Eicher Motor'!I38</f>
        <v>-1.0901211645464082E-2</v>
      </c>
      <c r="S38" s="3">
        <f>CDSL!I38</f>
        <v>6.1131982284428177E-2</v>
      </c>
      <c r="T38" s="3">
        <f>'KEI Industries'!I38</f>
        <v>8.9606739400420896E-2</v>
      </c>
      <c r="U38" s="3">
        <f>'Jubilent FoodWorks'!I38</f>
        <v>9.0566765822057721E-2</v>
      </c>
      <c r="V38" s="3">
        <f>'Astral Ltd'!I39</f>
        <v>0.18523073178823032</v>
      </c>
      <c r="W38" s="3">
        <f>Ultratech!I39</f>
        <v>9.0681914801731614E-2</v>
      </c>
      <c r="X38" s="15">
        <f>'NIFTY BEES'!I38</f>
        <v>6.5673043414814031E-2</v>
      </c>
      <c r="Y38" s="3">
        <f>'GOLD BEES'!I38</f>
        <v>1.2094041455732502E-2</v>
      </c>
    </row>
    <row r="39" spans="1:25" x14ac:dyDescent="0.3">
      <c r="A39" s="4">
        <v>43842</v>
      </c>
      <c r="B39" s="5">
        <f>'HDFC BANK'!I40</f>
        <v>-4.2492941411756524E-2</v>
      </c>
      <c r="C39" s="3">
        <f>ITC!J40</f>
        <v>-3.7311992506336836E-2</v>
      </c>
      <c r="D39" s="3">
        <f>'Sun Pharma'!J40</f>
        <v>-2.4460235372889751E-2</v>
      </c>
      <c r="E39" s="3">
        <f>'TATA MOTORS'!I40</f>
        <v>0.40335006349206343</v>
      </c>
      <c r="F39" s="15">
        <f>'Asian Paints'!I39</f>
        <v>-0.15012858365494575</v>
      </c>
      <c r="G39" s="15">
        <v>-9.1499999999999998E-2</v>
      </c>
      <c r="H39" s="3">
        <f>TCS!I40</f>
        <v>0.40656917400419307</v>
      </c>
      <c r="I39" s="3">
        <f>PVR!I39</f>
        <v>6.2496288441145215E-2</v>
      </c>
      <c r="J39" s="3">
        <f>'BAJAJ FINANCE'!I40</f>
        <v>-0.14121639908359979</v>
      </c>
      <c r="K39" s="3">
        <f>'APL Apollo Tubes'!I39</f>
        <v>-1.1416174932141521E-2</v>
      </c>
      <c r="L39" s="3">
        <f>'Page Industries'!I39</f>
        <v>-3.5522531188826693E-2</v>
      </c>
      <c r="M39" s="3">
        <f>'Avenue Supermart'!I39</f>
        <v>-6.6663033724127921E-2</v>
      </c>
      <c r="N39" s="3">
        <f>'Alkyl Amines'!I40</f>
        <v>0.19516869045180574</v>
      </c>
      <c r="O39" s="3">
        <f>'Varun Beverages'!I40</f>
        <v>-5.7091203341976877E-2</v>
      </c>
      <c r="P39" s="3">
        <f>Titan!I40</f>
        <v>-0.11835964427673148</v>
      </c>
      <c r="Q39" s="3">
        <f>'Bharti Airtel'!I40</f>
        <v>7.3417871590583994E-2</v>
      </c>
      <c r="R39" s="3">
        <f>'Eicher Motor'!I39</f>
        <v>7.489586646937095E-2</v>
      </c>
      <c r="S39" s="3">
        <f>CDSL!I39</f>
        <v>-0.1220352542661559</v>
      </c>
      <c r="T39" s="3">
        <f>'KEI Industries'!I39</f>
        <v>-5.9060931411290291E-2</v>
      </c>
      <c r="U39" s="3">
        <f>'Jubilent FoodWorks'!I39</f>
        <v>-9.7549150601955362E-2</v>
      </c>
      <c r="V39" s="3">
        <f>'Astral Ltd'!I40</f>
        <v>-6.6084788280145204E-2</v>
      </c>
      <c r="W39" s="3">
        <f>Ultratech!I40</f>
        <v>-3.163308872123319E-3</v>
      </c>
      <c r="X39" s="15">
        <f>'NIFTY BEES'!I39</f>
        <v>-3.1501530284803153E-2</v>
      </c>
      <c r="Y39" s="3">
        <f>'GOLD BEES'!I39</f>
        <v>-3.429064575248407E-2</v>
      </c>
    </row>
    <row r="40" spans="1:25" x14ac:dyDescent="0.3">
      <c r="A40" s="4">
        <v>44197</v>
      </c>
      <c r="B40" s="5">
        <f>'HDFC BANK'!I41</f>
        <v>9.2882630749518025E-2</v>
      </c>
      <c r="C40" s="3">
        <f>ITC!J41</f>
        <v>-6.8478504224699002E-3</v>
      </c>
      <c r="D40" s="3">
        <f>'Sun Pharma'!J41</f>
        <v>5.9083397466708383E-4</v>
      </c>
      <c r="E40" s="3">
        <f>'TATA MOTORS'!I41</f>
        <v>0.22455760696238067</v>
      </c>
      <c r="F40" s="15">
        <f>'Asian Paints'!I40</f>
        <v>-7.5000869259741365E-2</v>
      </c>
      <c r="G40" s="15">
        <v>-7.5300000000000006E-2</v>
      </c>
      <c r="H40" s="3">
        <f>TCS!I41</f>
        <v>0.10257287160674976</v>
      </c>
      <c r="I40" s="3">
        <f>PVR!I40</f>
        <v>-5.1053963554333559E-2</v>
      </c>
      <c r="J40" s="3">
        <f>'BAJAJ FINANCE'!I41</f>
        <v>7.6679657484598984E-2</v>
      </c>
      <c r="K40" s="3">
        <f>'APL Apollo Tubes'!I40</f>
        <v>0.14494663918436712</v>
      </c>
      <c r="L40" s="3">
        <f>'Page Industries'!I40</f>
        <v>1.3608036886312045E-2</v>
      </c>
      <c r="M40" s="3">
        <f>'Avenue Supermart'!I40</f>
        <v>0.10314759570054678</v>
      </c>
      <c r="N40" s="3">
        <f>'Alkyl Amines'!I41</f>
        <v>2.2506816918846859E-3</v>
      </c>
      <c r="O40" s="3">
        <f>'Varun Beverages'!I41</f>
        <v>0.12259691483944689</v>
      </c>
      <c r="P40" s="3">
        <f>Titan!I41</f>
        <v>-3.4089340974163045E-2</v>
      </c>
      <c r="Q40" s="3">
        <f>'Bharti Airtel'!I41</f>
        <v>-7.8336844426858156E-3</v>
      </c>
      <c r="R40" s="3">
        <f>'Eicher Motor'!I40</f>
        <v>-9.8952682999238151E-2</v>
      </c>
      <c r="S40" s="3">
        <f>CDSL!I40</f>
        <v>0.26544175231609551</v>
      </c>
      <c r="T40" s="3">
        <f>'KEI Industries'!I40</f>
        <v>4.5479023234234861E-2</v>
      </c>
      <c r="U40" s="3">
        <f>'Jubilent FoodWorks'!I40</f>
        <v>0.13072899889562142</v>
      </c>
      <c r="V40" s="3">
        <f>'Astral Ltd'!I41</f>
        <v>0.21030306496139548</v>
      </c>
      <c r="W40" s="3">
        <f>Ultratech!I41</f>
        <v>0.13731457912083414</v>
      </c>
      <c r="X40" s="15">
        <f>'NIFTY BEES'!I40</f>
        <v>5.7210496602225033E-2</v>
      </c>
      <c r="Y40" s="3">
        <f>'GOLD BEES'!I40</f>
        <v>-6.5419769852299775E-2</v>
      </c>
    </row>
    <row r="41" spans="1:25" x14ac:dyDescent="0.3">
      <c r="A41" s="4">
        <v>44198</v>
      </c>
      <c r="B41" s="5">
        <f>'HDFC BANK'!I42</f>
        <v>-3.7162971646619386E-2</v>
      </c>
      <c r="C41" s="3">
        <f>ITC!J42</f>
        <v>8.7472097086528589E-2</v>
      </c>
      <c r="D41" s="3">
        <f>'Sun Pharma'!J42</f>
        <v>-1.860918216372083E-3</v>
      </c>
      <c r="E41" s="3">
        <f>'TATA MOTORS'!I42</f>
        <v>-6.4712259208731221E-2</v>
      </c>
      <c r="F41" s="15">
        <f>'Asian Paints'!I41</f>
        <v>9.332581574486104E-2</v>
      </c>
      <c r="G41" s="15">
        <v>4.6899999999999997E-2</v>
      </c>
      <c r="H41" s="3">
        <f>TCS!I42</f>
        <v>6.3301359425962198E-2</v>
      </c>
      <c r="I41" s="3">
        <f>PVR!I41</f>
        <v>-0.11250251256281406</v>
      </c>
      <c r="J41" s="3">
        <f>'BAJAJ FINANCE'!I42</f>
        <v>-5.71895832589824E-2</v>
      </c>
      <c r="K41" s="3">
        <f>'APL Apollo Tubes'!I41</f>
        <v>0.26771030524354372</v>
      </c>
      <c r="L41" s="3">
        <f>'Page Industries'!I41</f>
        <v>6.5272369310985234E-2</v>
      </c>
      <c r="M41" s="3">
        <f>'Avenue Supermart'!I41</f>
        <v>-7.123726537973403E-2</v>
      </c>
      <c r="N41" s="3">
        <f>'Alkyl Amines'!I42</f>
        <v>7.6086174037398605E-2</v>
      </c>
      <c r="O41" s="3">
        <f>'Varun Beverages'!I42</f>
        <v>-7.6394561241826087E-2</v>
      </c>
      <c r="P41" s="3">
        <f>Titan!I42</f>
        <v>8.2780437772079926E-2</v>
      </c>
      <c r="Q41" s="3">
        <f>'Bharti Airtel'!I42</f>
        <v>-8.2816961238151937E-2</v>
      </c>
      <c r="R41" s="3">
        <f>'Eicher Motor'!I41</f>
        <v>3.2741851253173644E-2</v>
      </c>
      <c r="S41" s="3">
        <f>CDSL!I41</f>
        <v>2.3699878527780115E-2</v>
      </c>
      <c r="T41" s="3">
        <f>'KEI Industries'!I41</f>
        <v>1.2559804758956426E-2</v>
      </c>
      <c r="U41" s="3">
        <f>'Jubilent FoodWorks'!I41</f>
        <v>-5.3567016713279889E-2</v>
      </c>
      <c r="V41" s="3">
        <f>'Astral Ltd'!I42</f>
        <v>-1.583130004291218E-2</v>
      </c>
      <c r="W41" s="3">
        <f>Ultratech!I42</f>
        <v>9.1315341646110368E-2</v>
      </c>
      <c r="X41" s="15">
        <f>'NIFTY BEES'!I41</f>
        <v>-5.1098648151191601E-3</v>
      </c>
      <c r="Y41" s="3">
        <f>'GOLD BEES'!I41</f>
        <v>-6.0824807243167224E-2</v>
      </c>
    </row>
    <row r="42" spans="1:25" x14ac:dyDescent="0.3">
      <c r="A42" s="4">
        <v>44199</v>
      </c>
      <c r="B42" s="5">
        <f>'HDFC BANK'!I43</f>
        <v>-6.5069192385708366E-2</v>
      </c>
      <c r="C42" s="3">
        <f>ITC!J43</f>
        <v>-8.2568829569225038E-2</v>
      </c>
      <c r="D42" s="3">
        <f>'Sun Pharma'!J43</f>
        <v>8.1049149305661525E-2</v>
      </c>
      <c r="E42" s="3">
        <f>'TATA MOTORS'!I43</f>
        <v>-7.9406069264069151E-2</v>
      </c>
      <c r="F42" s="15">
        <f>'Asian Paints'!I42</f>
        <v>-2.1331681708718415E-2</v>
      </c>
      <c r="G42" s="15">
        <v>-6.9000000000000006E-2</v>
      </c>
      <c r="H42" s="3">
        <f>TCS!I43</f>
        <v>-0.17539719230769235</v>
      </c>
      <c r="I42" s="3">
        <f>PVR!I42</f>
        <v>-8.5196590955429585E-2</v>
      </c>
      <c r="J42" s="3">
        <f>'BAJAJ FINANCE'!I43</f>
        <v>2.3314716525739888E-2</v>
      </c>
      <c r="K42" s="3">
        <f>'APL Apollo Tubes'!I42</f>
        <v>-0.10858575417697876</v>
      </c>
      <c r="L42" s="3">
        <f>'Page Industries'!I42</f>
        <v>-4.1465914458987181E-2</v>
      </c>
      <c r="M42" s="3">
        <f>'Avenue Supermart'!I42</f>
        <v>-2.8251064164670117E-2</v>
      </c>
      <c r="N42" s="3">
        <f>'Alkyl Amines'!I43</f>
        <v>0.4333479229309527</v>
      </c>
      <c r="O42" s="3">
        <f>'Varun Beverages'!I43</f>
        <v>-9.0287676013221879E-2</v>
      </c>
      <c r="P42" s="3">
        <f>Titan!I43</f>
        <v>-6.7272222860898623E-2</v>
      </c>
      <c r="Q42" s="3">
        <f>'Bharti Airtel'!I43</f>
        <v>2.4888070722334617E-2</v>
      </c>
      <c r="R42" s="3">
        <f>'Eicher Motor'!I42</f>
        <v>-7.9431104618606155E-2</v>
      </c>
      <c r="S42" s="3">
        <f>CDSL!I42</f>
        <v>0.20229059021089887</v>
      </c>
      <c r="T42" s="3">
        <f>'KEI Industries'!I42</f>
        <v>-3.1800625116828081E-2</v>
      </c>
      <c r="U42" s="3">
        <f>'Jubilent FoodWorks'!I42</f>
        <v>-3.2148841028820159E-2</v>
      </c>
      <c r="V42" s="3">
        <f>'Astral Ltd'!I43</f>
        <v>-5.2355165158295858E-2</v>
      </c>
      <c r="W42" s="3">
        <f>Ultratech!I43</f>
        <v>-7.867881545269266E-2</v>
      </c>
      <c r="X42" s="15">
        <f>'NIFTY BEES'!I42</f>
        <v>-1.25960751803866E-2</v>
      </c>
      <c r="Y42" s="3">
        <f>'GOLD BEES'!I42</f>
        <v>5.425278775924923E-2</v>
      </c>
    </row>
    <row r="43" spans="1:25" x14ac:dyDescent="0.3">
      <c r="A43" s="4">
        <v>44200</v>
      </c>
      <c r="B43" s="5">
        <f>'HDFC BANK'!I44</f>
        <v>6.2714606291033301E-2</v>
      </c>
      <c r="C43" s="3">
        <f>ITC!J44</f>
        <v>5.9301616756462935E-2</v>
      </c>
      <c r="D43" s="3">
        <f>'Sun Pharma'!J44</f>
        <v>6.2726474633732817E-3</v>
      </c>
      <c r="E43" s="3">
        <f>'TATA MOTORS'!I44</f>
        <v>0.11285541602067177</v>
      </c>
      <c r="F43" s="15">
        <f>'Asian Paints'!I43</f>
        <v>0.15297089110548445</v>
      </c>
      <c r="G43" s="15">
        <v>7.1800000000000003E-2</v>
      </c>
      <c r="H43" s="3">
        <f>TCS!I44</f>
        <v>-5.9767330021291656E-2</v>
      </c>
      <c r="I43" s="3">
        <f>PVR!I43</f>
        <v>0.14085110876451934</v>
      </c>
      <c r="J43" s="3">
        <f>'BAJAJ FINANCE'!I44</f>
        <v>-3.0457909300138919E-3</v>
      </c>
      <c r="K43" s="3">
        <f>'APL Apollo Tubes'!I43</f>
        <v>-3.9044803495347592E-2</v>
      </c>
      <c r="L43" s="3">
        <f>'Page Industries'!I43</f>
        <v>1.4080068509696102E-2</v>
      </c>
      <c r="M43" s="3">
        <f>'Avenue Supermart'!I43</f>
        <v>4.9787693224438295E-2</v>
      </c>
      <c r="N43" s="3">
        <f>'Alkyl Amines'!I44</f>
        <v>2.8635743841476061E-2</v>
      </c>
      <c r="O43" s="3">
        <f>'Varun Beverages'!I44</f>
        <v>2.6131379024787793E-2</v>
      </c>
      <c r="P43" s="3">
        <f>Titan!I44</f>
        <v>4.5469253545524377E-2</v>
      </c>
      <c r="Q43" s="3">
        <f>'Bharti Airtel'!I44</f>
        <v>-1.6157583882861617E-2</v>
      </c>
      <c r="R43" s="3">
        <f>'Eicher Motor'!I43</f>
        <v>9.567226104615846E-2</v>
      </c>
      <c r="S43" s="3">
        <f>CDSL!I43</f>
        <v>0.19914244704076706</v>
      </c>
      <c r="T43" s="3">
        <f>'KEI Industries'!I43</f>
        <v>0.15072246901663933</v>
      </c>
      <c r="U43" s="3">
        <f>'Jubilent FoodWorks'!I43</f>
        <v>5.0370711654284847E-2</v>
      </c>
      <c r="V43" s="3">
        <f>'Astral Ltd'!I44</f>
        <v>0.15843694064609815</v>
      </c>
      <c r="W43" s="3">
        <f>Ultratech!I44</f>
        <v>5.7774221807707735E-2</v>
      </c>
      <c r="X43" s="15">
        <f>'NIFTY BEES'!I43</f>
        <v>5.077868347362003E-2</v>
      </c>
      <c r="Y43" s="3">
        <f>'GOLD BEES'!I43</f>
        <v>4.012543139530042E-2</v>
      </c>
    </row>
    <row r="44" spans="1:25" x14ac:dyDescent="0.3">
      <c r="A44" s="4">
        <v>44201</v>
      </c>
      <c r="B44" s="5">
        <f>'HDFC BANK'!I45</f>
        <v>-2.2446839516717835E-2</v>
      </c>
      <c r="C44" s="3">
        <f>ITC!J45</f>
        <v>-7.3973568753530131E-2</v>
      </c>
      <c r="D44" s="3">
        <f>'Sun Pharma'!J45</f>
        <v>-3.7262422378152565E-3</v>
      </c>
      <c r="E44" s="3">
        <f>'TATA MOTORS'!I45</f>
        <v>3.8178294523699988E-2</v>
      </c>
      <c r="F44" s="15">
        <f>'Asian Paints'!I44</f>
        <v>-1.5832213168848967E-2</v>
      </c>
      <c r="G44" s="15">
        <v>-2.2700000000000001E-2</v>
      </c>
      <c r="H44" s="3">
        <f>TCS!I45</f>
        <v>-6.0500082595870308E-2</v>
      </c>
      <c r="I44" s="3">
        <f>PVR!I44</f>
        <v>6.7390275551486023E-3</v>
      </c>
      <c r="J44" s="3">
        <f>'BAJAJ FINANCE'!I45</f>
        <v>3.3586439612216336E-2</v>
      </c>
      <c r="K44" s="3">
        <f>'APL Apollo Tubes'!I44</f>
        <v>0.21399997344068517</v>
      </c>
      <c r="L44" s="3">
        <f>'Page Industries'!I44</f>
        <v>-5.7089516325429759E-2</v>
      </c>
      <c r="M44" s="3">
        <f>'Avenue Supermart'!I44</f>
        <v>6.3396318498729329E-2</v>
      </c>
      <c r="N44" s="3">
        <f>'Alkyl Amines'!I45</f>
        <v>-7.3283393649510781E-2</v>
      </c>
      <c r="O44" s="3">
        <f>'Varun Beverages'!I45</f>
        <v>4.3862062586810024E-2</v>
      </c>
      <c r="P44" s="3">
        <f>Titan!I45</f>
        <v>6.070188534546396E-2</v>
      </c>
      <c r="Q44" s="3">
        <f>'Bharti Airtel'!I45</f>
        <v>-3.0003764363619657E-2</v>
      </c>
      <c r="R44" s="3">
        <f>'Eicher Motor'!I44</f>
        <v>-1.1290434862915835E-2</v>
      </c>
      <c r="S44" s="3">
        <f>CDSL!I44</f>
        <v>-3.8710037741420296E-2</v>
      </c>
      <c r="T44" s="3">
        <f>'KEI Industries'!I44</f>
        <v>9.2760450660160074E-2</v>
      </c>
      <c r="U44" s="3">
        <f>'Jubilent FoodWorks'!I44</f>
        <v>-3.549981018166936E-2</v>
      </c>
      <c r="V44" s="3">
        <f>'Astral Ltd'!I45</f>
        <v>3.1942181685423621E-2</v>
      </c>
      <c r="W44" s="3">
        <f>Ultratech!I45</f>
        <v>-4.2012355237786014E-4</v>
      </c>
      <c r="X44" s="15">
        <f>'NIFTY BEES'!I44</f>
        <v>2.4516136581497969E-3</v>
      </c>
      <c r="Y44" s="3">
        <f>'GOLD BEES'!I44</f>
        <v>-5.7750747050575479E-2</v>
      </c>
    </row>
    <row r="45" spans="1:25" x14ac:dyDescent="0.3">
      <c r="A45" s="4">
        <v>44202</v>
      </c>
      <c r="B45" s="5">
        <f>'HDFC BANK'!I46</f>
        <v>-5.4184039087908684E-2</v>
      </c>
      <c r="C45" s="3">
        <f>ITC!J46</f>
        <v>2.9420211599582167E-2</v>
      </c>
      <c r="D45" s="3">
        <f>'Sun Pharma'!J46</f>
        <v>0.1313179614288022</v>
      </c>
      <c r="E45" s="3">
        <f>'TATA MOTORS'!I46</f>
        <v>-0.14622628446005276</v>
      </c>
      <c r="F45" s="15">
        <f>'Asian Paints'!I45</f>
        <v>-2.7488278615169483E-2</v>
      </c>
      <c r="G45" s="15">
        <v>-1.52E-2</v>
      </c>
      <c r="H45" s="3">
        <f>TCS!I46</f>
        <v>-0.21540353374233126</v>
      </c>
      <c r="I45" s="3">
        <f>PVR!I45</f>
        <v>3.7113999925073957E-2</v>
      </c>
      <c r="J45" s="3">
        <f>'BAJAJ FINANCE'!I46</f>
        <v>-5.5621019337009914E-5</v>
      </c>
      <c r="K45" s="3">
        <f>'APL Apollo Tubes'!I45</f>
        <v>3.3487257852641492E-2</v>
      </c>
      <c r="L45" s="3">
        <f>'Page Industries'!I45</f>
        <v>4.7272210598957198E-2</v>
      </c>
      <c r="M45" s="3">
        <f>'Avenue Supermart'!I45</f>
        <v>2.0758646571573895E-2</v>
      </c>
      <c r="N45" s="3">
        <f>'Alkyl Amines'!I46</f>
        <v>0.16590135912366966</v>
      </c>
      <c r="O45" s="3">
        <f>'Varun Beverages'!I46</f>
        <v>6.0919263320963757E-3</v>
      </c>
      <c r="P45" s="3">
        <f>Titan!I46</f>
        <v>-3.5015375876445175E-2</v>
      </c>
      <c r="Q45" s="3">
        <f>'Bharti Airtel'!I46</f>
        <v>5.5775696112405446E-2</v>
      </c>
      <c r="R45" s="3">
        <f>'Eicher Motor'!I45</f>
        <v>-6.2170454986381657E-2</v>
      </c>
      <c r="S45" s="3">
        <f>CDSL!I45</f>
        <v>0.33314204550924781</v>
      </c>
      <c r="T45" s="3">
        <f>'KEI Industries'!I45</f>
        <v>-1.0286419783237188E-2</v>
      </c>
      <c r="U45" s="3">
        <f>'Jubilent FoodWorks'!I45</f>
        <v>0.20008246492380397</v>
      </c>
      <c r="V45" s="3">
        <f>'Astral Ltd'!I46</f>
        <v>1.7304397645022122E-2</v>
      </c>
      <c r="W45" s="3">
        <f>Ultratech!I46</f>
        <v>0.11388218557643666</v>
      </c>
      <c r="X45" s="15">
        <f>'NIFTY BEES'!I45</f>
        <v>-8.2669419281644549E-3</v>
      </c>
      <c r="Y45" s="3">
        <f>'GOLD BEES'!I45</f>
        <v>2.5403050482179584E-2</v>
      </c>
    </row>
    <row r="46" spans="1:25" x14ac:dyDescent="0.3">
      <c r="A46" s="4">
        <v>44203</v>
      </c>
      <c r="B46" s="5">
        <f>'HDFC BANK'!I47</f>
        <v>9.8021003900227791E-2</v>
      </c>
      <c r="C46" s="3">
        <f>ITC!J47</f>
        <v>2.1183153063698272E-2</v>
      </c>
      <c r="D46" s="3">
        <f>'Sun Pharma'!J47</f>
        <v>1.1533541814222637E-2</v>
      </c>
      <c r="E46" s="3">
        <f>'TATA MOTORS'!I47</f>
        <v>-1.0142E-2</v>
      </c>
      <c r="F46" s="15">
        <f>'Asian Paints'!I46</f>
        <v>6.1166762086996229E-2</v>
      </c>
      <c r="G46" s="15">
        <v>8.0600000000000005E-2</v>
      </c>
      <c r="H46" s="3">
        <f>TCS!I47</f>
        <v>8.0509596958174917E-2</v>
      </c>
      <c r="I46" s="3">
        <f>PVR!I46</f>
        <v>-6.3599771461219826E-2</v>
      </c>
      <c r="J46" s="3">
        <f>'BAJAJ FINANCE'!I47</f>
        <v>0.17476812598532518</v>
      </c>
      <c r="K46" s="3">
        <f>'APL Apollo Tubes'!I46</f>
        <v>-8.7452612726426654E-2</v>
      </c>
      <c r="L46" s="3">
        <f>'Page Industries'!I46</f>
        <v>-1.989527521545183E-2</v>
      </c>
      <c r="M46" s="3">
        <f>'Avenue Supermart'!I46</f>
        <v>0.10358464351005485</v>
      </c>
      <c r="N46" s="3">
        <f>'Alkyl Amines'!I47</f>
        <v>-7.7102247710955363E-2</v>
      </c>
      <c r="O46" s="3">
        <f>'Varun Beverages'!I47</f>
        <v>7.3732870585532781E-2</v>
      </c>
      <c r="P46" s="3">
        <f>Titan!I47</f>
        <v>9.8794672898664643E-2</v>
      </c>
      <c r="Q46" s="3">
        <f>'Bharti Airtel'!I47</f>
        <v>0.16960886735073297</v>
      </c>
      <c r="R46" s="3">
        <f>'Eicher Motor'!I46</f>
        <v>4.9465659741144911E-2</v>
      </c>
      <c r="S46" s="3">
        <f>CDSL!I46</f>
        <v>-0.13512065556427408</v>
      </c>
      <c r="T46" s="3">
        <f>'KEI Industries'!I46</f>
        <v>4.277538034902402E-2</v>
      </c>
      <c r="U46" s="3">
        <f>'Jubilent FoodWorks'!I46</f>
        <v>3.2700032776186203E-2</v>
      </c>
      <c r="V46" s="3">
        <f>'Astral Ltd'!I47</f>
        <v>-4.8564741567345207E-2</v>
      </c>
      <c r="W46" s="3">
        <f>Ultratech!I47</f>
        <v>1.743128821508249E-2</v>
      </c>
      <c r="X46" s="15">
        <f>'NIFTY BEES'!I46</f>
        <v>7.5993449403098906E-2</v>
      </c>
      <c r="Y46" s="3">
        <f>'GOLD BEES'!I46</f>
        <v>-3.5149697006573541E-2</v>
      </c>
    </row>
    <row r="47" spans="1:25" x14ac:dyDescent="0.3">
      <c r="A47" s="4">
        <v>44204</v>
      </c>
      <c r="B47" s="5">
        <f>'HDFC BANK'!I48</f>
        <v>-2.037082443959403E-3</v>
      </c>
      <c r="C47" s="3">
        <f>ITC!J48</f>
        <v>0.10780527048831472</v>
      </c>
      <c r="D47" s="3">
        <f>'Sun Pharma'!J48</f>
        <v>1.8498180995539786E-2</v>
      </c>
      <c r="E47" s="3">
        <f>'TATA MOTORS'!I48</f>
        <v>0.12857751219512195</v>
      </c>
      <c r="F47" s="15">
        <f>'Asian Paints'!I47</f>
        <v>-7.4117564504263354E-3</v>
      </c>
      <c r="G47" s="15">
        <v>-2.0299999999999999E-2</v>
      </c>
      <c r="H47" s="3">
        <f>TCS!I48</f>
        <v>-0.20146234482758624</v>
      </c>
      <c r="I47" s="3">
        <f>PVR!I47</f>
        <v>0.19237516472758751</v>
      </c>
      <c r="J47" s="3">
        <f>'BAJAJ FINANCE'!I48</f>
        <v>-1.6252994866534674E-2</v>
      </c>
      <c r="K47" s="3">
        <f>'APL Apollo Tubes'!I47</f>
        <v>-4.813914466466826E-2</v>
      </c>
      <c r="L47" s="3">
        <f>'Page Industries'!I47</f>
        <v>-1.1619987757412045E-2</v>
      </c>
      <c r="M47" s="3">
        <f>'Avenue Supermart'!I47</f>
        <v>4.8594042682310004E-2</v>
      </c>
      <c r="N47" s="3">
        <f>'Alkyl Amines'!I48</f>
        <v>-0.15936098389107067</v>
      </c>
      <c r="O47" s="3">
        <f>'Varun Beverages'!I48</f>
        <v>2.5276005219218314E-2</v>
      </c>
      <c r="P47" s="3">
        <f>Titan!I48</f>
        <v>0.10037140456952294</v>
      </c>
      <c r="Q47" s="3">
        <f>'Bharti Airtel'!I48</f>
        <v>2.3807408948482298E-2</v>
      </c>
      <c r="R47" s="3">
        <f>'Eicher Motor'!I47</f>
        <v>3.8473018508645776E-2</v>
      </c>
      <c r="S47" s="3">
        <f>CDSL!I47</f>
        <v>5.8227051330125831E-2</v>
      </c>
      <c r="T47" s="3">
        <f>'KEI Industries'!I47</f>
        <v>0.18408485183216722</v>
      </c>
      <c r="U47" s="3">
        <f>'Jubilent FoodWorks'!I47</f>
        <v>-1.2400085048665983E-2</v>
      </c>
      <c r="V47" s="3">
        <f>'Astral Ltd'!I48</f>
        <v>2.99249975334684E-2</v>
      </c>
      <c r="W47" s="3">
        <f>Ultratech!I48</f>
        <v>-6.165974483070312E-2</v>
      </c>
      <c r="X47" s="15">
        <f>'NIFTY BEES'!I47</f>
        <v>1.854933234063523E-2</v>
      </c>
      <c r="Y47" s="3">
        <f>'GOLD BEES'!I47</f>
        <v>-3.6333681335563695E-2</v>
      </c>
    </row>
    <row r="48" spans="1:25" x14ac:dyDescent="0.3">
      <c r="A48" s="4">
        <v>44205</v>
      </c>
      <c r="B48" s="5">
        <f>'HDFC BANK'!I49</f>
        <v>-1.8191748046860662E-2</v>
      </c>
      <c r="C48" s="3">
        <f>ITC!J49</f>
        <v>-6.4638008464749125E-2</v>
      </c>
      <c r="D48" s="3">
        <f>'Sun Pharma'!J49</f>
        <v>-4.3588186534568016E-2</v>
      </c>
      <c r="E48" s="3">
        <f>'TATA MOTORS'!I49</f>
        <v>0.39905032485497538</v>
      </c>
      <c r="F48" s="15">
        <f>'Asian Paints'!I48</f>
        <v>-6.5487442044656258E-2</v>
      </c>
      <c r="G48" s="15">
        <v>-4.2000000000000003E-2</v>
      </c>
      <c r="H48" s="3">
        <f>TCS!I49</f>
        <v>0.13961270588235303</v>
      </c>
      <c r="I48" s="3">
        <f>PVR!I48</f>
        <v>3.6957388939256694E-2</v>
      </c>
      <c r="J48" s="3">
        <f>'BAJAJ FINANCE'!I49</f>
        <v>-7.0274357106975993E-2</v>
      </c>
      <c r="K48" s="3">
        <f>'APL Apollo Tubes'!I48</f>
        <v>-6.4605545674968928E-2</v>
      </c>
      <c r="L48" s="3">
        <f>'Page Industries'!I48</f>
        <v>0.16727360576104586</v>
      </c>
      <c r="M48" s="3">
        <f>'Avenue Supermart'!I48</f>
        <v>6.454279328031623E-2</v>
      </c>
      <c r="N48" s="3">
        <f>'Alkyl Amines'!I49</f>
        <v>-0.11155922431774842</v>
      </c>
      <c r="O48" s="3">
        <f>'Varun Beverages'!I49</f>
        <v>-9.1796371906191665E-2</v>
      </c>
      <c r="P48" s="3">
        <f>Titan!I49</f>
        <v>7.789626611275817E-2</v>
      </c>
      <c r="Q48" s="3">
        <f>'Bharti Airtel'!I49</f>
        <v>-1.6996940045940594E-2</v>
      </c>
      <c r="R48" s="3">
        <f>'Eicher Motor'!I48</f>
        <v>-0.11887597781305831</v>
      </c>
      <c r="S48" s="3">
        <f>CDSL!I48</f>
        <v>2.8653495005150995E-2</v>
      </c>
      <c r="T48" s="3">
        <f>'KEI Industries'!I48</f>
        <v>-4.7576953833999985E-2</v>
      </c>
      <c r="U48" s="3">
        <f>'Jubilent FoodWorks'!I48</f>
        <v>-0.11254634461535935</v>
      </c>
      <c r="V48" s="3">
        <f>'Astral Ltd'!I49</f>
        <v>-1.7813097090295407E-2</v>
      </c>
      <c r="W48" s="3">
        <f>Ultratech!I49</f>
        <v>2.1885523285397255E-2</v>
      </c>
      <c r="X48" s="15">
        <f>'NIFTY BEES'!I48</f>
        <v>-6.0548862297398085E-3</v>
      </c>
      <c r="Y48" s="3">
        <f>'GOLD BEES'!I48</f>
        <v>3.5665907261470821E-2</v>
      </c>
    </row>
    <row r="49" spans="1:25" x14ac:dyDescent="0.3">
      <c r="A49" s="4">
        <v>44206</v>
      </c>
      <c r="B49" s="5">
        <f>'HDFC BANK'!I50</f>
        <v>-6.7022545646904297E-2</v>
      </c>
      <c r="C49" s="3">
        <f>ITC!J50</f>
        <v>-1.8984597356031165E-2</v>
      </c>
      <c r="D49" s="3">
        <f>'Sun Pharma'!J50</f>
        <v>-6.5418894231185409E-2</v>
      </c>
      <c r="E49" s="3">
        <f>'TATA MOTORS'!I50</f>
        <v>-4.3074235592146903E-2</v>
      </c>
      <c r="F49" s="15">
        <f>'Asian Paints'!I49</f>
        <v>-5.6918748318086163E-3</v>
      </c>
      <c r="G49" s="15">
        <v>-5.1999999999999998E-3</v>
      </c>
      <c r="H49" s="3">
        <f>TCS!I50</f>
        <v>2.9385070524412322E-2</v>
      </c>
      <c r="I49" s="3">
        <f>PVR!I49</f>
        <v>-0.19442780079277572</v>
      </c>
      <c r="J49" s="3">
        <f>'BAJAJ FINANCE'!I50</f>
        <v>-8.9788643065048662E-2</v>
      </c>
      <c r="K49" s="3">
        <f>'APL Apollo Tubes'!I49</f>
        <v>0.11665567661931138</v>
      </c>
      <c r="L49" s="3">
        <f>'Page Industries'!I49</f>
        <v>2.5650391476857506E-4</v>
      </c>
      <c r="M49" s="3">
        <f>'Avenue Supermart'!I49</f>
        <v>-9.8232631136136069E-3</v>
      </c>
      <c r="N49" s="3">
        <f>'Alkyl Amines'!I50</f>
        <v>-0.1695209153388513</v>
      </c>
      <c r="O49" s="3">
        <f>'Varun Beverages'!I50</f>
        <v>1.1525395307824468E-2</v>
      </c>
      <c r="P49" s="3">
        <f>Titan!I50</f>
        <v>-2.8031631039484757E-2</v>
      </c>
      <c r="Q49" s="3">
        <f>'Bharti Airtel'!I50</f>
        <v>4.9884873890249412E-2</v>
      </c>
      <c r="R49" s="3">
        <f>'Eicher Motor'!I49</f>
        <v>-5.5441567538173038E-2</v>
      </c>
      <c r="S49" s="3">
        <f>CDSL!I49</f>
        <v>4.4855670970302075E-2</v>
      </c>
      <c r="T49" s="3">
        <f>'KEI Industries'!I49</f>
        <v>0.17769816988217585</v>
      </c>
      <c r="U49" s="3">
        <f>'Jubilent FoodWorks'!I49</f>
        <v>-3.5917365303302966E-2</v>
      </c>
      <c r="V49" s="3">
        <f>'Astral Ltd'!I50</f>
        <v>-2.3064185489253618E-2</v>
      </c>
      <c r="W49" s="3">
        <f>Ultratech!I50</f>
        <v>-3.7049905867124033E-2</v>
      </c>
      <c r="X49" s="15">
        <f>'NIFTY BEES'!I49</f>
        <v>-5.060290503129064E-2</v>
      </c>
      <c r="Y49" s="3">
        <f>'GOLD BEES'!I49</f>
        <v>-8.9068247542052545E-3</v>
      </c>
    </row>
    <row r="50" spans="1:25" x14ac:dyDescent="0.3">
      <c r="A50" s="4">
        <v>44207</v>
      </c>
      <c r="B50" s="5">
        <f>'HDFC BANK'!I51</f>
        <v>-2.0079485914702135E-2</v>
      </c>
      <c r="C50" s="3">
        <f>ITC!J51</f>
        <v>-2.3817565254152406E-2</v>
      </c>
      <c r="D50" s="3">
        <f>'Sun Pharma'!J51</f>
        <v>0.10679458538264824</v>
      </c>
      <c r="E50" s="3">
        <f>'TATA MOTORS'!I51</f>
        <v>4.0611110674525358E-2</v>
      </c>
      <c r="F50" s="15">
        <f>'Asian Paints'!I50</f>
        <v>5.5184478273806792E-2</v>
      </c>
      <c r="G50" s="15">
        <v>9.7000000000000003E-3</v>
      </c>
      <c r="H50" s="3">
        <f>TCS!I51</f>
        <v>-0.16402646259673262</v>
      </c>
      <c r="I50" s="3">
        <f>PVR!I50</f>
        <v>-6.5441236512102624E-2</v>
      </c>
      <c r="J50" s="3">
        <f>'BAJAJ FINANCE'!I51</f>
        <v>-3.8188558183621352E-2</v>
      </c>
      <c r="K50" s="3">
        <f>'APL Apollo Tubes'!I50</f>
        <v>4.3834702127654987E-2</v>
      </c>
      <c r="L50" s="3">
        <f>'Page Industries'!I50</f>
        <v>3.6942140120083691E-2</v>
      </c>
      <c r="M50" s="3">
        <f>'Avenue Supermart'!I50</f>
        <v>-3.4474196013500567E-2</v>
      </c>
      <c r="N50" s="3">
        <f>'Alkyl Amines'!I51</f>
        <v>5.9296856618945487E-2</v>
      </c>
      <c r="O50" s="3">
        <f>'Varun Beverages'!I51</f>
        <v>-4.1575528722638942E-2</v>
      </c>
      <c r="P50" s="3">
        <f>Titan!I51</f>
        <v>3.71849702942737E-2</v>
      </c>
      <c r="Q50" s="3">
        <f>'Bharti Airtel'!I51</f>
        <v>-7.3747667033429401E-2</v>
      </c>
      <c r="R50" s="3">
        <f>'Eicher Motor'!I50</f>
        <v>8.3998876045516771E-2</v>
      </c>
      <c r="S50" s="3">
        <f>CDSL!I50</f>
        <v>6.1026258005509836E-3</v>
      </c>
      <c r="T50" s="3">
        <f>'KEI Industries'!I50</f>
        <v>2.4731985388610725E-2</v>
      </c>
      <c r="U50" s="3">
        <f>'Jubilent FoodWorks'!I50</f>
        <v>-4.1942568679405517E-2</v>
      </c>
      <c r="V50" s="3">
        <f>'Astral Ltd'!I51</f>
        <v>9.7854629107928977E-3</v>
      </c>
      <c r="W50" s="3">
        <f>Ultratech!I51</f>
        <v>1.0603033410723904E-2</v>
      </c>
      <c r="X50" s="15">
        <f>'NIFTY BEES'!I50</f>
        <v>1.0686557361050805E-2</v>
      </c>
      <c r="Y50" s="3">
        <f>'GOLD BEES'!I50</f>
        <v>-9.8705060271166815E-3</v>
      </c>
    </row>
    <row r="51" spans="1:25" x14ac:dyDescent="0.3">
      <c r="A51" s="4">
        <v>44208</v>
      </c>
      <c r="B51" s="5">
        <f>'HDFC BANK'!I52</f>
        <v>-6.3469288129651569E-3</v>
      </c>
      <c r="C51" s="3">
        <f>ITC!J52</f>
        <v>6.0078651029443764E-5</v>
      </c>
      <c r="D51" s="3">
        <f>'Sun Pharma'!J52</f>
        <v>-2.7807396505370091E-2</v>
      </c>
      <c r="E51" s="3">
        <f>'TATA MOTORS'!I52</f>
        <v>4.1899134309753644E-2</v>
      </c>
      <c r="F51" s="15">
        <f>'Asian Paints'!I51</f>
        <v>-8.9132423763567503E-2</v>
      </c>
      <c r="G51" s="15">
        <v>-7.9200000000000007E-2</v>
      </c>
      <c r="H51" s="3">
        <f>TCS!I52</f>
        <v>-1.0791182364740942E-4</v>
      </c>
      <c r="I51" s="3">
        <f>PVR!I51</f>
        <v>0.21140753292767461</v>
      </c>
      <c r="J51" s="3">
        <f>'BAJAJ FINANCE'!I52</f>
        <v>-3.2048091596040093E-2</v>
      </c>
      <c r="K51" s="3">
        <f>'APL Apollo Tubes'!I51</f>
        <v>-0.17372711260841828</v>
      </c>
      <c r="L51" s="3">
        <f>'Page Industries'!I51</f>
        <v>2.978975084634956E-2</v>
      </c>
      <c r="M51" s="3">
        <f>'Avenue Supermart'!I51</f>
        <v>-0.1453563336865426</v>
      </c>
      <c r="N51" s="3">
        <f>'Alkyl Amines'!I52</f>
        <v>-0.10929152919549098</v>
      </c>
      <c r="O51" s="3">
        <f>'Varun Beverages'!I52</f>
        <v>-1.9410863032387513E-2</v>
      </c>
      <c r="P51" s="3">
        <f>Titan!I52</f>
        <v>-8.8918943676916884E-2</v>
      </c>
      <c r="Q51" s="3">
        <f>'Bharti Airtel'!I52</f>
        <v>5.3829048028721738E-2</v>
      </c>
      <c r="R51" s="3">
        <f>'Eicher Motor'!I51</f>
        <v>1.125817316497346E-2</v>
      </c>
      <c r="S51" s="3">
        <f>CDSL!I51</f>
        <v>-2.3860168216256885E-2</v>
      </c>
      <c r="T51" s="3">
        <f>'KEI Industries'!I51</f>
        <v>-0.1110573284126021</v>
      </c>
      <c r="U51" s="3">
        <f>'Jubilent FoodWorks'!I51</f>
        <v>-8.3136690486075054E-2</v>
      </c>
      <c r="V51" s="3">
        <f>'Astral Ltd'!I52</f>
        <v>-8.2657681262763488E-2</v>
      </c>
      <c r="W51" s="3">
        <f>Ultratech!I52</f>
        <v>-5.9911421365456852E-2</v>
      </c>
      <c r="X51" s="15">
        <f>'NIFTY BEES'!I51</f>
        <v>-1.2430019973752843E-2</v>
      </c>
      <c r="Y51" s="3">
        <f>'GOLD BEES'!I51</f>
        <v>-1.4692629496801359E-2</v>
      </c>
    </row>
    <row r="52" spans="1:25" x14ac:dyDescent="0.3">
      <c r="A52" s="4">
        <v>44562</v>
      </c>
      <c r="B52" s="5">
        <f>'HDFC BANK'!I53</f>
        <v>-5.0620187849787598E-2</v>
      </c>
      <c r="C52" s="3">
        <f>ITC!J53</f>
        <v>-2.9554719466423008E-2</v>
      </c>
      <c r="D52" s="3">
        <f>'Sun Pharma'!J53</f>
        <v>-3.470863222095914E-3</v>
      </c>
      <c r="E52" s="3">
        <f>'TATA MOTORS'!I53</f>
        <v>-0.11292636018957343</v>
      </c>
      <c r="F52" s="15">
        <f>'Asian Paints'!I52</f>
        <v>-1.3831113920512275E-2</v>
      </c>
      <c r="G52" s="15">
        <v>-6.6799999999999998E-2</v>
      </c>
      <c r="H52" s="3">
        <f>TCS!I53</f>
        <v>-0.15646572549019602</v>
      </c>
      <c r="I52" s="3">
        <f>PVR!I52</f>
        <v>1.784228916800459E-2</v>
      </c>
      <c r="J52" s="3">
        <f>'BAJAJ FINANCE'!I53</f>
        <v>-3.5044629313953642E-2</v>
      </c>
      <c r="K52" s="3">
        <f>'APL Apollo Tubes'!I52</f>
        <v>-5.4513783765741758E-2</v>
      </c>
      <c r="L52" s="3">
        <f>'Page Industries'!I52</f>
        <v>-2.3803319039601641E-2</v>
      </c>
      <c r="M52" s="3">
        <f>'Avenue Supermart'!I52</f>
        <v>2.8829697279035563E-2</v>
      </c>
      <c r="N52" s="3">
        <f>'Alkyl Amines'!I53</f>
        <v>-0.15746964763326529</v>
      </c>
      <c r="O52" s="3">
        <f>'Varun Beverages'!I53</f>
        <v>6.8827543697953172E-3</v>
      </c>
      <c r="P52" s="3">
        <f>Titan!I53</f>
        <v>5.4255141253029993E-2</v>
      </c>
      <c r="Q52" s="3">
        <f>'Bharti Airtel'!I53</f>
        <v>-7.1397341012190668E-2</v>
      </c>
      <c r="R52" s="3">
        <f>'Eicher Motor'!I52</f>
        <v>-3.0476494818912583E-2</v>
      </c>
      <c r="S52" s="3">
        <f>CDSL!I52</f>
        <v>-0.12837385216566261</v>
      </c>
      <c r="T52" s="3">
        <f>'KEI Industries'!I52</f>
        <v>-0.114284242915672</v>
      </c>
      <c r="U52" s="3">
        <f>'Jubilent FoodWorks'!I52</f>
        <v>-0.16552269197958119</v>
      </c>
      <c r="V52" s="3">
        <f>'Astral Ltd'!I53</f>
        <v>-0.12985033121859643</v>
      </c>
      <c r="W52" s="3">
        <f>Ultratech!I53</f>
        <v>-0.10042187925483453</v>
      </c>
      <c r="X52" s="15">
        <f>'NIFTY BEES'!I52</f>
        <v>-4.2436609125209863E-2</v>
      </c>
      <c r="Y52" s="3">
        <f>'GOLD BEES'!I52</f>
        <v>4.7579484117645912E-2</v>
      </c>
    </row>
    <row r="53" spans="1:25" x14ac:dyDescent="0.3">
      <c r="A53" s="4">
        <v>44563</v>
      </c>
      <c r="B53" s="5">
        <f>'HDFC BANK'!I54</f>
        <v>2.0314868682839052E-2</v>
      </c>
      <c r="C53" s="3">
        <f>ITC!J54</f>
        <v>0.17825586813903002</v>
      </c>
      <c r="D53" s="3">
        <f>'Sun Pharma'!J54</f>
        <v>7.8783976249991061E-2</v>
      </c>
      <c r="E53" s="3">
        <f>'TATA MOTORS'!I54</f>
        <v>-8.7395218884120163E-2</v>
      </c>
      <c r="F53" s="15">
        <f>'Asian Paints'!I53</f>
        <v>-5.0767196779582011E-2</v>
      </c>
      <c r="G53" s="15">
        <v>-3.3799999999999997E-2</v>
      </c>
      <c r="H53" s="3">
        <f>TCS!I54</f>
        <v>-9.689718686296718E-2</v>
      </c>
      <c r="I53" s="3">
        <f>PVR!I53</f>
        <v>0.16317958123185081</v>
      </c>
      <c r="J53" s="3">
        <f>'BAJAJ FINANCE'!I54</f>
        <v>1.4577394074021255E-3</v>
      </c>
      <c r="K53" s="3">
        <f>'APL Apollo Tubes'!I53</f>
        <v>3.7546823312252786E-2</v>
      </c>
      <c r="L53" s="3">
        <f>'Page Industries'!I53</f>
        <v>4.7658366324880783E-3</v>
      </c>
      <c r="M53" s="3">
        <f>'Avenue Supermart'!I53</f>
        <v>-0.10374350801202678</v>
      </c>
      <c r="N53" s="3">
        <f>'Alkyl Amines'!I54</f>
        <v>-0.1019738846549627</v>
      </c>
      <c r="O53" s="3">
        <f>'Varun Beverages'!I54</f>
        <v>-4.2483962925418242E-2</v>
      </c>
      <c r="P53" s="3">
        <f>Titan!I54</f>
        <v>-2.8738794382136775E-2</v>
      </c>
      <c r="Q53" s="3">
        <f>'Bharti Airtel'!I54</f>
        <v>8.6997720502507453E-2</v>
      </c>
      <c r="R53" s="3">
        <f>'Eicher Motor'!I53</f>
        <v>-6.0641948660156403E-2</v>
      </c>
      <c r="S53" s="3">
        <f>CDSL!I53</f>
        <v>6.6306764954926906E-2</v>
      </c>
      <c r="T53" s="3">
        <f>'KEI Industries'!I53</f>
        <v>0.24667285278998713</v>
      </c>
      <c r="U53" s="3">
        <f>'Jubilent FoodWorks'!I53</f>
        <v>-0.11967773382738245</v>
      </c>
      <c r="V53" s="3">
        <f>'Astral Ltd'!I54</f>
        <v>1.2779994463934904E-2</v>
      </c>
      <c r="W53" s="3">
        <f>Ultratech!I54</f>
        <v>-5.3195442682367079E-3</v>
      </c>
      <c r="X53" s="15">
        <f>'NIFTY BEES'!I53</f>
        <v>2.7082356332240112E-2</v>
      </c>
      <c r="Y53" s="3">
        <f>'GOLD BEES'!I53</f>
        <v>3.0109633977141032E-3</v>
      </c>
    </row>
    <row r="54" spans="1:25" x14ac:dyDescent="0.3">
      <c r="A54" s="4">
        <v>44564</v>
      </c>
      <c r="B54" s="5">
        <f>'HDFC BANK'!I55</f>
        <v>-6.8924798666087736E-2</v>
      </c>
      <c r="C54" s="3">
        <f>ITC!J55</f>
        <v>2.5707650067200525E-2</v>
      </c>
      <c r="D54" s="3">
        <f>'Sun Pharma'!J55</f>
        <v>6.946182240442373E-4</v>
      </c>
      <c r="E54" s="3">
        <f>'TATA MOTORS'!I55</f>
        <v>-8.3967441860459575E-4</v>
      </c>
      <c r="F54" s="15">
        <f>'Asian Paints'!I54</f>
        <v>3.0118758238481654E-2</v>
      </c>
      <c r="G54" s="15">
        <v>3.5499999999999997E-2</v>
      </c>
      <c r="H54" s="3">
        <f>TCS!I55</f>
        <v>-8.579949082007339E-2</v>
      </c>
      <c r="I54" s="3">
        <f>PVR!I54</f>
        <v>-6.0561618894033137E-2</v>
      </c>
      <c r="J54" s="3">
        <f>'BAJAJ FINANCE'!I55</f>
        <v>-0.11635039511243403</v>
      </c>
      <c r="K54" s="3">
        <f>'APL Apollo Tubes'!I54</f>
        <v>8.0649632611003844E-2</v>
      </c>
      <c r="L54" s="3">
        <f>'Page Industries'!I54</f>
        <v>3.5523742293411917E-2</v>
      </c>
      <c r="M54" s="3">
        <f>'Avenue Supermart'!I54</f>
        <v>-4.0862636292105341E-2</v>
      </c>
      <c r="N54" s="3">
        <f>'Alkyl Amines'!I55</f>
        <v>5.8535465595845229E-2</v>
      </c>
      <c r="O54" s="3">
        <f>'Varun Beverages'!I55</f>
        <v>0.11307879211721857</v>
      </c>
      <c r="P54" s="3">
        <f>Titan!I55</f>
        <v>-5.5390064154422575E-2</v>
      </c>
      <c r="Q54" s="3">
        <f>'Bharti Airtel'!I55</f>
        <v>-3.3838139314097196E-2</v>
      </c>
      <c r="R54" s="3">
        <f>'Eicher Motor'!I54</f>
        <v>6.1066419658095186E-2</v>
      </c>
      <c r="S54" s="3">
        <f>CDSL!I54</f>
        <v>-9.5619666509117421E-2</v>
      </c>
      <c r="T54" s="3">
        <f>'KEI Industries'!I54</f>
        <v>-7.5086672005367089E-2</v>
      </c>
      <c r="U54" s="3">
        <f>'Jubilent FoodWorks'!I54</f>
        <v>9.9275274362174461E-3</v>
      </c>
      <c r="V54" s="3">
        <f>'Astral Ltd'!I55</f>
        <v>3.5447214677410244E-2</v>
      </c>
      <c r="W54" s="3">
        <f>Ultratech!I55</f>
        <v>-6.3238906786879994E-3</v>
      </c>
      <c r="X54" s="15">
        <f>'NIFTY BEES'!I54</f>
        <v>-2.9791590488957874E-2</v>
      </c>
      <c r="Y54" s="3">
        <f>'GOLD BEES'!I54</f>
        <v>6.0380681446795832E-3</v>
      </c>
    </row>
    <row r="55" spans="1:25" x14ac:dyDescent="0.3">
      <c r="A55" s="4">
        <v>44565</v>
      </c>
      <c r="B55" s="5">
        <f>'HDFC BANK'!I56</f>
        <v>-7.463730403247445E-3</v>
      </c>
      <c r="C55" s="3">
        <f>ITC!J56</f>
        <v>3.2966376282204751E-2</v>
      </c>
      <c r="D55" s="3">
        <f>'Sun Pharma'!J56</f>
        <v>-8.7989808758659749E-2</v>
      </c>
      <c r="E55" s="3">
        <f>'TATA MOTORS'!I56</f>
        <v>1.380425381070239E-4</v>
      </c>
      <c r="F55" s="15">
        <f>'Asian Paints'!I55</f>
        <v>-0.13756589903632882</v>
      </c>
      <c r="G55" s="15">
        <v>-4.5699999999999998E-2</v>
      </c>
      <c r="H55" s="3">
        <f>TCS!I56</f>
        <v>-1.5616052287581724E-2</v>
      </c>
      <c r="I55" s="3">
        <f>PVR!I55</f>
        <v>-5.9309439842533101E-3</v>
      </c>
      <c r="J55" s="3">
        <f>'BAJAJ FINANCE'!I56</f>
        <v>-0.12371683408413758</v>
      </c>
      <c r="K55" s="3">
        <f>'APL Apollo Tubes'!I55</f>
        <v>-0.12233939377299431</v>
      </c>
      <c r="L55" s="3">
        <f>'Page Industries'!I55</f>
        <v>-2.8240445935756805E-2</v>
      </c>
      <c r="M55" s="3">
        <f>'Avenue Supermart'!I55</f>
        <v>-1.8861615009190549E-2</v>
      </c>
      <c r="N55" s="3">
        <f>'Alkyl Amines'!I56</f>
        <v>-0.19525664518813157</v>
      </c>
      <c r="O55" s="3">
        <f>'Varun Beverages'!I56</f>
        <v>-6.3006023959109619E-2</v>
      </c>
      <c r="P55" s="3">
        <f>Titan!I56</f>
        <v>-0.12318188862888108</v>
      </c>
      <c r="Q55" s="3">
        <f>'Bharti Airtel'!I56</f>
        <v>-6.5214310460081096E-2</v>
      </c>
      <c r="R55" s="3">
        <f>'Eicher Motor'!I55</f>
        <v>4.7757051254592169E-2</v>
      </c>
      <c r="S55" s="3">
        <f>CDSL!I55</f>
        <v>-0.11596805140569495</v>
      </c>
      <c r="T55" s="3">
        <f>'KEI Industries'!I55</f>
        <v>-8.3167522692241778E-3</v>
      </c>
      <c r="U55" s="3">
        <f>'Jubilent FoodWorks'!I55</f>
        <v>-1.6470040752615128E-2</v>
      </c>
      <c r="V55" s="3">
        <f>'Astral Ltd'!I56</f>
        <v>-0.22568037211803602</v>
      </c>
      <c r="W55" s="3">
        <f>Ultratech!I56</f>
        <v>-9.3155867267195408E-2</v>
      </c>
      <c r="X55" s="15">
        <f>'NIFTY BEES'!I55</f>
        <v>-4.1562365099656502E-2</v>
      </c>
      <c r="Y55" s="3">
        <f>'GOLD BEES'!I55</f>
        <v>-2.7901974811904103E-2</v>
      </c>
    </row>
    <row r="56" spans="1:25" x14ac:dyDescent="0.3">
      <c r="A56" s="4">
        <v>44566</v>
      </c>
      <c r="B56" s="5">
        <f>'HDFC BANK'!I57</f>
        <v>-2.8803815043565596E-2</v>
      </c>
      <c r="C56" s="3">
        <f>ITC!J57</f>
        <v>2.4433737981915529E-2</v>
      </c>
      <c r="D56" s="3">
        <f>'Sun Pharma'!J57</f>
        <v>-4.8958751034244116E-2</v>
      </c>
      <c r="E56" s="3">
        <f>'TATA MOTORS'!I57</f>
        <v>-0.10242270175438593</v>
      </c>
      <c r="F56" s="15">
        <f>'Asian Paints'!I56</f>
        <v>-7.8444387202106086E-2</v>
      </c>
      <c r="G56" s="15">
        <v>-3.1699999999999999E-2</v>
      </c>
      <c r="H56" s="3">
        <f>TCS!I57</f>
        <v>-0.21306109090909087</v>
      </c>
      <c r="I56" s="3">
        <f>PVR!I56</f>
        <v>-6.9595934893076049E-4</v>
      </c>
      <c r="J56" s="3">
        <f>'BAJAJ FINANCE'!I57</f>
        <v>-0.14741120451281134</v>
      </c>
      <c r="K56" s="3">
        <f>'APL Apollo Tubes'!I56</f>
        <v>-0.13129650342882032</v>
      </c>
      <c r="L56" s="3">
        <f>'Page Industries'!I56</f>
        <v>-0.13104360296584522</v>
      </c>
      <c r="M56" s="3">
        <f>'Avenue Supermart'!I56</f>
        <v>-0.16874498590414827</v>
      </c>
      <c r="N56" s="3">
        <f>'Alkyl Amines'!I57</f>
        <v>-0.1314761253911666</v>
      </c>
      <c r="O56" s="3">
        <f>'Varun Beverages'!I57</f>
        <v>8.4366890307414247E-2</v>
      </c>
      <c r="P56" s="3">
        <f>Titan!I57</f>
        <v>-0.14863903837142198</v>
      </c>
      <c r="Q56" s="3">
        <f>'Bharti Airtel'!I57</f>
        <v>-3.4490547914544228E-2</v>
      </c>
      <c r="R56" s="3">
        <f>'Eicher Motor'!I56</f>
        <v>-4.5310454438404106E-3</v>
      </c>
      <c r="S56" s="3">
        <f>CDSL!I56</f>
        <v>-0.14125584394163318</v>
      </c>
      <c r="T56" s="3">
        <f>'KEI Industries'!I56</f>
        <v>-0.10016457739482736</v>
      </c>
      <c r="U56" s="3">
        <f>'Jubilent FoodWorks'!I56</f>
        <v>-9.5778226288029844E-2</v>
      </c>
      <c r="V56" s="3">
        <f>'Astral Ltd'!I57</f>
        <v>-7.2073608915242879E-2</v>
      </c>
      <c r="W56" s="3">
        <f>Ultratech!I57</f>
        <v>-8.869810186287945E-2</v>
      </c>
      <c r="X56" s="15">
        <f>'NIFTY BEES'!I56</f>
        <v>-5.7555654949848586E-2</v>
      </c>
      <c r="Y56" s="3">
        <f>'GOLD BEES'!I56</f>
        <v>-1.3470883035110508E-2</v>
      </c>
    </row>
    <row r="57" spans="1:25" x14ac:dyDescent="0.3">
      <c r="A57" s="4">
        <v>44567</v>
      </c>
      <c r="B57" s="5">
        <f>'HDFC BANK'!I58</f>
        <v>5.3341175348964695E-2</v>
      </c>
      <c r="C57" s="3">
        <f>ITC!J58</f>
        <v>9.8243831809871965E-2</v>
      </c>
      <c r="D57" s="3">
        <f>'Sun Pharma'!J58</f>
        <v>0.12121252863406752</v>
      </c>
      <c r="E57" s="3">
        <f>'TATA MOTORS'!I58</f>
        <v>9.229325318902197E-2</v>
      </c>
      <c r="F57" s="15">
        <f>'Asian Paints'!I57</f>
        <v>0.22311210645080692</v>
      </c>
      <c r="G57" s="15">
        <v>8.8999999999999996E-2</v>
      </c>
      <c r="H57" s="3">
        <f>TCS!I58</f>
        <v>0.17527978170144454</v>
      </c>
      <c r="I57" s="3">
        <f>PVR!I57</f>
        <v>0.14029599376628965</v>
      </c>
      <c r="J57" s="3">
        <f>'BAJAJ FINANCE'!I58</f>
        <v>0.30441799282590498</v>
      </c>
      <c r="K57" s="3">
        <f>'APL Apollo Tubes'!I57</f>
        <v>8.6278030563021704E-2</v>
      </c>
      <c r="L57" s="3">
        <f>'Page Industries'!I57</f>
        <v>0.19889059620624616</v>
      </c>
      <c r="M57" s="3">
        <f>'Avenue Supermart'!I57</f>
        <v>0.21985578520889007</v>
      </c>
      <c r="N57" s="3">
        <f>'Alkyl Amines'!I58</f>
        <v>0.10990764256666012</v>
      </c>
      <c r="O57" s="3">
        <f>'Varun Beverages'!I58</f>
        <v>7.8522502730277652E-2</v>
      </c>
      <c r="P57" s="3">
        <f>Titan!I58</f>
        <v>0.18696169619728159</v>
      </c>
      <c r="Q57" s="3">
        <f>'Bharti Airtel'!I58</f>
        <v>-2.2930628166711001E-2</v>
      </c>
      <c r="R57" s="3">
        <f>'Eicher Motor'!I57</f>
        <v>9.7615781781343919E-2</v>
      </c>
      <c r="S57" s="3">
        <f>CDSL!I57</f>
        <v>-1.6232010876062068E-2</v>
      </c>
      <c r="T57" s="3">
        <f>'KEI Industries'!I57</f>
        <v>4.1717830481980314E-2</v>
      </c>
      <c r="U57" s="3">
        <f>'Jubilent FoodWorks'!I57</f>
        <v>4.86465156797415E-2</v>
      </c>
      <c r="V57" s="3">
        <f>'Astral Ltd'!I58</f>
        <v>6.7609922360625296E-2</v>
      </c>
      <c r="W57" s="3">
        <f>Ultratech!I58</f>
        <v>0.15663557501060696</v>
      </c>
      <c r="X57" s="15">
        <f>'NIFTY BEES'!I57</f>
        <v>7.5484932638467964E-2</v>
      </c>
      <c r="Y57" s="3">
        <f>'GOLD BEES'!I57</f>
        <v>-2.2922127412538518E-3</v>
      </c>
    </row>
    <row r="58" spans="1:25" x14ac:dyDescent="0.3">
      <c r="A58" s="4">
        <v>44568</v>
      </c>
      <c r="B58" s="5">
        <f>'HDFC BANK'!I59</f>
        <v>2.558206438875683E-2</v>
      </c>
      <c r="C58" s="3">
        <f>ITC!J59</f>
        <v>4.7781299095778274E-2</v>
      </c>
      <c r="D58" s="3">
        <f>'Sun Pharma'!J59</f>
        <v>-6.7809294005298837E-2</v>
      </c>
      <c r="E58" s="3">
        <f>'TATA MOTORS'!I59</f>
        <v>6.6882945301542946E-3</v>
      </c>
      <c r="F58" s="15">
        <f>'Asian Paints'!I58</f>
        <v>-3.5844298158239501E-3</v>
      </c>
      <c r="G58" s="15">
        <v>1.01E-2</v>
      </c>
      <c r="H58" s="3">
        <f>TCS!I59</f>
        <v>-0.11330481501340479</v>
      </c>
      <c r="I58" s="3">
        <f>PVR!I58</f>
        <v>-0.15855473941937742</v>
      </c>
      <c r="J58" s="3">
        <f>'BAJAJ FINANCE'!I59</f>
        <v>-2.1861384569343986E-2</v>
      </c>
      <c r="K58" s="3">
        <f>'APL Apollo Tubes'!I58</f>
        <v>-4.6884339108124624E-2</v>
      </c>
      <c r="L58" s="3">
        <f>'Page Industries'!I58</f>
        <v>2.4603882102891026E-2</v>
      </c>
      <c r="M58" s="3">
        <f>'Avenue Supermart'!I58</f>
        <v>4.16450899536977E-2</v>
      </c>
      <c r="N58" s="3">
        <f>'Alkyl Amines'!I59</f>
        <v>-3.7263448183532492E-2</v>
      </c>
      <c r="O58" s="3">
        <f>'Varun Beverages'!I59</f>
        <v>0.13353360545610599</v>
      </c>
      <c r="P58" s="3">
        <f>Titan!I59</f>
        <v>8.6658488987693155E-2</v>
      </c>
      <c r="Q58" s="3">
        <f>'Bharti Airtel'!I59</f>
        <v>5.9049487380238283E-2</v>
      </c>
      <c r="R58" s="3">
        <f>'Eicher Motor'!I58</f>
        <v>7.6340043783207787E-2</v>
      </c>
      <c r="S58" s="3">
        <f>CDSL!I58</f>
        <v>8.0718737742997218E-2</v>
      </c>
      <c r="T58" s="3">
        <f>'KEI Industries'!I58</f>
        <v>0.15659241951750302</v>
      </c>
      <c r="U58" s="3">
        <f>'Jubilent FoodWorks'!I58</f>
        <v>9.6859992134722059E-2</v>
      </c>
      <c r="V58" s="3">
        <f>'Astral Ltd'!I59</f>
        <v>0.1234824670899374</v>
      </c>
      <c r="W58" s="3">
        <f>Ultratech!I59</f>
        <v>9.771987568463876E-3</v>
      </c>
      <c r="X58" s="15">
        <f>'NIFTY BEES'!I58</f>
        <v>2.7984555884311847E-2</v>
      </c>
      <c r="Y58" s="3">
        <f>'GOLD BEES'!I58</f>
        <v>-1.2779200320929746E-2</v>
      </c>
    </row>
    <row r="59" spans="1:25" x14ac:dyDescent="0.3">
      <c r="A59" s="4">
        <v>44569</v>
      </c>
      <c r="B59" s="5">
        <f>'HDFC BANK'!I60</f>
        <v>-5.4175795759713763E-2</v>
      </c>
      <c r="C59" s="3">
        <f>ITC!J60</f>
        <v>2.6705497659906447E-2</v>
      </c>
      <c r="D59" s="3">
        <f>'Sun Pharma'!J60</f>
        <v>5.1404456996932649E-2</v>
      </c>
      <c r="E59" s="3">
        <f>'TATA MOTORS'!I60</f>
        <v>-0.17359027586206893</v>
      </c>
      <c r="F59" s="15">
        <f>'Asian Paints'!I59</f>
        <v>-3.5428946052214319E-2</v>
      </c>
      <c r="G59" s="15">
        <v>-5.8299999999999998E-2</v>
      </c>
      <c r="H59" s="3">
        <f>TCS!I60</f>
        <v>-0.29943813569321531</v>
      </c>
      <c r="I59" s="3">
        <f>PVR!I59</f>
        <v>-3.4677595628415298E-2</v>
      </c>
      <c r="J59" s="3">
        <f>'BAJAJ FINANCE'!I60</f>
        <v>-3.1299755143888539E-2</v>
      </c>
      <c r="K59" s="3">
        <f>'APL Apollo Tubes'!I59</f>
        <v>5.7425150123212379E-2</v>
      </c>
      <c r="L59" s="3">
        <f>'Page Industries'!I59</f>
        <v>-2.5981093566323388E-2</v>
      </c>
      <c r="M59" s="3">
        <f>'Avenue Supermart'!I59</f>
        <v>-5.8055156851710893E-2</v>
      </c>
      <c r="N59" s="3">
        <f>'Alkyl Amines'!I60</f>
        <v>-8.6986465535804608E-2</v>
      </c>
      <c r="O59" s="3">
        <f>'Varun Beverages'!I60</f>
        <v>-2.5800390985741998E-2</v>
      </c>
      <c r="P59" s="3">
        <f>Titan!I60</f>
        <v>-2.3771540794969025E-2</v>
      </c>
      <c r="Q59" s="3">
        <f>'Bharti Airtel'!I60</f>
        <v>9.3063070002316478E-2</v>
      </c>
      <c r="R59" s="3">
        <f>'Eicher Motor'!I59</f>
        <v>9.0997965159900107E-2</v>
      </c>
      <c r="S59" s="3">
        <f>CDSL!I59</f>
        <v>-2.9895891512657348E-2</v>
      </c>
      <c r="T59" s="3">
        <f>'KEI Industries'!I59</f>
        <v>-5.0560707018986427E-2</v>
      </c>
      <c r="U59" s="3">
        <f>'Jubilent FoodWorks'!I59</f>
        <v>-1.5151434295334753E-2</v>
      </c>
      <c r="V59" s="3">
        <f>'Astral Ltd'!I60</f>
        <v>3.8810508888120404E-2</v>
      </c>
      <c r="W59" s="3">
        <f>Ultratech!I60</f>
        <v>-6.8486462135164849E-2</v>
      </c>
      <c r="X59" s="15">
        <f>'NIFTY BEES'!I59</f>
        <v>-4.8139473071333649E-2</v>
      </c>
      <c r="Y59" s="3">
        <f>'GOLD BEES'!I59</f>
        <v>-2.6004280636961793E-2</v>
      </c>
    </row>
    <row r="60" spans="1:25" x14ac:dyDescent="0.3">
      <c r="A60" s="4">
        <v>44570</v>
      </c>
      <c r="B60" s="5">
        <f>'HDFC BANK'!I61</f>
        <v>1.8124130936894925E-3</v>
      </c>
      <c r="C60" s="3">
        <f>ITC!J61</f>
        <v>-1.010104153036577E-2</v>
      </c>
      <c r="D60" s="3">
        <f>'Sun Pharma'!J61</f>
        <v>1.6374604847207541E-2</v>
      </c>
      <c r="E60" s="3">
        <f>'TATA MOTORS'!I61</f>
        <v>-8.9053965375104037E-3</v>
      </c>
      <c r="F60" s="15">
        <f>'Asian Paints'!I60</f>
        <v>-5.5821851356548935E-2</v>
      </c>
      <c r="G60" s="15">
        <v>1.1900000000000001E-2</v>
      </c>
      <c r="H60" s="3">
        <f>TCS!I61</f>
        <v>8.1929632653061163E-2</v>
      </c>
      <c r="I60" s="3">
        <f>PVR!I60</f>
        <v>-4.6582051998881699E-2</v>
      </c>
      <c r="J60" s="3">
        <f>'BAJAJ FINANCE'!I61</f>
        <v>-2.7887589837100137E-2</v>
      </c>
      <c r="K60" s="3">
        <f>'APL Apollo Tubes'!I60</f>
        <v>5.2309958280007285E-2</v>
      </c>
      <c r="L60" s="3">
        <f>'Page Industries'!I60</f>
        <v>1.3355272307053103E-2</v>
      </c>
      <c r="M60" s="3">
        <f>'Avenue Supermart'!I60</f>
        <v>-8.2454082365412407E-2</v>
      </c>
      <c r="N60" s="3">
        <f>'Alkyl Amines'!I61</f>
        <v>-3.666241774250148E-2</v>
      </c>
      <c r="O60" s="3">
        <f>'Varun Beverages'!I61</f>
        <v>-8.1041327397433527E-2</v>
      </c>
      <c r="P60" s="3">
        <f>Titan!I61</f>
        <v>-1.1554977755036991E-2</v>
      </c>
      <c r="Q60" s="3">
        <f>'Bharti Airtel'!I61</f>
        <v>-3.3651056832724853E-2</v>
      </c>
      <c r="R60" s="3">
        <f>'Eicher Motor'!I60</f>
        <v>-2.5572777255852566E-2</v>
      </c>
      <c r="S60" s="3">
        <f>CDSL!I60</f>
        <v>-4.2098559671072483E-2</v>
      </c>
      <c r="T60" s="3">
        <f>'KEI Industries'!I60</f>
        <v>1.3079013863694991E-3</v>
      </c>
      <c r="U60" s="3">
        <f>'Jubilent FoodWorks'!I60</f>
        <v>-5.9741864902458267E-2</v>
      </c>
      <c r="V60" s="3">
        <f>'Astral Ltd'!I61</f>
        <v>-5.667555798281626E-2</v>
      </c>
      <c r="W60" s="3">
        <f>Ultratech!I61</f>
        <v>4.0948515645297928E-3</v>
      </c>
      <c r="X60" s="15">
        <f>'NIFTY BEES'!I60</f>
        <v>9.8318333960094231E-3</v>
      </c>
      <c r="Y60" s="3">
        <f>'GOLD BEES'!I60</f>
        <v>-8.4527005651412312E-3</v>
      </c>
    </row>
    <row r="61" spans="1:25" x14ac:dyDescent="0.3">
      <c r="A61" s="4"/>
      <c r="H61" s="3"/>
      <c r="N61" s="3"/>
      <c r="S61" t="str">
        <f>CDSL!H61</f>
        <v>-</v>
      </c>
    </row>
    <row r="62" spans="1:25" x14ac:dyDescent="0.3">
      <c r="B62" s="5" t="s">
        <v>70</v>
      </c>
      <c r="C62" s="5"/>
      <c r="D62" s="5"/>
      <c r="E62" s="5"/>
      <c r="F62" s="5"/>
      <c r="G62" s="5"/>
    </row>
    <row r="63" spans="1:25" x14ac:dyDescent="0.3">
      <c r="B63" s="5"/>
      <c r="C63" s="5"/>
      <c r="D63" s="5"/>
      <c r="E63" s="5"/>
      <c r="F63" s="5"/>
      <c r="G63" s="5"/>
      <c r="H63" s="3"/>
      <c r="I63" s="3"/>
      <c r="J63" s="3"/>
      <c r="K63" s="3"/>
      <c r="L63" s="3"/>
      <c r="M63" s="3"/>
      <c r="N63" s="3"/>
      <c r="O63" s="3"/>
      <c r="P63" s="3"/>
      <c r="Q63" s="3"/>
      <c r="R63" s="3"/>
      <c r="S63" s="3"/>
      <c r="T63" s="3"/>
      <c r="U63" s="5"/>
      <c r="V63" s="5"/>
      <c r="W63" s="3"/>
    </row>
    <row r="64" spans="1:25" x14ac:dyDescent="0.3">
      <c r="B64" s="19" cm="1">
        <f t="array" ref="B64:W85">(12/58)*MMULT(TRANSPOSE(B2:W60),B2:W60)</f>
        <v>6.2478747529456778E-2</v>
      </c>
      <c r="C64" s="20">
        <v>2.5957706574798844E-2</v>
      </c>
      <c r="D64" s="20">
        <v>7.4911586066170556E-3</v>
      </c>
      <c r="E64" s="20">
        <v>7.3176194317700685E-2</v>
      </c>
      <c r="F64" s="20">
        <v>2.0642228742715381E-2</v>
      </c>
      <c r="G64" s="20">
        <v>1.1129925552920531E-2</v>
      </c>
      <c r="H64" s="20">
        <v>4.1199917244747405E-2</v>
      </c>
      <c r="I64" s="20">
        <v>4.1459560702588646E-2</v>
      </c>
      <c r="J64" s="20">
        <v>8.9873359049789825E-2</v>
      </c>
      <c r="K64" s="20">
        <v>3.5466572332319306E-2</v>
      </c>
      <c r="L64" s="20">
        <v>2.4344814462017545E-2</v>
      </c>
      <c r="M64" s="20">
        <v>2.4348607144868334E-2</v>
      </c>
      <c r="N64" s="20">
        <v>5.107404921513542E-2</v>
      </c>
      <c r="O64" s="20">
        <v>5.1631074587864971E-2</v>
      </c>
      <c r="P64" s="20">
        <v>3.9568296308232276E-2</v>
      </c>
      <c r="Q64" s="20">
        <v>2.3266082385630292E-2</v>
      </c>
      <c r="R64" s="20">
        <v>3.5649942573547526E-2</v>
      </c>
      <c r="S64" s="20">
        <v>1.8216111897725512E-2</v>
      </c>
      <c r="T64" s="20">
        <v>7.5806654466598261E-2</v>
      </c>
      <c r="U64" s="20">
        <v>3.8468116845814984E-2</v>
      </c>
      <c r="V64" s="20">
        <v>4.0875868960555735E-2</v>
      </c>
      <c r="W64" s="20">
        <v>3.2863857235192022E-2</v>
      </c>
    </row>
    <row r="65" spans="2:23" x14ac:dyDescent="0.3">
      <c r="B65" s="19">
        <v>2.5957706574798844E-2</v>
      </c>
      <c r="C65" s="20">
        <v>5.5412949585697993E-2</v>
      </c>
      <c r="D65" s="20">
        <v>2.9383402007222999E-2</v>
      </c>
      <c r="E65" s="20">
        <v>4.680440144178187E-2</v>
      </c>
      <c r="F65" s="20">
        <v>1.8810739664048344E-2</v>
      </c>
      <c r="G65" s="20">
        <v>1.1064092020998855E-2</v>
      </c>
      <c r="H65" s="20">
        <v>1.7447122331279687E-2</v>
      </c>
      <c r="I65" s="20">
        <v>4.1101834207857714E-2</v>
      </c>
      <c r="J65" s="20">
        <v>4.4136618317564089E-2</v>
      </c>
      <c r="K65" s="20">
        <v>3.2528174219622452E-2</v>
      </c>
      <c r="L65" s="20">
        <v>3.5141446087653905E-2</v>
      </c>
      <c r="M65" s="20">
        <v>1.1629113953581361E-2</v>
      </c>
      <c r="N65" s="20">
        <v>2.2894112153409803E-2</v>
      </c>
      <c r="O65" s="20">
        <v>2.9860646871497493E-2</v>
      </c>
      <c r="P65" s="20">
        <v>2.2704085659315809E-2</v>
      </c>
      <c r="Q65" s="20">
        <v>1.9215693146989229E-2</v>
      </c>
      <c r="R65" s="20">
        <v>3.440237121037712E-2</v>
      </c>
      <c r="S65" s="20">
        <v>1.3868293192253229E-2</v>
      </c>
      <c r="T65" s="20">
        <v>5.7819663649610782E-2</v>
      </c>
      <c r="U65" s="20">
        <v>2.9015598237954673E-2</v>
      </c>
      <c r="V65" s="20">
        <v>2.9532223684130565E-2</v>
      </c>
      <c r="W65" s="20">
        <v>2.9359227013597628E-2</v>
      </c>
    </row>
    <row r="66" spans="2:23" x14ac:dyDescent="0.3">
      <c r="B66" s="19">
        <v>7.4911586066170556E-3</v>
      </c>
      <c r="C66" s="20">
        <v>2.9383402007222999E-2</v>
      </c>
      <c r="D66" s="20">
        <v>9.2549125919408448E-2</v>
      </c>
      <c r="E66" s="20">
        <v>4.4294413058376655E-2</v>
      </c>
      <c r="F66" s="20">
        <v>1.5190339922811942E-2</v>
      </c>
      <c r="G66" s="20">
        <v>6.3007302761074633E-3</v>
      </c>
      <c r="H66" s="20">
        <v>9.2375577668339821E-3</v>
      </c>
      <c r="I66" s="20">
        <v>1.438794716084861E-2</v>
      </c>
      <c r="J66" s="20">
        <v>2.6941643738494482E-2</v>
      </c>
      <c r="K66" s="20">
        <v>3.8231789088460949E-2</v>
      </c>
      <c r="L66" s="20">
        <v>4.1966015045999519E-2</v>
      </c>
      <c r="M66" s="20">
        <v>2.7555893062264436E-3</v>
      </c>
      <c r="N66" s="20">
        <v>5.3523366937365514E-2</v>
      </c>
      <c r="O66" s="20">
        <v>3.2834722331025613E-2</v>
      </c>
      <c r="P66" s="20">
        <v>9.435960580317676E-3</v>
      </c>
      <c r="Q66" s="20">
        <v>2.2343405858779478E-2</v>
      </c>
      <c r="R66" s="20">
        <v>2.9805821647016797E-2</v>
      </c>
      <c r="S66" s="20">
        <v>3.5351774358484363E-2</v>
      </c>
      <c r="T66" s="20">
        <v>1.2334133304754007E-2</v>
      </c>
      <c r="U66" s="20">
        <v>2.7752251811982698E-2</v>
      </c>
      <c r="V66" s="20">
        <v>9.9465046464906753E-3</v>
      </c>
      <c r="W66" s="20">
        <v>2.3454684635652954E-2</v>
      </c>
    </row>
    <row r="67" spans="2:23" x14ac:dyDescent="0.3">
      <c r="B67" s="19">
        <v>7.3176194317700685E-2</v>
      </c>
      <c r="C67" s="20">
        <v>4.680440144178187E-2</v>
      </c>
      <c r="D67" s="20">
        <v>4.4294413058376655E-2</v>
      </c>
      <c r="E67" s="20">
        <v>0.35816077319871675</v>
      </c>
      <c r="F67" s="20">
        <v>1.2269613240431732E-2</v>
      </c>
      <c r="G67" s="20">
        <v>-1.6235636992599594E-3</v>
      </c>
      <c r="H67" s="20">
        <v>0.15945385320977862</v>
      </c>
      <c r="I67" s="20">
        <v>0.10934696600946969</v>
      </c>
      <c r="J67" s="20">
        <v>0.10692167486951143</v>
      </c>
      <c r="K67" s="20">
        <v>0.11478683742579132</v>
      </c>
      <c r="L67" s="20">
        <v>8.7894232289548707E-2</v>
      </c>
      <c r="M67" s="20">
        <v>3.2077851590842588E-2</v>
      </c>
      <c r="N67" s="20">
        <v>0.11402641178154355</v>
      </c>
      <c r="O67" s="20">
        <v>7.0482635658213208E-2</v>
      </c>
      <c r="P67" s="20">
        <v>6.8230763495688754E-2</v>
      </c>
      <c r="Q67" s="20">
        <v>3.8453409413056847E-2</v>
      </c>
      <c r="R67" s="20">
        <v>9.466215957503625E-2</v>
      </c>
      <c r="S67" s="20">
        <v>6.6515553576665512E-2</v>
      </c>
      <c r="T67" s="20">
        <v>0.10608800669553581</v>
      </c>
      <c r="U67" s="20">
        <v>7.2580206084768298E-2</v>
      </c>
      <c r="V67" s="20">
        <v>7.4778211460115984E-2</v>
      </c>
      <c r="W67" s="20">
        <v>5.7164588554216307E-2</v>
      </c>
    </row>
    <row r="68" spans="2:23" x14ac:dyDescent="0.3">
      <c r="B68" s="19">
        <v>2.0642228742715381E-2</v>
      </c>
      <c r="C68" s="20">
        <v>1.8810739664048344E-2</v>
      </c>
      <c r="D68" s="20">
        <v>1.5190339922811942E-2</v>
      </c>
      <c r="E68" s="20">
        <v>1.2269613240431732E-2</v>
      </c>
      <c r="F68" s="20">
        <v>6.9430403163435933E-2</v>
      </c>
      <c r="G68" s="20">
        <v>2.63546229775918E-2</v>
      </c>
      <c r="H68" s="20">
        <v>1.0043026827213334E-2</v>
      </c>
      <c r="I68" s="20">
        <v>2.8257216006815316E-3</v>
      </c>
      <c r="J68" s="20">
        <v>4.5221011431278761E-2</v>
      </c>
      <c r="K68" s="20">
        <v>4.5185471251243378E-2</v>
      </c>
      <c r="L68" s="20">
        <v>3.1746338945567193E-2</v>
      </c>
      <c r="M68" s="20">
        <v>4.6060220537871933E-2</v>
      </c>
      <c r="N68" s="20">
        <v>2.1395389960845355E-2</v>
      </c>
      <c r="O68" s="20">
        <v>1.1928018825569361E-2</v>
      </c>
      <c r="P68" s="20">
        <v>3.869968249328512E-2</v>
      </c>
      <c r="Q68" s="20">
        <v>4.1621364181085975E-3</v>
      </c>
      <c r="R68" s="20">
        <v>1.8432643229483976E-2</v>
      </c>
      <c r="S68" s="20">
        <v>1.6931807020625137E-2</v>
      </c>
      <c r="T68" s="20">
        <v>4.1500436029318473E-2</v>
      </c>
      <c r="U68" s="20">
        <v>2.8876178351634491E-2</v>
      </c>
      <c r="V68" s="20">
        <v>3.7459600314452682E-2</v>
      </c>
      <c r="W68" s="20">
        <v>2.8101502391677809E-2</v>
      </c>
    </row>
    <row r="69" spans="2:23" x14ac:dyDescent="0.3">
      <c r="B69" s="20">
        <v>1.1129925552920531E-2</v>
      </c>
      <c r="C69" s="20">
        <v>1.1064092020998855E-2</v>
      </c>
      <c r="D69" s="20">
        <v>6.3007302761074633E-3</v>
      </c>
      <c r="E69" s="20">
        <v>-1.6235636992599594E-3</v>
      </c>
      <c r="F69" s="20">
        <v>2.63546229775918E-2</v>
      </c>
      <c r="G69" s="20">
        <v>3.792072620689655E-2</v>
      </c>
      <c r="H69" s="20">
        <v>8.795007023199174E-3</v>
      </c>
      <c r="I69" s="20">
        <v>5.6255368291149186E-3</v>
      </c>
      <c r="J69" s="20">
        <v>3.1013010716934419E-2</v>
      </c>
      <c r="K69" s="20">
        <v>8.4837670382210927E-3</v>
      </c>
      <c r="L69" s="20">
        <v>2.1613505056710097E-2</v>
      </c>
      <c r="M69" s="20">
        <v>2.5777537679462215E-2</v>
      </c>
      <c r="N69" s="20">
        <v>1.7704067706171788E-2</v>
      </c>
      <c r="O69" s="20">
        <v>1.1490403764431036E-2</v>
      </c>
      <c r="P69" s="20">
        <v>2.4250933884047844E-2</v>
      </c>
      <c r="Q69" s="20">
        <v>8.6156130096244343E-3</v>
      </c>
      <c r="R69" s="20">
        <v>1.852554316675983E-2</v>
      </c>
      <c r="S69" s="20">
        <v>-9.625715580254227E-4</v>
      </c>
      <c r="T69" s="20">
        <v>2.4157266449164438E-2</v>
      </c>
      <c r="U69" s="20">
        <v>2.1243525668419104E-2</v>
      </c>
      <c r="V69" s="20">
        <v>1.6247529067655114E-2</v>
      </c>
      <c r="W69" s="20">
        <v>1.2885603330181334E-2</v>
      </c>
    </row>
    <row r="70" spans="2:23" x14ac:dyDescent="0.3">
      <c r="B70" s="20">
        <v>4.1199917244747405E-2</v>
      </c>
      <c r="C70" s="20">
        <v>1.7447122331279687E-2</v>
      </c>
      <c r="D70" s="20">
        <v>9.2375577668339821E-3</v>
      </c>
      <c r="E70" s="20">
        <v>0.15945385320977862</v>
      </c>
      <c r="F70" s="20">
        <v>1.0043026827213334E-2</v>
      </c>
      <c r="G70" s="20">
        <v>8.795007023199174E-3</v>
      </c>
      <c r="H70" s="20">
        <v>0.57129800578123546</v>
      </c>
      <c r="I70" s="20">
        <v>4.8740540115463332E-2</v>
      </c>
      <c r="J70" s="20">
        <v>4.1195095011113979E-2</v>
      </c>
      <c r="K70" s="20">
        <v>8.8499794171213383E-2</v>
      </c>
      <c r="L70" s="20">
        <v>8.4720185264666403E-2</v>
      </c>
      <c r="M70" s="20">
        <v>-1.6684631858334475E-2</v>
      </c>
      <c r="N70" s="20">
        <v>2.032832822538146E-2</v>
      </c>
      <c r="O70" s="20">
        <v>-1.5417987843563215E-3</v>
      </c>
      <c r="P70" s="20">
        <v>2.2969908725158816E-2</v>
      </c>
      <c r="Q70" s="20">
        <v>-7.3310465949240934E-3</v>
      </c>
      <c r="R70" s="20">
        <v>2.1263238249274376E-2</v>
      </c>
      <c r="S70" s="20">
        <v>2.5664981371443314E-2</v>
      </c>
      <c r="T70" s="20">
        <v>2.1216341057380985E-2</v>
      </c>
      <c r="U70" s="20">
        <v>5.3659821377708618E-2</v>
      </c>
      <c r="V70" s="20">
        <v>7.1415182841285561E-3</v>
      </c>
      <c r="W70" s="20">
        <v>6.383619030836403E-2</v>
      </c>
    </row>
    <row r="71" spans="2:23" x14ac:dyDescent="0.3">
      <c r="B71" s="20">
        <v>4.1459560702588646E-2</v>
      </c>
      <c r="C71" s="20">
        <v>4.1101834207857714E-2</v>
      </c>
      <c r="D71" s="20">
        <v>1.438794716084861E-2</v>
      </c>
      <c r="E71" s="20">
        <v>0.10934696600946969</v>
      </c>
      <c r="F71" s="20">
        <v>2.8257216006815316E-3</v>
      </c>
      <c r="G71" s="20">
        <v>5.6255368291149186E-3</v>
      </c>
      <c r="H71" s="20">
        <v>4.8740540115463332E-2</v>
      </c>
      <c r="I71" s="20">
        <v>0.1779335198952563</v>
      </c>
      <c r="J71" s="20">
        <v>0.10906794693498799</v>
      </c>
      <c r="K71" s="20">
        <v>4.1871092294815559E-2</v>
      </c>
      <c r="L71" s="20">
        <v>4.4411233788130403E-2</v>
      </c>
      <c r="M71" s="20">
        <v>9.4300915538777109E-3</v>
      </c>
      <c r="N71" s="20">
        <v>6.2430657987601501E-2</v>
      </c>
      <c r="O71" s="20">
        <v>5.24473724684218E-2</v>
      </c>
      <c r="P71" s="20">
        <v>5.0352312206373172E-2</v>
      </c>
      <c r="Q71" s="20">
        <v>1.7867036983603958E-2</v>
      </c>
      <c r="R71" s="20">
        <v>4.0387153383353656E-2</v>
      </c>
      <c r="S71" s="20">
        <v>3.9499997857454131E-2</v>
      </c>
      <c r="T71" s="20">
        <v>7.286703171647467E-2</v>
      </c>
      <c r="U71" s="20">
        <v>3.7705720901209903E-2</v>
      </c>
      <c r="V71" s="20">
        <v>4.6163060011866527E-2</v>
      </c>
      <c r="W71" s="20">
        <v>2.3720070751516522E-2</v>
      </c>
    </row>
    <row r="72" spans="2:23" x14ac:dyDescent="0.3">
      <c r="B72" s="20">
        <v>8.9873359049789825E-2</v>
      </c>
      <c r="C72" s="20">
        <v>4.4136618317564089E-2</v>
      </c>
      <c r="D72" s="20">
        <v>2.6941643738494482E-2</v>
      </c>
      <c r="E72" s="20">
        <v>0.10692167486951143</v>
      </c>
      <c r="F72" s="20">
        <v>4.5221011431278761E-2</v>
      </c>
      <c r="G72" s="20">
        <v>3.1013010716934419E-2</v>
      </c>
      <c r="H72" s="20">
        <v>4.1195095011113979E-2</v>
      </c>
      <c r="I72" s="20">
        <v>0.10906794693498799</v>
      </c>
      <c r="J72" s="20">
        <v>0.23863046676452621</v>
      </c>
      <c r="K72" s="20">
        <v>7.2287879475969763E-2</v>
      </c>
      <c r="L72" s="20">
        <v>7.2774550458448703E-2</v>
      </c>
      <c r="M72" s="20">
        <v>5.8070645959244376E-2</v>
      </c>
      <c r="N72" s="20">
        <v>9.1390473995613966E-2</v>
      </c>
      <c r="O72" s="20">
        <v>9.645078166570023E-2</v>
      </c>
      <c r="P72" s="20">
        <v>0.10265408751448241</v>
      </c>
      <c r="Q72" s="20">
        <v>4.2618660778907705E-2</v>
      </c>
      <c r="R72" s="20">
        <v>6.8234097817456735E-2</v>
      </c>
      <c r="S72" s="20">
        <v>5.5225115218748747E-2</v>
      </c>
      <c r="T72" s="20">
        <v>0.13724447563016032</v>
      </c>
      <c r="U72" s="20">
        <v>7.0402540905159086E-2</v>
      </c>
      <c r="V72" s="20">
        <v>9.4186614791844855E-2</v>
      </c>
      <c r="W72" s="20">
        <v>5.7860624004090103E-2</v>
      </c>
    </row>
    <row r="73" spans="2:23" x14ac:dyDescent="0.3">
      <c r="B73" s="20">
        <v>3.5466572332319306E-2</v>
      </c>
      <c r="C73" s="20">
        <v>3.2528174219622452E-2</v>
      </c>
      <c r="D73" s="20">
        <v>3.8231789088460949E-2</v>
      </c>
      <c r="E73" s="20">
        <v>0.11478683742579132</v>
      </c>
      <c r="F73" s="20">
        <v>4.5185471251243378E-2</v>
      </c>
      <c r="G73" s="20">
        <v>8.4837670382210927E-3</v>
      </c>
      <c r="H73" s="20">
        <v>8.8499794171213383E-2</v>
      </c>
      <c r="I73" s="20">
        <v>4.1871092294815559E-2</v>
      </c>
      <c r="J73" s="20">
        <v>7.2287879475969763E-2</v>
      </c>
      <c r="K73" s="20">
        <v>0.19040630336749537</v>
      </c>
      <c r="L73" s="20">
        <v>4.9811327232448285E-2</v>
      </c>
      <c r="M73" s="20">
        <v>3.0751751650819874E-2</v>
      </c>
      <c r="N73" s="20">
        <v>8.5743113084712469E-2</v>
      </c>
      <c r="O73" s="20">
        <v>4.2879285486513742E-2</v>
      </c>
      <c r="P73" s="20">
        <v>6.7190523799454976E-2</v>
      </c>
      <c r="Q73" s="20">
        <v>2.1216963953531863E-2</v>
      </c>
      <c r="R73" s="20">
        <v>5.1152205740928464E-2</v>
      </c>
      <c r="S73" s="20">
        <v>7.9730824178169943E-2</v>
      </c>
      <c r="T73" s="20">
        <v>8.6993460617983243E-2</v>
      </c>
      <c r="U73" s="20">
        <v>6.7376778102689008E-2</v>
      </c>
      <c r="V73" s="20">
        <v>6.5242941541424002E-2</v>
      </c>
      <c r="W73" s="20">
        <v>6.9240834666161946E-2</v>
      </c>
    </row>
    <row r="74" spans="2:23" x14ac:dyDescent="0.3">
      <c r="B74" s="20">
        <v>2.4344814462017545E-2</v>
      </c>
      <c r="C74" s="20">
        <v>3.5141446087653905E-2</v>
      </c>
      <c r="D74" s="20">
        <v>4.1966015045999519E-2</v>
      </c>
      <c r="E74" s="20">
        <v>8.7894232289548707E-2</v>
      </c>
      <c r="F74" s="20">
        <v>3.1746338945567193E-2</v>
      </c>
      <c r="G74" s="20">
        <v>2.1613505056710097E-2</v>
      </c>
      <c r="H74" s="20">
        <v>8.4720185264666403E-2</v>
      </c>
      <c r="I74" s="20">
        <v>4.4411233788130403E-2</v>
      </c>
      <c r="J74" s="20">
        <v>7.2774550458448703E-2</v>
      </c>
      <c r="K74" s="20">
        <v>4.9811327232448285E-2</v>
      </c>
      <c r="L74" s="20">
        <v>0.11212868730209585</v>
      </c>
      <c r="M74" s="20">
        <v>4.0779316264952833E-2</v>
      </c>
      <c r="N74" s="20">
        <v>3.3023928074229963E-2</v>
      </c>
      <c r="O74" s="20">
        <v>2.990755598678356E-2</v>
      </c>
      <c r="P74" s="20">
        <v>5.5961346476378418E-2</v>
      </c>
      <c r="Q74" s="20">
        <v>1.5921278897451808E-2</v>
      </c>
      <c r="R74" s="20">
        <v>5.0662774285260219E-2</v>
      </c>
      <c r="S74" s="20">
        <v>4.4691008933707921E-2</v>
      </c>
      <c r="T74" s="20">
        <v>5.0122915454051557E-2</v>
      </c>
      <c r="U74" s="20">
        <v>4.5820094734967926E-2</v>
      </c>
      <c r="V74" s="20">
        <v>4.2854075639846667E-2</v>
      </c>
      <c r="W74" s="20">
        <v>3.8536698501957026E-2</v>
      </c>
    </row>
    <row r="75" spans="2:23" x14ac:dyDescent="0.3">
      <c r="B75" s="20">
        <v>2.4348607144868334E-2</v>
      </c>
      <c r="C75" s="20">
        <v>1.1629113953581361E-2</v>
      </c>
      <c r="D75" s="20">
        <v>2.7555893062264436E-3</v>
      </c>
      <c r="E75" s="20">
        <v>3.2077851590842588E-2</v>
      </c>
      <c r="F75" s="20">
        <v>4.6060220537871933E-2</v>
      </c>
      <c r="G75" s="20">
        <v>2.5777537679462215E-2</v>
      </c>
      <c r="H75" s="20">
        <v>-1.6684631858334475E-2</v>
      </c>
      <c r="I75" s="20">
        <v>9.4300915538777109E-3</v>
      </c>
      <c r="J75" s="20">
        <v>5.8070645959244376E-2</v>
      </c>
      <c r="K75" s="20">
        <v>3.0751751650819874E-2</v>
      </c>
      <c r="L75" s="20">
        <v>4.0779316264952833E-2</v>
      </c>
      <c r="M75" s="20">
        <v>9.2314671082870212E-2</v>
      </c>
      <c r="N75" s="20">
        <v>3.0930238515255382E-2</v>
      </c>
      <c r="O75" s="20">
        <v>2.0361310768405368E-2</v>
      </c>
      <c r="P75" s="20">
        <v>4.162675364985792E-2</v>
      </c>
      <c r="Q75" s="20">
        <v>1.7534304814644235E-2</v>
      </c>
      <c r="R75" s="20">
        <v>1.7267540851376436E-2</v>
      </c>
      <c r="S75" s="20">
        <v>2.2051423264520399E-2</v>
      </c>
      <c r="T75" s="20">
        <v>5.8533544831331344E-2</v>
      </c>
      <c r="U75" s="20">
        <v>4.4928070774399781E-2</v>
      </c>
      <c r="V75" s="20">
        <v>4.224605710886347E-2</v>
      </c>
      <c r="W75" s="20">
        <v>3.0360189603759021E-2</v>
      </c>
    </row>
    <row r="76" spans="2:23" x14ac:dyDescent="0.3">
      <c r="B76" s="20">
        <v>5.107404921513542E-2</v>
      </c>
      <c r="C76" s="20">
        <v>2.2894112153409803E-2</v>
      </c>
      <c r="D76" s="20">
        <v>5.3523366937365514E-2</v>
      </c>
      <c r="E76" s="20">
        <v>0.11402641178154355</v>
      </c>
      <c r="F76" s="20">
        <v>2.1395389960845355E-2</v>
      </c>
      <c r="G76" s="20">
        <v>1.7704067706171788E-2</v>
      </c>
      <c r="H76" s="20">
        <v>2.032832822538146E-2</v>
      </c>
      <c r="I76" s="20">
        <v>6.2430657987601501E-2</v>
      </c>
      <c r="J76" s="20">
        <v>9.1390473995613966E-2</v>
      </c>
      <c r="K76" s="20">
        <v>8.5743113084712469E-2</v>
      </c>
      <c r="L76" s="20">
        <v>3.3023928074229963E-2</v>
      </c>
      <c r="M76" s="20">
        <v>3.0930238515255382E-2</v>
      </c>
      <c r="N76" s="20">
        <v>0.26333902805979675</v>
      </c>
      <c r="O76" s="20">
        <v>6.7374257462687465E-2</v>
      </c>
      <c r="P76" s="20">
        <v>3.9176087733376178E-2</v>
      </c>
      <c r="Q76" s="20">
        <v>4.437686250031276E-2</v>
      </c>
      <c r="R76" s="20">
        <v>5.5118489355463214E-2</v>
      </c>
      <c r="S76" s="20">
        <v>8.3267961408801938E-2</v>
      </c>
      <c r="T76" s="20">
        <v>6.3087765708231408E-2</v>
      </c>
      <c r="U76" s="20">
        <v>7.9004466493882736E-2</v>
      </c>
      <c r="V76" s="20">
        <v>5.2967110266696968E-2</v>
      </c>
      <c r="W76" s="20">
        <v>5.367990021860642E-2</v>
      </c>
    </row>
    <row r="77" spans="2:23" x14ac:dyDescent="0.3">
      <c r="B77" s="20">
        <v>5.1631074587864971E-2</v>
      </c>
      <c r="C77" s="20">
        <v>2.9860646871497493E-2</v>
      </c>
      <c r="D77" s="20">
        <v>3.2834722331025613E-2</v>
      </c>
      <c r="E77" s="20">
        <v>7.0482635658213208E-2</v>
      </c>
      <c r="F77" s="20">
        <v>1.1928018825569361E-2</v>
      </c>
      <c r="G77" s="20">
        <v>1.1490403764431036E-2</v>
      </c>
      <c r="H77" s="20">
        <v>-1.5417987843563215E-3</v>
      </c>
      <c r="I77" s="20">
        <v>5.24473724684218E-2</v>
      </c>
      <c r="J77" s="20">
        <v>9.645078166570023E-2</v>
      </c>
      <c r="K77" s="20">
        <v>4.2879285486513742E-2</v>
      </c>
      <c r="L77" s="20">
        <v>2.990755598678356E-2</v>
      </c>
      <c r="M77" s="20">
        <v>2.0361310768405368E-2</v>
      </c>
      <c r="N77" s="20">
        <v>6.7374257462687465E-2</v>
      </c>
      <c r="O77" s="20">
        <v>0.12139129902924754</v>
      </c>
      <c r="P77" s="20">
        <v>3.5884279830197305E-2</v>
      </c>
      <c r="Q77" s="20">
        <v>3.4838772396735378E-2</v>
      </c>
      <c r="R77" s="20">
        <v>3.609948644550915E-2</v>
      </c>
      <c r="S77" s="20">
        <v>2.5189435904744099E-2</v>
      </c>
      <c r="T77" s="20">
        <v>6.9108733875045486E-2</v>
      </c>
      <c r="U77" s="20">
        <v>3.8003074963482632E-2</v>
      </c>
      <c r="V77" s="20">
        <v>5.3023854921617611E-2</v>
      </c>
      <c r="W77" s="20">
        <v>2.6152703170127443E-2</v>
      </c>
    </row>
    <row r="78" spans="2:23" x14ac:dyDescent="0.3">
      <c r="B78" s="20">
        <v>3.9568296308232276E-2</v>
      </c>
      <c r="C78" s="20">
        <v>2.2704085659315809E-2</v>
      </c>
      <c r="D78" s="20">
        <v>9.435960580317676E-3</v>
      </c>
      <c r="E78" s="20">
        <v>6.8230763495688754E-2</v>
      </c>
      <c r="F78" s="20">
        <v>3.869968249328512E-2</v>
      </c>
      <c r="G78" s="20">
        <v>2.4250933884047844E-2</v>
      </c>
      <c r="H78" s="20">
        <v>2.2969908725158816E-2</v>
      </c>
      <c r="I78" s="20">
        <v>5.0352312206373172E-2</v>
      </c>
      <c r="J78" s="20">
        <v>0.10265408751448241</v>
      </c>
      <c r="K78" s="20">
        <v>6.7190523799454976E-2</v>
      </c>
      <c r="L78" s="20">
        <v>5.5961346476378418E-2</v>
      </c>
      <c r="M78" s="20">
        <v>4.162675364985792E-2</v>
      </c>
      <c r="N78" s="20">
        <v>3.9176087733376178E-2</v>
      </c>
      <c r="O78" s="20">
        <v>3.5884279830197305E-2</v>
      </c>
      <c r="P78" s="20">
        <v>9.8227334407902059E-2</v>
      </c>
      <c r="Q78" s="20">
        <v>1.1183312321731651E-2</v>
      </c>
      <c r="R78" s="20">
        <v>4.0632599620311759E-2</v>
      </c>
      <c r="S78" s="20">
        <v>3.6431795970999832E-2</v>
      </c>
      <c r="T78" s="20">
        <v>7.7617373307383622E-2</v>
      </c>
      <c r="U78" s="20">
        <v>4.217581571385759E-2</v>
      </c>
      <c r="V78" s="20">
        <v>5.1452789919750774E-2</v>
      </c>
      <c r="W78" s="20">
        <v>3.4432745219702313E-2</v>
      </c>
    </row>
    <row r="79" spans="2:23" x14ac:dyDescent="0.3">
      <c r="B79" s="20">
        <v>2.3266082385630292E-2</v>
      </c>
      <c r="C79" s="20">
        <v>1.9215693146989229E-2</v>
      </c>
      <c r="D79" s="20">
        <v>2.2343405858779478E-2</v>
      </c>
      <c r="E79" s="20">
        <v>3.8453409413056847E-2</v>
      </c>
      <c r="F79" s="20">
        <v>4.1621364181085975E-3</v>
      </c>
      <c r="G79" s="20">
        <v>8.6156130096244343E-3</v>
      </c>
      <c r="H79" s="20">
        <v>-7.3310465949240934E-3</v>
      </c>
      <c r="I79" s="20">
        <v>1.7867036983603958E-2</v>
      </c>
      <c r="J79" s="20">
        <v>4.2618660778907705E-2</v>
      </c>
      <c r="K79" s="20">
        <v>2.1216963953531863E-2</v>
      </c>
      <c r="L79" s="20">
        <v>1.5921278897451808E-2</v>
      </c>
      <c r="M79" s="20">
        <v>1.7534304814644235E-2</v>
      </c>
      <c r="N79" s="20">
        <v>4.437686250031276E-2</v>
      </c>
      <c r="O79" s="20">
        <v>3.4838772396735378E-2</v>
      </c>
      <c r="P79" s="20">
        <v>1.1183312321731651E-2</v>
      </c>
      <c r="Q79" s="20">
        <v>7.2407468195884561E-2</v>
      </c>
      <c r="R79" s="20">
        <v>2.650460855363124E-2</v>
      </c>
      <c r="S79" s="20">
        <v>1.4832737043107291E-2</v>
      </c>
      <c r="T79" s="20">
        <v>4.8738127384284124E-2</v>
      </c>
      <c r="U79" s="20">
        <v>1.6538000753802608E-2</v>
      </c>
      <c r="V79" s="20">
        <v>1.8069125877199096E-2</v>
      </c>
      <c r="W79" s="20">
        <v>3.1202424047104011E-2</v>
      </c>
    </row>
    <row r="80" spans="2:23" x14ac:dyDescent="0.3">
      <c r="B80" s="20">
        <v>3.5649942573547526E-2</v>
      </c>
      <c r="C80" s="20">
        <v>3.440237121037712E-2</v>
      </c>
      <c r="D80" s="20">
        <v>2.9805821647016797E-2</v>
      </c>
      <c r="E80" s="20">
        <v>9.466215957503625E-2</v>
      </c>
      <c r="F80" s="20">
        <v>1.8432643229483976E-2</v>
      </c>
      <c r="G80" s="20">
        <v>1.852554316675983E-2</v>
      </c>
      <c r="H80" s="20">
        <v>2.1263238249274376E-2</v>
      </c>
      <c r="I80" s="20">
        <v>4.0387153383353656E-2</v>
      </c>
      <c r="J80" s="20">
        <v>6.8234097817456735E-2</v>
      </c>
      <c r="K80" s="20">
        <v>5.1152205740928464E-2</v>
      </c>
      <c r="L80" s="20">
        <v>5.0662774285260219E-2</v>
      </c>
      <c r="M80" s="20">
        <v>1.7267540851376436E-2</v>
      </c>
      <c r="N80" s="20">
        <v>5.5118489355463214E-2</v>
      </c>
      <c r="O80" s="20">
        <v>3.609948644550915E-2</v>
      </c>
      <c r="P80" s="20">
        <v>4.0632599620311759E-2</v>
      </c>
      <c r="Q80" s="20">
        <v>2.650460855363124E-2</v>
      </c>
      <c r="R80" s="20">
        <v>0.1055036546425282</v>
      </c>
      <c r="S80" s="20">
        <v>2.6563993235629742E-2</v>
      </c>
      <c r="T80" s="20">
        <v>6.4045950065945198E-2</v>
      </c>
      <c r="U80" s="20">
        <v>4.4204235814863872E-2</v>
      </c>
      <c r="V80" s="20">
        <v>3.6043883663233911E-2</v>
      </c>
      <c r="W80" s="20">
        <v>2.9138110870517604E-2</v>
      </c>
    </row>
    <row r="81" spans="2:23" x14ac:dyDescent="0.3">
      <c r="B81" s="20">
        <v>1.8216111897725512E-2</v>
      </c>
      <c r="C81" s="20">
        <v>1.3868293192253229E-2</v>
      </c>
      <c r="D81" s="20">
        <v>3.5351774358484363E-2</v>
      </c>
      <c r="E81" s="20">
        <v>6.6515553576665512E-2</v>
      </c>
      <c r="F81" s="20">
        <v>1.6931807020625137E-2</v>
      </c>
      <c r="G81" s="20">
        <v>-9.625715580254227E-4</v>
      </c>
      <c r="H81" s="20">
        <v>2.5664981371443314E-2</v>
      </c>
      <c r="I81" s="20">
        <v>3.9499997857454131E-2</v>
      </c>
      <c r="J81" s="20">
        <v>5.5225115218748747E-2</v>
      </c>
      <c r="K81" s="20">
        <v>7.9730824178169943E-2</v>
      </c>
      <c r="L81" s="20">
        <v>4.4691008933707921E-2</v>
      </c>
      <c r="M81" s="20">
        <v>2.2051423264520399E-2</v>
      </c>
      <c r="N81" s="20">
        <v>8.3267961408801938E-2</v>
      </c>
      <c r="O81" s="20">
        <v>2.5189435904744099E-2</v>
      </c>
      <c r="P81" s="20">
        <v>3.6431795970999832E-2</v>
      </c>
      <c r="Q81" s="20">
        <v>1.4832737043107291E-2</v>
      </c>
      <c r="R81" s="20">
        <v>2.6563993235629742E-2</v>
      </c>
      <c r="S81" s="20">
        <v>0.15180800077750531</v>
      </c>
      <c r="T81" s="20">
        <v>7.3683800258769042E-2</v>
      </c>
      <c r="U81" s="20">
        <v>6.2370363766867901E-2</v>
      </c>
      <c r="V81" s="20">
        <v>5.5736992781670013E-2</v>
      </c>
      <c r="W81" s="20">
        <v>4.1831143563849822E-2</v>
      </c>
    </row>
    <row r="82" spans="2:23" x14ac:dyDescent="0.3">
      <c r="B82" s="20">
        <v>7.5806654466598261E-2</v>
      </c>
      <c r="C82" s="20">
        <v>5.7819663649610782E-2</v>
      </c>
      <c r="D82" s="20">
        <v>1.2334133304754007E-2</v>
      </c>
      <c r="E82" s="20">
        <v>0.10608800669553581</v>
      </c>
      <c r="F82" s="20">
        <v>4.1500436029318473E-2</v>
      </c>
      <c r="G82" s="20">
        <v>2.4157266449164438E-2</v>
      </c>
      <c r="H82" s="20">
        <v>2.1216341057380985E-2</v>
      </c>
      <c r="I82" s="20">
        <v>7.286703171647467E-2</v>
      </c>
      <c r="J82" s="20">
        <v>0.13724447563016032</v>
      </c>
      <c r="K82" s="20">
        <v>8.6993460617983243E-2</v>
      </c>
      <c r="L82" s="20">
        <v>5.0122915454051557E-2</v>
      </c>
      <c r="M82" s="20">
        <v>5.8533544831331344E-2</v>
      </c>
      <c r="N82" s="20">
        <v>6.3087765708231408E-2</v>
      </c>
      <c r="O82" s="20">
        <v>6.9108733875045486E-2</v>
      </c>
      <c r="P82" s="20">
        <v>7.7617373307383622E-2</v>
      </c>
      <c r="Q82" s="20">
        <v>4.8738127384284124E-2</v>
      </c>
      <c r="R82" s="20">
        <v>6.4045950065945198E-2</v>
      </c>
      <c r="S82" s="20">
        <v>7.3683800258769042E-2</v>
      </c>
      <c r="T82" s="20">
        <v>0.21938083520319793</v>
      </c>
      <c r="U82" s="20">
        <v>7.2388256904643192E-2</v>
      </c>
      <c r="V82" s="20">
        <v>8.8394346862940551E-2</v>
      </c>
      <c r="W82" s="20">
        <v>5.2075283102377613E-2</v>
      </c>
    </row>
    <row r="83" spans="2:23" x14ac:dyDescent="0.3">
      <c r="B83" s="20">
        <v>3.8468116845814984E-2</v>
      </c>
      <c r="C83" s="20">
        <v>2.9015598237954673E-2</v>
      </c>
      <c r="D83" s="20">
        <v>2.7752251811982698E-2</v>
      </c>
      <c r="E83" s="20">
        <v>7.2580206084768298E-2</v>
      </c>
      <c r="F83" s="20">
        <v>2.8876178351634491E-2</v>
      </c>
      <c r="G83" s="20">
        <v>2.1243525668419104E-2</v>
      </c>
      <c r="H83" s="20">
        <v>5.3659821377708618E-2</v>
      </c>
      <c r="I83" s="20">
        <v>3.7705720901209903E-2</v>
      </c>
      <c r="J83" s="20">
        <v>7.0402540905159086E-2</v>
      </c>
      <c r="K83" s="20">
        <v>6.7376778102689008E-2</v>
      </c>
      <c r="L83" s="20">
        <v>4.5820094734967926E-2</v>
      </c>
      <c r="M83" s="20">
        <v>4.4928070774399781E-2</v>
      </c>
      <c r="N83" s="20">
        <v>7.9004466493882736E-2</v>
      </c>
      <c r="O83" s="20">
        <v>3.8003074963482632E-2</v>
      </c>
      <c r="P83" s="20">
        <v>4.217581571385759E-2</v>
      </c>
      <c r="Q83" s="20">
        <v>1.6538000753802608E-2</v>
      </c>
      <c r="R83" s="20">
        <v>4.4204235814863872E-2</v>
      </c>
      <c r="S83" s="20">
        <v>6.2370363766867901E-2</v>
      </c>
      <c r="T83" s="20">
        <v>7.2388256904643192E-2</v>
      </c>
      <c r="U83" s="20">
        <v>0.10977329742620488</v>
      </c>
      <c r="V83" s="20">
        <v>5.472568286628187E-2</v>
      </c>
      <c r="W83" s="20">
        <v>4.2575247335692783E-2</v>
      </c>
    </row>
    <row r="84" spans="2:23" x14ac:dyDescent="0.3">
      <c r="B84" s="20">
        <v>4.0875868960555735E-2</v>
      </c>
      <c r="C84" s="20">
        <v>2.9532223684130565E-2</v>
      </c>
      <c r="D84" s="20">
        <v>9.9465046464906753E-3</v>
      </c>
      <c r="E84" s="20">
        <v>7.4778211460115984E-2</v>
      </c>
      <c r="F84" s="20">
        <v>3.7459600314452682E-2</v>
      </c>
      <c r="G84" s="20">
        <v>1.6247529067655114E-2</v>
      </c>
      <c r="H84" s="20">
        <v>7.1415182841285561E-3</v>
      </c>
      <c r="I84" s="20">
        <v>4.6163060011866527E-2</v>
      </c>
      <c r="J84" s="20">
        <v>9.4186614791844855E-2</v>
      </c>
      <c r="K84" s="20">
        <v>6.5242941541424002E-2</v>
      </c>
      <c r="L84" s="20">
        <v>4.2854075639846667E-2</v>
      </c>
      <c r="M84" s="20">
        <v>4.224605710886347E-2</v>
      </c>
      <c r="N84" s="20">
        <v>5.2967110266696968E-2</v>
      </c>
      <c r="O84" s="20">
        <v>5.3023854921617611E-2</v>
      </c>
      <c r="P84" s="20">
        <v>5.1452789919750774E-2</v>
      </c>
      <c r="Q84" s="20">
        <v>1.8069125877199096E-2</v>
      </c>
      <c r="R84" s="20">
        <v>3.6043883663233911E-2</v>
      </c>
      <c r="S84" s="20">
        <v>5.5736992781670013E-2</v>
      </c>
      <c r="T84" s="20">
        <v>8.8394346862940551E-2</v>
      </c>
      <c r="U84" s="20">
        <v>5.472568286628187E-2</v>
      </c>
      <c r="V84" s="20">
        <v>0.1013449133288227</v>
      </c>
      <c r="W84" s="20">
        <v>3.701453186264235E-2</v>
      </c>
    </row>
    <row r="85" spans="2:23" x14ac:dyDescent="0.3">
      <c r="B85" s="20">
        <v>3.2863857235192022E-2</v>
      </c>
      <c r="C85" s="20">
        <v>2.9359227013597628E-2</v>
      </c>
      <c r="D85" s="20">
        <v>2.3454684635652954E-2</v>
      </c>
      <c r="E85" s="20">
        <v>5.7164588554216307E-2</v>
      </c>
      <c r="F85" s="20">
        <v>2.8101502391677809E-2</v>
      </c>
      <c r="G85" s="20">
        <v>1.2885603330181334E-2</v>
      </c>
      <c r="H85" s="20">
        <v>6.383619030836403E-2</v>
      </c>
      <c r="I85" s="20">
        <v>2.3720070751516522E-2</v>
      </c>
      <c r="J85" s="20">
        <v>5.7860624004090103E-2</v>
      </c>
      <c r="K85" s="20">
        <v>6.9240834666161946E-2</v>
      </c>
      <c r="L85" s="20">
        <v>3.8536698501957026E-2</v>
      </c>
      <c r="M85" s="20">
        <v>3.0360189603759021E-2</v>
      </c>
      <c r="N85" s="20">
        <v>5.367990021860642E-2</v>
      </c>
      <c r="O85" s="20">
        <v>2.6152703170127443E-2</v>
      </c>
      <c r="P85" s="20">
        <v>3.4432745219702313E-2</v>
      </c>
      <c r="Q85" s="20">
        <v>3.1202424047104011E-2</v>
      </c>
      <c r="R85" s="20">
        <v>2.9138110870517604E-2</v>
      </c>
      <c r="S85" s="20">
        <v>4.1831143563849822E-2</v>
      </c>
      <c r="T85" s="20">
        <v>5.2075283102377613E-2</v>
      </c>
      <c r="U85" s="20">
        <v>4.2575247335692783E-2</v>
      </c>
      <c r="V85" s="20">
        <v>3.701453186264235E-2</v>
      </c>
      <c r="W85" s="20">
        <v>7.7934393246376271E-2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E10" sqref="E10"/>
    </sheetView>
  </sheetViews>
  <sheetFormatPr defaultRowHeight="15.6" x14ac:dyDescent="0.3"/>
  <cols>
    <col min="1" max="1" width="22.5" customWidth="1"/>
    <col min="2" max="2" width="25.19921875" customWidth="1"/>
  </cols>
  <sheetData>
    <row r="1" spans="1:3" ht="15.6" customHeight="1" x14ac:dyDescent="0.3">
      <c r="A1" s="126" t="s">
        <v>180</v>
      </c>
      <c r="B1" s="126"/>
      <c r="C1" s="118"/>
    </row>
    <row r="2" spans="1:3" ht="15.6" customHeight="1" x14ac:dyDescent="0.3">
      <c r="A2" s="126"/>
      <c r="B2" s="126"/>
      <c r="C2" s="118"/>
    </row>
    <row r="3" spans="1:3" x14ac:dyDescent="0.3">
      <c r="A3" s="117" t="s">
        <v>181</v>
      </c>
      <c r="B3" s="117" t="s">
        <v>182</v>
      </c>
    </row>
    <row r="4" spans="1:3" x14ac:dyDescent="0.3">
      <c r="A4" s="116" t="s">
        <v>183</v>
      </c>
      <c r="B4" s="116" t="s">
        <v>184</v>
      </c>
    </row>
    <row r="5" spans="1:3" x14ac:dyDescent="0.3">
      <c r="A5" s="116" t="s">
        <v>185</v>
      </c>
      <c r="B5" s="116" t="s">
        <v>195</v>
      </c>
    </row>
    <row r="6" spans="1:3" x14ac:dyDescent="0.3">
      <c r="A6" s="116" t="s">
        <v>186</v>
      </c>
      <c r="B6" s="116" t="s">
        <v>196</v>
      </c>
    </row>
    <row r="7" spans="1:3" x14ac:dyDescent="0.3">
      <c r="A7" s="116" t="s">
        <v>187</v>
      </c>
      <c r="B7" s="116" t="s">
        <v>197</v>
      </c>
    </row>
    <row r="8" spans="1:3" x14ac:dyDescent="0.3">
      <c r="A8" s="116" t="s">
        <v>188</v>
      </c>
      <c r="B8" s="116" t="s">
        <v>198</v>
      </c>
    </row>
    <row r="9" spans="1:3" x14ac:dyDescent="0.3">
      <c r="A9" s="116" t="s">
        <v>189</v>
      </c>
      <c r="B9" s="116" t="s">
        <v>199</v>
      </c>
    </row>
    <row r="10" spans="1:3" x14ac:dyDescent="0.3">
      <c r="A10" s="116" t="s">
        <v>190</v>
      </c>
      <c r="B10" s="116" t="s">
        <v>200</v>
      </c>
    </row>
    <row r="11" spans="1:3" x14ac:dyDescent="0.3">
      <c r="A11" s="116" t="s">
        <v>191</v>
      </c>
      <c r="B11" s="116" t="s">
        <v>201</v>
      </c>
    </row>
    <row r="12" spans="1:3" x14ac:dyDescent="0.3">
      <c r="A12" s="116" t="s">
        <v>192</v>
      </c>
      <c r="B12" s="116" t="s">
        <v>202</v>
      </c>
    </row>
    <row r="13" spans="1:3" x14ac:dyDescent="0.3">
      <c r="A13" s="116" t="s">
        <v>193</v>
      </c>
      <c r="B13" s="116" t="s">
        <v>203</v>
      </c>
    </row>
    <row r="14" spans="1:3" x14ac:dyDescent="0.3">
      <c r="A14" s="116" t="s">
        <v>194</v>
      </c>
      <c r="B14" s="116" t="s">
        <v>204</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1" zoomScale="67" workbookViewId="0">
      <selection activeCell="A2" sqref="A2:C23"/>
    </sheetView>
  </sheetViews>
  <sheetFormatPr defaultRowHeight="15.6" x14ac:dyDescent="0.3"/>
  <cols>
    <col min="1" max="1" width="23.296875" customWidth="1"/>
    <col min="2" max="2" width="61.3984375" customWidth="1"/>
    <col min="3" max="3" width="79.796875" customWidth="1"/>
  </cols>
  <sheetData>
    <row r="1" spans="1:3" x14ac:dyDescent="0.3">
      <c r="A1" s="117" t="s">
        <v>205</v>
      </c>
      <c r="B1" s="117" t="s">
        <v>220</v>
      </c>
      <c r="C1" s="117" t="s">
        <v>221</v>
      </c>
    </row>
    <row r="2" spans="1:3" ht="46.8" x14ac:dyDescent="0.3">
      <c r="A2" s="120" t="s">
        <v>215</v>
      </c>
      <c r="B2" s="124" t="s">
        <v>230</v>
      </c>
      <c r="C2" s="125" t="s">
        <v>231</v>
      </c>
    </row>
    <row r="3" spans="1:3" ht="31.2" x14ac:dyDescent="0.3">
      <c r="A3" s="120" t="s">
        <v>216</v>
      </c>
      <c r="B3" s="124" t="s">
        <v>232</v>
      </c>
      <c r="C3" s="123" t="s">
        <v>233</v>
      </c>
    </row>
    <row r="4" spans="1:3" ht="46.8" x14ac:dyDescent="0.3">
      <c r="A4" s="120" t="s">
        <v>217</v>
      </c>
      <c r="B4" s="124" t="s">
        <v>234</v>
      </c>
      <c r="C4" s="123" t="s">
        <v>235</v>
      </c>
    </row>
    <row r="5" spans="1:3" ht="31.2" x14ac:dyDescent="0.3">
      <c r="A5" s="120" t="s">
        <v>27</v>
      </c>
      <c r="B5" s="124" t="s">
        <v>236</v>
      </c>
      <c r="C5" s="123" t="s">
        <v>237</v>
      </c>
    </row>
    <row r="6" spans="1:3" ht="46.8" x14ac:dyDescent="0.3">
      <c r="A6" s="121" t="s">
        <v>28</v>
      </c>
      <c r="B6" s="124" t="s">
        <v>238</v>
      </c>
      <c r="C6" s="123" t="s">
        <v>239</v>
      </c>
    </row>
    <row r="7" spans="1:3" ht="46.8" x14ac:dyDescent="0.3">
      <c r="A7" s="121" t="s">
        <v>29</v>
      </c>
      <c r="B7" s="124" t="s">
        <v>224</v>
      </c>
      <c r="C7" s="123" t="s">
        <v>225</v>
      </c>
    </row>
    <row r="8" spans="1:3" ht="46.8" x14ac:dyDescent="0.3">
      <c r="A8" s="121" t="s">
        <v>218</v>
      </c>
      <c r="B8" s="124" t="s">
        <v>240</v>
      </c>
      <c r="C8" s="123" t="s">
        <v>241</v>
      </c>
    </row>
    <row r="9" spans="1:3" ht="31.2" x14ac:dyDescent="0.3">
      <c r="A9" s="121" t="s">
        <v>31</v>
      </c>
      <c r="B9" s="124" t="s">
        <v>242</v>
      </c>
      <c r="C9" s="123" t="s">
        <v>243</v>
      </c>
    </row>
    <row r="10" spans="1:3" ht="46.8" x14ac:dyDescent="0.3">
      <c r="A10" s="121" t="s">
        <v>214</v>
      </c>
      <c r="B10" s="124" t="s">
        <v>244</v>
      </c>
      <c r="C10" s="123" t="s">
        <v>245</v>
      </c>
    </row>
    <row r="11" spans="1:3" ht="46.8" x14ac:dyDescent="0.3">
      <c r="A11" s="121" t="s">
        <v>219</v>
      </c>
      <c r="B11" s="124" t="s">
        <v>228</v>
      </c>
      <c r="C11" s="123" t="s">
        <v>229</v>
      </c>
    </row>
    <row r="12" spans="1:3" ht="46.8" x14ac:dyDescent="0.3">
      <c r="A12" s="121" t="s">
        <v>206</v>
      </c>
      <c r="B12" s="124" t="s">
        <v>246</v>
      </c>
      <c r="C12" s="123" t="s">
        <v>247</v>
      </c>
    </row>
    <row r="13" spans="1:3" ht="31.2" x14ac:dyDescent="0.3">
      <c r="A13" s="121" t="s">
        <v>207</v>
      </c>
      <c r="B13" s="124" t="s">
        <v>248</v>
      </c>
      <c r="C13" s="123" t="s">
        <v>249</v>
      </c>
    </row>
    <row r="14" spans="1:3" ht="46.8" x14ac:dyDescent="0.3">
      <c r="A14" s="121" t="s">
        <v>36</v>
      </c>
      <c r="B14" s="124" t="s">
        <v>250</v>
      </c>
      <c r="C14" s="123" t="s">
        <v>251</v>
      </c>
    </row>
    <row r="15" spans="1:3" ht="46.8" x14ac:dyDescent="0.3">
      <c r="A15" s="121" t="s">
        <v>208</v>
      </c>
      <c r="B15" s="124" t="s">
        <v>252</v>
      </c>
      <c r="C15" s="123" t="s">
        <v>253</v>
      </c>
    </row>
    <row r="16" spans="1:3" ht="46.8" x14ac:dyDescent="0.3">
      <c r="A16" s="121" t="s">
        <v>38</v>
      </c>
      <c r="B16" s="124" t="s">
        <v>254</v>
      </c>
      <c r="C16" s="123" t="s">
        <v>255</v>
      </c>
    </row>
    <row r="17" spans="1:3" ht="62.4" x14ac:dyDescent="0.3">
      <c r="A17" s="121" t="s">
        <v>209</v>
      </c>
      <c r="B17" s="124" t="s">
        <v>256</v>
      </c>
      <c r="C17" s="123" t="s">
        <v>257</v>
      </c>
    </row>
    <row r="18" spans="1:3" ht="46.8" x14ac:dyDescent="0.3">
      <c r="A18" s="121" t="s">
        <v>210</v>
      </c>
      <c r="B18" s="124" t="s">
        <v>258</v>
      </c>
      <c r="C18" s="123" t="s">
        <v>259</v>
      </c>
    </row>
    <row r="19" spans="1:3" ht="46.8" x14ac:dyDescent="0.3">
      <c r="A19" s="121" t="s">
        <v>211</v>
      </c>
      <c r="B19" s="124" t="s">
        <v>260</v>
      </c>
      <c r="C19" s="123" t="s">
        <v>261</v>
      </c>
    </row>
    <row r="20" spans="1:3" ht="46.8" x14ac:dyDescent="0.3">
      <c r="A20" s="121" t="s">
        <v>212</v>
      </c>
      <c r="B20" s="124" t="s">
        <v>262</v>
      </c>
      <c r="C20" s="123" t="s">
        <v>263</v>
      </c>
    </row>
    <row r="21" spans="1:3" x14ac:dyDescent="0.3">
      <c r="A21" s="121" t="s">
        <v>213</v>
      </c>
      <c r="B21" s="124" t="s">
        <v>264</v>
      </c>
      <c r="C21" s="123" t="s">
        <v>265</v>
      </c>
    </row>
    <row r="22" spans="1:3" ht="62.4" x14ac:dyDescent="0.3">
      <c r="A22" s="121" t="s">
        <v>44</v>
      </c>
      <c r="B22" s="124" t="s">
        <v>226</v>
      </c>
      <c r="C22" s="123" t="s">
        <v>227</v>
      </c>
    </row>
    <row r="23" spans="1:3" ht="31.2" x14ac:dyDescent="0.3">
      <c r="A23" s="122" t="s">
        <v>45</v>
      </c>
      <c r="B23" s="124" t="s">
        <v>222</v>
      </c>
      <c r="C23" s="123"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workbookViewId="0">
      <selection activeCell="M72" sqref="M72"/>
    </sheetView>
  </sheetViews>
  <sheetFormatPr defaultColWidth="11" defaultRowHeight="15.6" x14ac:dyDescent="0.3"/>
  <cols>
    <col min="2" max="5" width="0" hidden="1" customWidth="1"/>
    <col min="6" max="6" width="19.69921875" customWidth="1"/>
    <col min="7" max="7" width="0" hidden="1" customWidth="1"/>
    <col min="9" max="9" width="16.09765625" customWidth="1"/>
  </cols>
  <sheetData>
    <row r="1" spans="1:10" x14ac:dyDescent="0.3">
      <c r="A1" s="51" t="s">
        <v>0</v>
      </c>
      <c r="B1" s="51" t="s">
        <v>71</v>
      </c>
      <c r="C1" s="51" t="s">
        <v>72</v>
      </c>
      <c r="D1" s="51" t="s">
        <v>73</v>
      </c>
      <c r="E1" s="51" t="s">
        <v>74</v>
      </c>
      <c r="F1" s="51" t="s">
        <v>75</v>
      </c>
      <c r="G1" s="51" t="s">
        <v>76</v>
      </c>
      <c r="H1" s="51" t="s">
        <v>77</v>
      </c>
      <c r="I1" s="51" t="s">
        <v>140</v>
      </c>
    </row>
    <row r="2" spans="1:10" x14ac:dyDescent="0.3">
      <c r="A2" s="65">
        <v>43040</v>
      </c>
      <c r="B2" s="40">
        <v>907.54998799999998</v>
      </c>
      <c r="C2" s="40">
        <v>937.75</v>
      </c>
      <c r="D2" s="40">
        <v>894</v>
      </c>
      <c r="E2" s="40">
        <v>926.84997599999997</v>
      </c>
      <c r="F2" s="40">
        <v>898.85980199999995</v>
      </c>
      <c r="G2" s="40">
        <v>50919926</v>
      </c>
      <c r="H2" s="40" t="s">
        <v>79</v>
      </c>
      <c r="I2" s="40"/>
    </row>
    <row r="3" spans="1:10" x14ac:dyDescent="0.3">
      <c r="A3" s="65">
        <v>43070</v>
      </c>
      <c r="B3" s="40">
        <v>927.45001200000002</v>
      </c>
      <c r="C3" s="40">
        <v>951.54998799999998</v>
      </c>
      <c r="D3" s="40">
        <v>899.5</v>
      </c>
      <c r="E3" s="40">
        <v>936.20001200000002</v>
      </c>
      <c r="F3" s="40">
        <v>907.92749000000003</v>
      </c>
      <c r="G3" s="40">
        <v>59433142</v>
      </c>
      <c r="H3" s="77">
        <f>(F3-F2)/F2</f>
        <v>1.0087989227935338E-2</v>
      </c>
      <c r="I3" s="77">
        <f t="shared" ref="I3:I34" si="0">H3-$H$64</f>
        <v>-5.1738661004363008E-4</v>
      </c>
    </row>
    <row r="4" spans="1:10" x14ac:dyDescent="0.3">
      <c r="A4" s="65">
        <v>43101</v>
      </c>
      <c r="B4" s="40">
        <v>936.34997599999997</v>
      </c>
      <c r="C4" s="40">
        <v>1006.75</v>
      </c>
      <c r="D4" s="40">
        <v>925.25</v>
      </c>
      <c r="E4" s="40">
        <v>1002.849976</v>
      </c>
      <c r="F4" s="40">
        <v>972.56469700000002</v>
      </c>
      <c r="G4" s="40">
        <v>71520872</v>
      </c>
      <c r="H4" s="77">
        <f t="shared" ref="H4:H61" si="1">(F4-F3)/F3</f>
        <v>7.1192036491812785E-2</v>
      </c>
      <c r="I4" s="77">
        <f t="shared" si="0"/>
        <v>6.0586660653833821E-2</v>
      </c>
    </row>
    <row r="5" spans="1:10" x14ac:dyDescent="0.3">
      <c r="A5" s="65">
        <v>43132</v>
      </c>
      <c r="B5" s="40">
        <v>1003</v>
      </c>
      <c r="C5" s="40">
        <v>1007.5</v>
      </c>
      <c r="D5" s="40">
        <v>918.15002400000003</v>
      </c>
      <c r="E5" s="40">
        <v>942.09997599999997</v>
      </c>
      <c r="F5" s="40">
        <v>913.64929199999995</v>
      </c>
      <c r="G5" s="40">
        <v>55205576</v>
      </c>
      <c r="H5" s="77">
        <f t="shared" si="1"/>
        <v>-6.0577363317558378E-2</v>
      </c>
      <c r="I5" s="77">
        <f t="shared" si="0"/>
        <v>-7.1182739155537342E-2</v>
      </c>
    </row>
    <row r="6" spans="1:10" x14ac:dyDescent="0.3">
      <c r="A6" s="65">
        <v>43160</v>
      </c>
      <c r="B6" s="40">
        <v>939.65002400000003</v>
      </c>
      <c r="C6" s="40">
        <v>950</v>
      </c>
      <c r="D6" s="40">
        <v>914.25</v>
      </c>
      <c r="E6" s="40">
        <v>943.04998799999998</v>
      </c>
      <c r="F6" s="40">
        <v>914.57055700000001</v>
      </c>
      <c r="G6" s="40">
        <v>56704418</v>
      </c>
      <c r="H6" s="77">
        <f>(F6-F5)/F5</f>
        <v>1.0083354828452735E-3</v>
      </c>
      <c r="I6" s="77">
        <f t="shared" si="0"/>
        <v>-9.5970403551336944E-3</v>
      </c>
    </row>
    <row r="7" spans="1:10" x14ac:dyDescent="0.3">
      <c r="A7" s="65">
        <v>43191</v>
      </c>
      <c r="B7" s="40">
        <v>945.25</v>
      </c>
      <c r="C7" s="40">
        <v>989.5</v>
      </c>
      <c r="D7" s="40">
        <v>930.15002400000003</v>
      </c>
      <c r="E7" s="40">
        <v>972.15002400000003</v>
      </c>
      <c r="F7" s="40">
        <v>942.79180899999994</v>
      </c>
      <c r="G7" s="40">
        <v>52637954</v>
      </c>
      <c r="H7" s="77">
        <f t="shared" si="1"/>
        <v>3.0857380859244013E-2</v>
      </c>
      <c r="I7" s="77">
        <f t="shared" si="0"/>
        <v>2.0252005021265045E-2</v>
      </c>
    </row>
    <row r="8" spans="1:10" x14ac:dyDescent="0.3">
      <c r="A8" s="65">
        <v>43221</v>
      </c>
      <c r="B8" s="40">
        <v>972.15002400000003</v>
      </c>
      <c r="C8" s="40">
        <v>1080</v>
      </c>
      <c r="D8" s="40">
        <v>972.15002400000003</v>
      </c>
      <c r="E8" s="40">
        <v>1069.724976</v>
      </c>
      <c r="F8" s="40">
        <v>1037.4201660000001</v>
      </c>
      <c r="G8" s="40">
        <v>79037818</v>
      </c>
      <c r="H8" s="77">
        <f t="shared" si="1"/>
        <v>0.10037036395168784</v>
      </c>
      <c r="I8" s="77">
        <f t="shared" si="0"/>
        <v>8.976498811370888E-2</v>
      </c>
    </row>
    <row r="9" spans="1:10" x14ac:dyDescent="0.3">
      <c r="A9" s="65">
        <v>43252</v>
      </c>
      <c r="B9" s="40">
        <v>1058</v>
      </c>
      <c r="C9" s="40">
        <v>1078.5</v>
      </c>
      <c r="D9" s="40">
        <v>1004.549988</v>
      </c>
      <c r="E9" s="40">
        <v>1054.224976</v>
      </c>
      <c r="F9" s="40">
        <v>1028.9183350000001</v>
      </c>
      <c r="G9" s="40">
        <v>171382202</v>
      </c>
      <c r="H9" s="77">
        <f t="shared" si="1"/>
        <v>-8.1951665088415455E-3</v>
      </c>
      <c r="I9" s="77">
        <f t="shared" si="0"/>
        <v>-1.8800542346820513E-2</v>
      </c>
    </row>
    <row r="10" spans="1:10" x14ac:dyDescent="0.3">
      <c r="A10" s="65">
        <v>43282</v>
      </c>
      <c r="B10" s="40">
        <v>1054.1750489999999</v>
      </c>
      <c r="C10" s="40">
        <v>1110</v>
      </c>
      <c r="D10" s="40">
        <v>1031.625</v>
      </c>
      <c r="E10" s="40">
        <v>1089.75</v>
      </c>
      <c r="F10" s="40">
        <v>1063.5905760000001</v>
      </c>
      <c r="G10" s="40">
        <v>102000326</v>
      </c>
      <c r="H10" s="77">
        <f t="shared" si="1"/>
        <v>3.3697757946941416E-2</v>
      </c>
      <c r="I10" s="77">
        <f t="shared" si="0"/>
        <v>2.3092382108962448E-2</v>
      </c>
    </row>
    <row r="11" spans="1:10" x14ac:dyDescent="0.3">
      <c r="A11" s="65">
        <v>43313</v>
      </c>
      <c r="B11" s="40">
        <v>1081.400024</v>
      </c>
      <c r="C11" s="40">
        <v>1087.5</v>
      </c>
      <c r="D11" s="40">
        <v>1029.125</v>
      </c>
      <c r="E11" s="40">
        <v>1030.599976</v>
      </c>
      <c r="F11" s="40">
        <v>1005.860474</v>
      </c>
      <c r="G11" s="40">
        <v>102832700</v>
      </c>
      <c r="H11" s="77">
        <f t="shared" si="1"/>
        <v>-5.4278500865543679E-2</v>
      </c>
      <c r="I11" s="77">
        <f t="shared" si="0"/>
        <v>-6.488387670352265E-2</v>
      </c>
    </row>
    <row r="12" spans="1:10" x14ac:dyDescent="0.3">
      <c r="A12" s="65">
        <v>43344</v>
      </c>
      <c r="B12" s="40">
        <v>1034.6999510000001</v>
      </c>
      <c r="C12" s="40">
        <v>1039.474976</v>
      </c>
      <c r="D12" s="40">
        <v>955.09997599999997</v>
      </c>
      <c r="E12" s="40">
        <v>1003.025024</v>
      </c>
      <c r="F12" s="40">
        <v>978.94744900000001</v>
      </c>
      <c r="G12" s="40">
        <v>110860266</v>
      </c>
      <c r="H12" s="77">
        <f t="shared" si="1"/>
        <v>-2.6756220863292365E-2</v>
      </c>
      <c r="I12" s="77">
        <f t="shared" si="0"/>
        <v>-3.736159670127133E-2</v>
      </c>
    </row>
    <row r="13" spans="1:10" x14ac:dyDescent="0.3">
      <c r="A13" s="65">
        <v>43374</v>
      </c>
      <c r="B13" s="40">
        <v>1004.900024</v>
      </c>
      <c r="C13" s="40">
        <v>1026.099976</v>
      </c>
      <c r="D13" s="40">
        <v>942.5</v>
      </c>
      <c r="E13" s="40">
        <v>955.875</v>
      </c>
      <c r="F13" s="40">
        <v>932.92926</v>
      </c>
      <c r="G13" s="40">
        <v>165463186</v>
      </c>
      <c r="H13" s="77">
        <f t="shared" si="1"/>
        <v>-4.7007823603818395E-2</v>
      </c>
      <c r="I13" s="77">
        <f t="shared" si="0"/>
        <v>-5.7613199441797366E-2</v>
      </c>
      <c r="J13" s="6"/>
    </row>
    <row r="14" spans="1:10" x14ac:dyDescent="0.3">
      <c r="A14" s="65">
        <v>43405</v>
      </c>
      <c r="B14" s="40">
        <v>965</v>
      </c>
      <c r="C14" s="40">
        <v>1068.775024</v>
      </c>
      <c r="D14" s="40">
        <v>948</v>
      </c>
      <c r="E14" s="40">
        <v>1064.224976</v>
      </c>
      <c r="F14" s="40">
        <v>1038.678101</v>
      </c>
      <c r="G14" s="40">
        <v>137555020</v>
      </c>
      <c r="H14" s="77">
        <f t="shared" si="1"/>
        <v>0.1133514035137026</v>
      </c>
      <c r="I14" s="77">
        <f t="shared" si="0"/>
        <v>0.10274602767572363</v>
      </c>
      <c r="J14" s="6"/>
    </row>
    <row r="15" spans="1:10" x14ac:dyDescent="0.3">
      <c r="A15" s="65">
        <v>43435</v>
      </c>
      <c r="B15" s="40">
        <v>1065.5</v>
      </c>
      <c r="C15" s="40">
        <v>1079.6999510000001</v>
      </c>
      <c r="D15" s="40">
        <v>1016</v>
      </c>
      <c r="E15" s="40">
        <v>1060.849976</v>
      </c>
      <c r="F15" s="40">
        <v>1035.3842770000001</v>
      </c>
      <c r="G15" s="40">
        <v>94995760</v>
      </c>
      <c r="H15" s="77">
        <f t="shared" si="1"/>
        <v>-3.171169197491205E-3</v>
      </c>
      <c r="I15" s="77">
        <f t="shared" si="0"/>
        <v>-1.3776545035470173E-2</v>
      </c>
      <c r="J15" s="6"/>
    </row>
    <row r="16" spans="1:10" x14ac:dyDescent="0.3">
      <c r="A16" s="65">
        <v>43466</v>
      </c>
      <c r="B16" s="40">
        <v>1063.8249510000001</v>
      </c>
      <c r="C16" s="40">
        <v>1083.25</v>
      </c>
      <c r="D16" s="40">
        <v>1011</v>
      </c>
      <c r="E16" s="40">
        <v>1039.974976</v>
      </c>
      <c r="F16" s="40">
        <v>1015.010315</v>
      </c>
      <c r="G16" s="40">
        <v>110090940</v>
      </c>
      <c r="H16" s="77">
        <f t="shared" si="1"/>
        <v>-1.9677681468211167E-2</v>
      </c>
      <c r="I16" s="77">
        <f t="shared" si="0"/>
        <v>-3.0283057306190134E-2</v>
      </c>
      <c r="J16" s="6"/>
    </row>
    <row r="17" spans="1:10" x14ac:dyDescent="0.3">
      <c r="A17" s="65">
        <v>43497</v>
      </c>
      <c r="B17" s="40">
        <v>1039.974976</v>
      </c>
      <c r="C17" s="40">
        <v>1077.5</v>
      </c>
      <c r="D17" s="40">
        <v>1036.599976</v>
      </c>
      <c r="E17" s="40">
        <v>1038.775024</v>
      </c>
      <c r="F17" s="40">
        <v>1013.839172</v>
      </c>
      <c r="G17" s="40">
        <v>86297218</v>
      </c>
      <c r="H17" s="77">
        <f t="shared" si="1"/>
        <v>-1.1538237421754962E-3</v>
      </c>
      <c r="I17" s="77">
        <f t="shared" si="0"/>
        <v>-1.1759199580154464E-2</v>
      </c>
      <c r="J17" s="6"/>
    </row>
    <row r="18" spans="1:10" x14ac:dyDescent="0.3">
      <c r="A18" s="65">
        <v>43525</v>
      </c>
      <c r="B18" s="40">
        <v>1043.125</v>
      </c>
      <c r="C18" s="40">
        <v>1164.025024</v>
      </c>
      <c r="D18" s="40">
        <v>1035</v>
      </c>
      <c r="E18" s="40">
        <v>1159.4499510000001</v>
      </c>
      <c r="F18" s="40">
        <v>1131.6173100000001</v>
      </c>
      <c r="G18" s="40">
        <v>145671274</v>
      </c>
      <c r="H18" s="77">
        <f t="shared" si="1"/>
        <v>0.11617043536368718</v>
      </c>
      <c r="I18" s="77">
        <f t="shared" si="0"/>
        <v>0.10556505952570822</v>
      </c>
      <c r="J18" s="6"/>
    </row>
    <row r="19" spans="1:10" x14ac:dyDescent="0.3">
      <c r="A19" s="65">
        <v>43556</v>
      </c>
      <c r="B19" s="40">
        <v>1162.625</v>
      </c>
      <c r="C19" s="40">
        <v>1166</v>
      </c>
      <c r="D19" s="40">
        <v>1115.5</v>
      </c>
      <c r="E19" s="40">
        <v>1158.724976</v>
      </c>
      <c r="F19" s="40">
        <v>1130.9097899999999</v>
      </c>
      <c r="G19" s="40">
        <v>154552166</v>
      </c>
      <c r="H19" s="77">
        <f t="shared" si="1"/>
        <v>-6.2522903613073809E-4</v>
      </c>
      <c r="I19" s="77">
        <f t="shared" si="0"/>
        <v>-1.1230604874109706E-2</v>
      </c>
      <c r="J19" s="6"/>
    </row>
    <row r="20" spans="1:10" x14ac:dyDescent="0.3">
      <c r="A20" s="65">
        <v>43586</v>
      </c>
      <c r="B20" s="40">
        <v>1158.724976</v>
      </c>
      <c r="C20" s="40">
        <v>1232.5</v>
      </c>
      <c r="D20" s="40">
        <v>1135.8000489999999</v>
      </c>
      <c r="E20" s="40">
        <v>1212.6750489999999</v>
      </c>
      <c r="F20" s="40">
        <v>1183.5648189999999</v>
      </c>
      <c r="G20" s="40">
        <v>140215256</v>
      </c>
      <c r="H20" s="77">
        <f t="shared" si="1"/>
        <v>4.6559884321100461E-2</v>
      </c>
      <c r="I20" s="77">
        <f t="shared" si="0"/>
        <v>3.5954508483121497E-2</v>
      </c>
      <c r="J20" s="6"/>
    </row>
    <row r="21" spans="1:10" x14ac:dyDescent="0.3">
      <c r="A21" s="65">
        <v>43617</v>
      </c>
      <c r="B21" s="40">
        <v>1213.5</v>
      </c>
      <c r="C21" s="40">
        <v>1247.25</v>
      </c>
      <c r="D21" s="40">
        <v>1201.5</v>
      </c>
      <c r="E21" s="40">
        <v>1221.875</v>
      </c>
      <c r="F21" s="40">
        <v>1192.5439449999999</v>
      </c>
      <c r="G21" s="40">
        <v>101231920</v>
      </c>
      <c r="H21" s="77">
        <f t="shared" si="1"/>
        <v>7.5865097169637583E-3</v>
      </c>
      <c r="I21" s="77">
        <f t="shared" si="0"/>
        <v>-3.0188661210152094E-3</v>
      </c>
      <c r="J21" s="6"/>
    </row>
    <row r="22" spans="1:10" x14ac:dyDescent="0.3">
      <c r="A22" s="65">
        <v>43647</v>
      </c>
      <c r="B22" s="40">
        <v>1228</v>
      </c>
      <c r="C22" s="40">
        <v>1251.650024</v>
      </c>
      <c r="D22" s="40">
        <v>1111.525024</v>
      </c>
      <c r="E22" s="40">
        <v>1125.8249510000001</v>
      </c>
      <c r="F22" s="40">
        <v>1105.6289059999999</v>
      </c>
      <c r="G22" s="40">
        <v>140970808</v>
      </c>
      <c r="H22" s="77">
        <f t="shared" si="1"/>
        <v>-7.2882042933855987E-2</v>
      </c>
      <c r="I22" s="77">
        <f t="shared" si="0"/>
        <v>-8.3487418771834951E-2</v>
      </c>
      <c r="J22" s="6"/>
    </row>
    <row r="23" spans="1:10" x14ac:dyDescent="0.3">
      <c r="A23" s="65">
        <v>43678</v>
      </c>
      <c r="B23" s="40">
        <v>1114.5500489999999</v>
      </c>
      <c r="C23" s="40">
        <v>1144.5</v>
      </c>
      <c r="D23" s="40">
        <v>1069.8000489999999</v>
      </c>
      <c r="E23" s="40">
        <v>1113.974976</v>
      </c>
      <c r="F23" s="40">
        <v>1093.9916989999999</v>
      </c>
      <c r="G23" s="40">
        <v>180786992</v>
      </c>
      <c r="H23" s="77">
        <f t="shared" si="1"/>
        <v>-1.052541855304929E-2</v>
      </c>
      <c r="I23" s="77">
        <f t="shared" si="0"/>
        <v>-2.113079439102826E-2</v>
      </c>
      <c r="J23" s="6"/>
    </row>
    <row r="24" spans="1:10" x14ac:dyDescent="0.3">
      <c r="A24" s="65">
        <v>43709</v>
      </c>
      <c r="B24" s="40">
        <v>1113.974976</v>
      </c>
      <c r="C24" s="40">
        <v>1282.6999510000001</v>
      </c>
      <c r="D24" s="40">
        <v>1084</v>
      </c>
      <c r="E24" s="40">
        <v>1227.4499510000001</v>
      </c>
      <c r="F24" s="40">
        <v>1208.1136469999999</v>
      </c>
      <c r="G24" s="40">
        <v>176051693</v>
      </c>
      <c r="H24" s="77">
        <f t="shared" si="1"/>
        <v>0.10431701456630521</v>
      </c>
      <c r="I24" s="77">
        <f t="shared" si="0"/>
        <v>9.3711638728326246E-2</v>
      </c>
      <c r="J24" s="6"/>
    </row>
    <row r="25" spans="1:10" x14ac:dyDescent="0.3">
      <c r="A25" s="65">
        <v>43739</v>
      </c>
      <c r="B25" s="40">
        <v>1231.5</v>
      </c>
      <c r="C25" s="40">
        <v>1263.900024</v>
      </c>
      <c r="D25" s="40">
        <v>1181.150024</v>
      </c>
      <c r="E25" s="40">
        <v>1230.349976</v>
      </c>
      <c r="F25" s="40">
        <v>1210.968018</v>
      </c>
      <c r="G25" s="40">
        <v>137198069</v>
      </c>
      <c r="H25" s="77">
        <f t="shared" si="1"/>
        <v>2.3626676240998778E-3</v>
      </c>
      <c r="I25" s="77">
        <f t="shared" si="0"/>
        <v>-8.2427082138790894E-3</v>
      </c>
      <c r="J25" s="6"/>
    </row>
    <row r="26" spans="1:10" x14ac:dyDescent="0.3">
      <c r="A26" s="65">
        <v>43770</v>
      </c>
      <c r="B26" s="40">
        <v>1239</v>
      </c>
      <c r="C26" s="40">
        <v>1287</v>
      </c>
      <c r="D26" s="40">
        <v>1227.599976</v>
      </c>
      <c r="E26" s="40">
        <v>1274.9499510000001</v>
      </c>
      <c r="F26" s="40">
        <v>1254.865356</v>
      </c>
      <c r="G26" s="40">
        <v>112330501</v>
      </c>
      <c r="H26" s="77">
        <f t="shared" si="1"/>
        <v>3.6249791363193534E-2</v>
      </c>
      <c r="I26" s="77">
        <f t="shared" si="0"/>
        <v>2.5644415525214567E-2</v>
      </c>
      <c r="J26" s="6"/>
    </row>
    <row r="27" spans="1:10" x14ac:dyDescent="0.3">
      <c r="A27" s="65">
        <v>43800</v>
      </c>
      <c r="B27" s="40">
        <v>1273.9499510000001</v>
      </c>
      <c r="C27" s="40">
        <v>1305.5</v>
      </c>
      <c r="D27" s="40">
        <v>1234.1999510000001</v>
      </c>
      <c r="E27" s="40">
        <v>1272.099976</v>
      </c>
      <c r="F27" s="40">
        <v>1252.060303</v>
      </c>
      <c r="G27" s="40">
        <v>117016801</v>
      </c>
      <c r="H27" s="77">
        <f t="shared" si="1"/>
        <v>-2.2353418130383411E-3</v>
      </c>
      <c r="I27" s="77">
        <f t="shared" si="0"/>
        <v>-1.2840717651017309E-2</v>
      </c>
      <c r="J27" s="6"/>
    </row>
    <row r="28" spans="1:10" x14ac:dyDescent="0.3">
      <c r="A28" s="65">
        <v>43831</v>
      </c>
      <c r="B28" s="40">
        <v>1276.099976</v>
      </c>
      <c r="C28" s="40">
        <v>1304.849976</v>
      </c>
      <c r="D28" s="40">
        <v>1211.75</v>
      </c>
      <c r="E28" s="40">
        <v>1226.3000489999999</v>
      </c>
      <c r="F28" s="40">
        <v>1206.9819339999999</v>
      </c>
      <c r="G28" s="40">
        <v>137910086</v>
      </c>
      <c r="H28" s="77">
        <f t="shared" si="1"/>
        <v>-3.6003352947130425E-2</v>
      </c>
      <c r="I28" s="77">
        <f t="shared" si="0"/>
        <v>-4.6608728785109396E-2</v>
      </c>
      <c r="J28" s="6"/>
    </row>
    <row r="29" spans="1:10" x14ac:dyDescent="0.3">
      <c r="A29" s="65">
        <v>43862</v>
      </c>
      <c r="B29" s="40">
        <v>1220</v>
      </c>
      <c r="C29" s="40">
        <v>1259.900024</v>
      </c>
      <c r="D29" s="40">
        <v>1170.099976</v>
      </c>
      <c r="E29" s="40">
        <v>1177.650024</v>
      </c>
      <c r="F29" s="40">
        <v>1159.0982670000001</v>
      </c>
      <c r="G29" s="40">
        <v>131226577</v>
      </c>
      <c r="H29" s="77">
        <f t="shared" si="1"/>
        <v>-3.9672231746925087E-2</v>
      </c>
      <c r="I29" s="77">
        <f t="shared" si="0"/>
        <v>-5.0277607584904058E-2</v>
      </c>
      <c r="J29" s="6"/>
    </row>
    <row r="30" spans="1:10" x14ac:dyDescent="0.3">
      <c r="A30" s="65">
        <v>43891</v>
      </c>
      <c r="B30" s="40">
        <v>1200.1999510000001</v>
      </c>
      <c r="C30" s="40">
        <v>1201.150024</v>
      </c>
      <c r="D30" s="40">
        <v>738.75</v>
      </c>
      <c r="E30" s="40">
        <v>861.90002400000003</v>
      </c>
      <c r="F30" s="40">
        <v>848.32232699999997</v>
      </c>
      <c r="G30" s="40">
        <v>473125765</v>
      </c>
      <c r="H30" s="77">
        <f t="shared" si="1"/>
        <v>-0.2681187168059152</v>
      </c>
      <c r="I30" s="77">
        <f t="shared" si="0"/>
        <v>-0.27872409264389419</v>
      </c>
      <c r="J30" s="6"/>
    </row>
    <row r="31" spans="1:10" x14ac:dyDescent="0.3">
      <c r="A31" s="65">
        <v>43922</v>
      </c>
      <c r="B31" s="40">
        <v>863.84997599999997</v>
      </c>
      <c r="C31" s="40">
        <v>1019</v>
      </c>
      <c r="D31" s="40">
        <v>810</v>
      </c>
      <c r="E31" s="40">
        <v>1001.799988</v>
      </c>
      <c r="F31" s="40">
        <v>986.018372</v>
      </c>
      <c r="G31" s="40">
        <v>397741571</v>
      </c>
      <c r="H31" s="77">
        <f t="shared" si="1"/>
        <v>0.16231571493225597</v>
      </c>
      <c r="I31" s="77">
        <f t="shared" si="0"/>
        <v>0.151710339094277</v>
      </c>
      <c r="J31" s="6"/>
    </row>
    <row r="32" spans="1:10" x14ac:dyDescent="0.3">
      <c r="A32" s="65">
        <v>43952</v>
      </c>
      <c r="B32" s="40">
        <v>1001.799988</v>
      </c>
      <c r="C32" s="40">
        <v>1001.799988</v>
      </c>
      <c r="D32" s="40">
        <v>826.09997599999997</v>
      </c>
      <c r="E32" s="40">
        <v>951.65002400000003</v>
      </c>
      <c r="F32" s="40">
        <v>936.65844700000002</v>
      </c>
      <c r="G32" s="40">
        <v>383193554</v>
      </c>
      <c r="H32" s="77">
        <f t="shared" si="1"/>
        <v>-5.0059843104018731E-2</v>
      </c>
      <c r="I32" s="77">
        <f t="shared" si="0"/>
        <v>-6.0665218941997695E-2</v>
      </c>
      <c r="J32" s="6"/>
    </row>
    <row r="33" spans="1:10" x14ac:dyDescent="0.3">
      <c r="A33" s="65">
        <v>43983</v>
      </c>
      <c r="B33" s="40">
        <v>975</v>
      </c>
      <c r="C33" s="40">
        <v>1082.599976</v>
      </c>
      <c r="D33" s="40">
        <v>928</v>
      </c>
      <c r="E33" s="40">
        <v>1065.849976</v>
      </c>
      <c r="F33" s="40">
        <v>1049.059448</v>
      </c>
      <c r="G33" s="40">
        <v>467983388</v>
      </c>
      <c r="H33" s="77">
        <f t="shared" si="1"/>
        <v>0.1200021217552741</v>
      </c>
      <c r="I33" s="77">
        <f t="shared" si="0"/>
        <v>0.10939674591729513</v>
      </c>
      <c r="J33" s="6"/>
    </row>
    <row r="34" spans="1:10" x14ac:dyDescent="0.3">
      <c r="A34" s="65">
        <v>44013</v>
      </c>
      <c r="B34" s="40">
        <v>1065.849976</v>
      </c>
      <c r="C34" s="40">
        <v>1157.9499510000001</v>
      </c>
      <c r="D34" s="40">
        <v>1020.049988</v>
      </c>
      <c r="E34" s="40">
        <v>1032.8000489999999</v>
      </c>
      <c r="F34" s="40">
        <v>1016.530151</v>
      </c>
      <c r="G34" s="40">
        <v>352780703</v>
      </c>
      <c r="H34" s="77">
        <f t="shared" si="1"/>
        <v>-3.100805875397819E-2</v>
      </c>
      <c r="I34" s="77">
        <f t="shared" si="0"/>
        <v>-4.1613434591957155E-2</v>
      </c>
      <c r="J34" s="6"/>
    </row>
    <row r="35" spans="1:10" x14ac:dyDescent="0.3">
      <c r="A35" s="65">
        <v>44044</v>
      </c>
      <c r="B35" s="40">
        <v>1025.9499510000001</v>
      </c>
      <c r="C35" s="40">
        <v>1148.8000489999999</v>
      </c>
      <c r="D35" s="40">
        <v>993</v>
      </c>
      <c r="E35" s="40">
        <v>1115.849976</v>
      </c>
      <c r="F35" s="40">
        <v>1098.2717290000001</v>
      </c>
      <c r="G35" s="40">
        <v>292230618</v>
      </c>
      <c r="H35" s="77">
        <f t="shared" si="1"/>
        <v>8.0412349716914591E-2</v>
      </c>
      <c r="I35" s="77">
        <f t="shared" ref="I35:I61" si="2">H35-$H$64</f>
        <v>6.9806973878935627E-2</v>
      </c>
      <c r="J35" s="6"/>
    </row>
    <row r="36" spans="1:10" x14ac:dyDescent="0.3">
      <c r="A36" s="65">
        <v>44075</v>
      </c>
      <c r="B36" s="40">
        <v>1128</v>
      </c>
      <c r="C36" s="40">
        <v>1145.9499510000001</v>
      </c>
      <c r="D36" s="40">
        <v>1025</v>
      </c>
      <c r="E36" s="40">
        <v>1078.599976</v>
      </c>
      <c r="F36" s="40">
        <v>1061.6085210000001</v>
      </c>
      <c r="G36" s="40">
        <v>208518898</v>
      </c>
      <c r="H36" s="77">
        <f t="shared" si="1"/>
        <v>-3.3382638405326681E-2</v>
      </c>
      <c r="I36" s="77">
        <f t="shared" si="2"/>
        <v>-4.3988014243305645E-2</v>
      </c>
      <c r="J36" s="6"/>
    </row>
    <row r="37" spans="1:10" x14ac:dyDescent="0.3">
      <c r="A37" s="65">
        <v>44105</v>
      </c>
      <c r="B37" s="40">
        <v>1090.099976</v>
      </c>
      <c r="C37" s="40">
        <v>1251</v>
      </c>
      <c r="D37" s="40">
        <v>1090.099976</v>
      </c>
      <c r="E37" s="40">
        <v>1183.5500489999999</v>
      </c>
      <c r="F37" s="40">
        <v>1164.9052730000001</v>
      </c>
      <c r="G37" s="40">
        <v>255629727</v>
      </c>
      <c r="H37" s="77">
        <f t="shared" si="1"/>
        <v>9.7302112743686206E-2</v>
      </c>
      <c r="I37" s="77">
        <f t="shared" si="2"/>
        <v>8.6696736905707242E-2</v>
      </c>
      <c r="J37" s="6"/>
    </row>
    <row r="38" spans="1:10" x14ac:dyDescent="0.3">
      <c r="A38" s="65">
        <v>44136</v>
      </c>
      <c r="B38" s="40">
        <v>1194.349976</v>
      </c>
      <c r="C38" s="40">
        <v>1464.400024</v>
      </c>
      <c r="D38" s="40">
        <v>1177.5</v>
      </c>
      <c r="E38" s="40">
        <v>1440.849976</v>
      </c>
      <c r="F38" s="40">
        <v>1418.1519780000001</v>
      </c>
      <c r="G38" s="40">
        <v>256002266</v>
      </c>
      <c r="H38" s="77">
        <f t="shared" si="1"/>
        <v>0.21739682261700949</v>
      </c>
      <c r="I38" s="77">
        <f t="shared" si="2"/>
        <v>0.20679144677903052</v>
      </c>
      <c r="J38" s="6"/>
    </row>
    <row r="39" spans="1:10" x14ac:dyDescent="0.3">
      <c r="A39" s="65">
        <v>44166</v>
      </c>
      <c r="B39" s="40">
        <v>1440.849976</v>
      </c>
      <c r="C39" s="40">
        <v>1449</v>
      </c>
      <c r="D39" s="40">
        <v>1345</v>
      </c>
      <c r="E39" s="40">
        <v>1436.3000489999999</v>
      </c>
      <c r="F39" s="40">
        <v>1413.673706</v>
      </c>
      <c r="G39" s="40">
        <v>224469430</v>
      </c>
      <c r="H39" s="77">
        <f t="shared" si="1"/>
        <v>-3.1578223416616497E-3</v>
      </c>
      <c r="I39" s="77">
        <f t="shared" si="2"/>
        <v>-1.3763198179640617E-2</v>
      </c>
      <c r="J39" s="6"/>
    </row>
    <row r="40" spans="1:10" x14ac:dyDescent="0.3">
      <c r="A40" s="65">
        <v>44197</v>
      </c>
      <c r="B40" s="40">
        <v>1440</v>
      </c>
      <c r="C40" s="40">
        <v>1511.650024</v>
      </c>
      <c r="D40" s="40">
        <v>1342</v>
      </c>
      <c r="E40" s="40">
        <v>1390.5</v>
      </c>
      <c r="F40" s="40">
        <v>1368.5950929999999</v>
      </c>
      <c r="G40" s="40">
        <v>203209754</v>
      </c>
      <c r="H40" s="77">
        <f t="shared" si="1"/>
        <v>-3.1887565573777553E-2</v>
      </c>
      <c r="I40" s="77">
        <f t="shared" si="2"/>
        <v>-4.2492941411756524E-2</v>
      </c>
      <c r="J40" s="6"/>
    </row>
    <row r="41" spans="1:10" x14ac:dyDescent="0.3">
      <c r="A41" s="65">
        <v>44228</v>
      </c>
      <c r="B41" s="40">
        <v>1410.25</v>
      </c>
      <c r="C41" s="40">
        <v>1641</v>
      </c>
      <c r="D41" s="40">
        <v>1401</v>
      </c>
      <c r="E41" s="40">
        <v>1534.400024</v>
      </c>
      <c r="F41" s="40">
        <v>1510.2282709999999</v>
      </c>
      <c r="G41" s="40">
        <v>199359334</v>
      </c>
      <c r="H41" s="77">
        <f t="shared" si="1"/>
        <v>0.10348800658749699</v>
      </c>
      <c r="I41" s="77">
        <f t="shared" si="2"/>
        <v>9.2882630749518025E-2</v>
      </c>
      <c r="J41" s="6"/>
    </row>
    <row r="42" spans="1:10" x14ac:dyDescent="0.3">
      <c r="A42" s="65">
        <v>44256</v>
      </c>
      <c r="B42" s="40">
        <v>1564</v>
      </c>
      <c r="C42" s="40">
        <v>1600</v>
      </c>
      <c r="D42" s="40">
        <v>1450.25</v>
      </c>
      <c r="E42" s="40">
        <v>1493.650024</v>
      </c>
      <c r="F42" s="40">
        <v>1470.1202390000001</v>
      </c>
      <c r="G42" s="40">
        <v>180153578</v>
      </c>
      <c r="H42" s="77">
        <f t="shared" si="1"/>
        <v>-2.6557595808640418E-2</v>
      </c>
      <c r="I42" s="77">
        <f t="shared" si="2"/>
        <v>-3.7162971646619386E-2</v>
      </c>
      <c r="J42" s="6"/>
    </row>
    <row r="43" spans="1:10" x14ac:dyDescent="0.3">
      <c r="A43" s="65">
        <v>44287</v>
      </c>
      <c r="B43" s="40">
        <v>1499.400024</v>
      </c>
      <c r="C43" s="40">
        <v>1503.650024</v>
      </c>
      <c r="D43" s="40">
        <v>1353</v>
      </c>
      <c r="E43" s="40">
        <v>1412.3000489999999</v>
      </c>
      <c r="F43" s="40">
        <v>1390.05188</v>
      </c>
      <c r="G43" s="40">
        <v>235770297</v>
      </c>
      <c r="H43" s="77">
        <f t="shared" si="1"/>
        <v>-5.4463816547729395E-2</v>
      </c>
      <c r="I43" s="77">
        <f t="shared" si="2"/>
        <v>-6.5069192385708366E-2</v>
      </c>
      <c r="J43" s="6"/>
    </row>
    <row r="44" spans="1:10" x14ac:dyDescent="0.3">
      <c r="A44" s="65">
        <v>44317</v>
      </c>
      <c r="B44" s="40">
        <v>1393</v>
      </c>
      <c r="C44" s="40">
        <v>1520.4499510000001</v>
      </c>
      <c r="D44" s="40">
        <v>1377.3000489999999</v>
      </c>
      <c r="E44" s="40">
        <v>1515.849976</v>
      </c>
      <c r="F44" s="40">
        <v>1491.9704589999999</v>
      </c>
      <c r="G44" s="40">
        <v>158412762</v>
      </c>
      <c r="H44" s="77">
        <f t="shared" si="1"/>
        <v>7.3319982129012265E-2</v>
      </c>
      <c r="I44" s="77">
        <f t="shared" si="2"/>
        <v>6.2714606291033301E-2</v>
      </c>
      <c r="J44" s="6"/>
    </row>
    <row r="45" spans="1:10" x14ac:dyDescent="0.3">
      <c r="A45" s="65">
        <v>44348</v>
      </c>
      <c r="B45" s="40">
        <v>1520.3000489999999</v>
      </c>
      <c r="C45" s="40">
        <v>1527</v>
      </c>
      <c r="D45" s="40">
        <v>1455</v>
      </c>
      <c r="E45" s="40">
        <v>1497.900024</v>
      </c>
      <c r="F45" s="40">
        <v>1474.303345</v>
      </c>
      <c r="G45" s="40">
        <v>109133234</v>
      </c>
      <c r="H45" s="77">
        <f t="shared" si="1"/>
        <v>-1.1841463678738867E-2</v>
      </c>
      <c r="I45" s="77">
        <f t="shared" si="2"/>
        <v>-2.2446839516717835E-2</v>
      </c>
      <c r="J45" s="6"/>
    </row>
    <row r="46" spans="1:10" x14ac:dyDescent="0.3">
      <c r="A46" s="65">
        <v>44378</v>
      </c>
      <c r="B46" s="40">
        <v>1502</v>
      </c>
      <c r="C46" s="40">
        <v>1545.349976</v>
      </c>
      <c r="D46" s="40">
        <v>1404</v>
      </c>
      <c r="E46" s="40">
        <v>1426.4499510000001</v>
      </c>
      <c r="F46" s="40">
        <v>1410.0551760000001</v>
      </c>
      <c r="G46" s="40">
        <v>150389347</v>
      </c>
      <c r="H46" s="77">
        <f t="shared" si="1"/>
        <v>-4.3578663249929719E-2</v>
      </c>
      <c r="I46" s="77">
        <f t="shared" si="2"/>
        <v>-5.4184039087908684E-2</v>
      </c>
      <c r="J46" s="6"/>
    </row>
    <row r="47" spans="1:10" x14ac:dyDescent="0.3">
      <c r="A47" s="65">
        <v>44409</v>
      </c>
      <c r="B47" s="40">
        <v>1435</v>
      </c>
      <c r="C47" s="40">
        <v>1583.349976</v>
      </c>
      <c r="D47" s="40">
        <v>1410</v>
      </c>
      <c r="E47" s="40">
        <v>1581.400024</v>
      </c>
      <c r="F47" s="40">
        <v>1563.224365</v>
      </c>
      <c r="G47" s="40">
        <v>134711410</v>
      </c>
      <c r="H47" s="77">
        <f t="shared" si="1"/>
        <v>0.10862637973820675</v>
      </c>
      <c r="I47" s="77">
        <f t="shared" si="2"/>
        <v>9.8021003900227791E-2</v>
      </c>
      <c r="J47" s="6"/>
    </row>
    <row r="48" spans="1:10" x14ac:dyDescent="0.3">
      <c r="A48" s="65">
        <v>44440</v>
      </c>
      <c r="B48" s="40">
        <v>1575</v>
      </c>
      <c r="C48" s="40">
        <v>1635.5</v>
      </c>
      <c r="D48" s="40">
        <v>1528.9499510000001</v>
      </c>
      <c r="E48" s="40">
        <v>1594.9499510000001</v>
      </c>
      <c r="F48" s="40">
        <v>1576.61853</v>
      </c>
      <c r="G48" s="40">
        <v>128605303</v>
      </c>
      <c r="H48" s="77">
        <f t="shared" si="1"/>
        <v>8.5682933940195646E-3</v>
      </c>
      <c r="I48" s="77">
        <f t="shared" si="2"/>
        <v>-2.037082443959403E-3</v>
      </c>
      <c r="J48" s="6"/>
    </row>
    <row r="49" spans="1:10" x14ac:dyDescent="0.3">
      <c r="A49" s="65">
        <v>44470</v>
      </c>
      <c r="B49" s="40">
        <v>1583</v>
      </c>
      <c r="C49" s="40">
        <v>1725</v>
      </c>
      <c r="D49" s="40">
        <v>1560</v>
      </c>
      <c r="E49" s="40">
        <v>1582.849976</v>
      </c>
      <c r="F49" s="40">
        <v>1564.6577150000001</v>
      </c>
      <c r="G49" s="40">
        <v>125213820</v>
      </c>
      <c r="H49" s="77">
        <f t="shared" si="1"/>
        <v>-7.5863722088816959E-3</v>
      </c>
      <c r="I49" s="77">
        <f t="shared" si="2"/>
        <v>-1.8191748046860662E-2</v>
      </c>
      <c r="J49" s="6"/>
    </row>
    <row r="50" spans="1:10" x14ac:dyDescent="0.3">
      <c r="A50" s="65">
        <v>44501</v>
      </c>
      <c r="B50" s="40">
        <v>1585</v>
      </c>
      <c r="C50" s="40">
        <v>1622</v>
      </c>
      <c r="D50" s="40">
        <v>1462</v>
      </c>
      <c r="E50" s="40">
        <v>1493.5500489999999</v>
      </c>
      <c r="F50" s="40">
        <v>1476.384155</v>
      </c>
      <c r="G50" s="40">
        <v>129924758</v>
      </c>
      <c r="H50" s="77">
        <f t="shared" si="1"/>
        <v>-5.6417169808925326E-2</v>
      </c>
      <c r="I50" s="77">
        <f t="shared" si="2"/>
        <v>-6.7022545646904297E-2</v>
      </c>
      <c r="J50" s="6"/>
    </row>
    <row r="51" spans="1:10" x14ac:dyDescent="0.3">
      <c r="A51" s="65">
        <v>44531</v>
      </c>
      <c r="B51" s="40">
        <v>1495</v>
      </c>
      <c r="C51" s="40">
        <v>1555.0500489999999</v>
      </c>
      <c r="D51" s="40">
        <v>1414.099976</v>
      </c>
      <c r="E51" s="40">
        <v>1479.400024</v>
      </c>
      <c r="F51" s="40">
        <v>1462.3967290000001</v>
      </c>
      <c r="G51" s="40">
        <v>112838990</v>
      </c>
      <c r="H51" s="77">
        <f t="shared" si="1"/>
        <v>-9.4741100767231651E-3</v>
      </c>
      <c r="I51" s="77">
        <f t="shared" si="2"/>
        <v>-2.0079485914702135E-2</v>
      </c>
      <c r="J51" s="6"/>
    </row>
    <row r="52" spans="1:10" x14ac:dyDescent="0.3">
      <c r="A52" s="65">
        <v>44562</v>
      </c>
      <c r="B52" s="40">
        <v>1485</v>
      </c>
      <c r="C52" s="40">
        <v>1576.650024</v>
      </c>
      <c r="D52" s="40">
        <v>1435</v>
      </c>
      <c r="E52" s="40">
        <v>1485.6999510000001</v>
      </c>
      <c r="F52" s="40">
        <v>1468.624268</v>
      </c>
      <c r="G52" s="40">
        <v>156401807</v>
      </c>
      <c r="H52" s="77">
        <f t="shared" si="1"/>
        <v>4.2584470250138107E-3</v>
      </c>
      <c r="I52" s="77">
        <f t="shared" si="2"/>
        <v>-6.3469288129651569E-3</v>
      </c>
      <c r="J52" s="6"/>
    </row>
    <row r="53" spans="1:10" x14ac:dyDescent="0.3">
      <c r="A53" s="65">
        <v>44593</v>
      </c>
      <c r="B53" s="40">
        <v>1508.5</v>
      </c>
      <c r="C53" s="40">
        <v>1539.9499510000001</v>
      </c>
      <c r="D53" s="40">
        <v>1407.150024</v>
      </c>
      <c r="E53" s="40">
        <v>1426.25</v>
      </c>
      <c r="F53" s="40">
        <v>1409.857544</v>
      </c>
      <c r="G53" s="40">
        <v>129636002</v>
      </c>
      <c r="H53" s="77">
        <f t="shared" si="1"/>
        <v>-4.0014812011808634E-2</v>
      </c>
      <c r="I53" s="77">
        <f t="shared" si="2"/>
        <v>-5.0620187849787598E-2</v>
      </c>
      <c r="J53" s="6"/>
    </row>
    <row r="54" spans="1:10" x14ac:dyDescent="0.3">
      <c r="A54" s="65">
        <v>44621</v>
      </c>
      <c r="B54" s="40">
        <v>1426.25</v>
      </c>
      <c r="C54" s="40">
        <v>1518.8000489999999</v>
      </c>
      <c r="D54" s="40">
        <v>1292</v>
      </c>
      <c r="E54" s="40">
        <v>1470.349976</v>
      </c>
      <c r="F54" s="40">
        <v>1453.4506839999999</v>
      </c>
      <c r="G54" s="40">
        <v>214562417</v>
      </c>
      <c r="H54" s="77">
        <f t="shared" si="1"/>
        <v>3.092024452081802E-2</v>
      </c>
      <c r="I54" s="77">
        <f t="shared" si="2"/>
        <v>2.0314868682839052E-2</v>
      </c>
      <c r="J54" s="6"/>
    </row>
    <row r="55" spans="1:10" x14ac:dyDescent="0.3">
      <c r="A55" s="65">
        <v>44652</v>
      </c>
      <c r="B55" s="40">
        <v>1476.400024</v>
      </c>
      <c r="C55" s="40">
        <v>1722.099976</v>
      </c>
      <c r="D55" s="40">
        <v>1322.25</v>
      </c>
      <c r="E55" s="40">
        <v>1384.599976</v>
      </c>
      <c r="F55" s="40">
        <v>1368.686279</v>
      </c>
      <c r="G55" s="40">
        <v>338232212</v>
      </c>
      <c r="H55" s="77">
        <f t="shared" si="1"/>
        <v>-5.8319422828108765E-2</v>
      </c>
      <c r="I55" s="77">
        <f t="shared" si="2"/>
        <v>-6.8924798666087736E-2</v>
      </c>
      <c r="J55" s="6"/>
    </row>
    <row r="56" spans="1:10" x14ac:dyDescent="0.3">
      <c r="A56" s="65">
        <v>44682</v>
      </c>
      <c r="B56" s="40">
        <v>1362.0500489999999</v>
      </c>
      <c r="C56" s="40">
        <v>1420.5</v>
      </c>
      <c r="D56" s="40">
        <v>1278.3000489999999</v>
      </c>
      <c r="E56" s="40">
        <v>1388.9499510000001</v>
      </c>
      <c r="F56" s="40">
        <v>1372.986206</v>
      </c>
      <c r="G56" s="40">
        <v>200643793</v>
      </c>
      <c r="H56" s="77">
        <f t="shared" si="1"/>
        <v>3.1416454347315227E-3</v>
      </c>
      <c r="I56" s="77">
        <f t="shared" si="2"/>
        <v>-7.463730403247445E-3</v>
      </c>
      <c r="J56" s="6"/>
    </row>
    <row r="57" spans="1:10" x14ac:dyDescent="0.3">
      <c r="A57" s="65">
        <v>44713</v>
      </c>
      <c r="B57" s="40">
        <v>1380</v>
      </c>
      <c r="C57" s="40">
        <v>1400.75</v>
      </c>
      <c r="D57" s="40">
        <v>1271.599976</v>
      </c>
      <c r="E57" s="40">
        <v>1348</v>
      </c>
      <c r="F57" s="40">
        <v>1348</v>
      </c>
      <c r="G57" s="40">
        <v>116809621</v>
      </c>
      <c r="H57" s="77">
        <f t="shared" si="1"/>
        <v>-1.8198439205586628E-2</v>
      </c>
      <c r="I57" s="77">
        <f t="shared" si="2"/>
        <v>-2.8803815043565596E-2</v>
      </c>
      <c r="J57" s="6"/>
    </row>
    <row r="58" spans="1:10" x14ac:dyDescent="0.3">
      <c r="A58" s="65">
        <v>44743</v>
      </c>
      <c r="B58" s="40">
        <v>1343.9499510000001</v>
      </c>
      <c r="C58" s="40">
        <v>1438.599976</v>
      </c>
      <c r="D58" s="40">
        <v>1330.0500489999999</v>
      </c>
      <c r="E58" s="40">
        <v>1434.1999510000001</v>
      </c>
      <c r="F58" s="40">
        <v>1434.1999510000001</v>
      </c>
      <c r="G58" s="40">
        <v>141985936</v>
      </c>
      <c r="H58" s="77">
        <f t="shared" si="1"/>
        <v>6.3946551186943659E-2</v>
      </c>
      <c r="I58" s="77">
        <f t="shared" si="2"/>
        <v>5.3341175348964695E-2</v>
      </c>
      <c r="J58" s="6"/>
    </row>
    <row r="59" spans="1:10" x14ac:dyDescent="0.3">
      <c r="A59" s="65">
        <v>44774</v>
      </c>
      <c r="B59" s="40">
        <v>1439</v>
      </c>
      <c r="C59" s="40">
        <v>1513.900024</v>
      </c>
      <c r="D59" s="40">
        <v>1412.9499510000001</v>
      </c>
      <c r="E59" s="40">
        <v>1486.099976</v>
      </c>
      <c r="F59" s="40">
        <v>1486.099976</v>
      </c>
      <c r="G59" s="40">
        <v>118338708</v>
      </c>
      <c r="H59" s="77">
        <f t="shared" si="1"/>
        <v>3.6187440226735798E-2</v>
      </c>
      <c r="I59" s="77">
        <f t="shared" si="2"/>
        <v>2.558206438875683E-2</v>
      </c>
      <c r="J59" s="6"/>
    </row>
    <row r="60" spans="1:10" x14ac:dyDescent="0.3">
      <c r="A60" s="65">
        <v>44805</v>
      </c>
      <c r="B60" s="40">
        <v>1464.75</v>
      </c>
      <c r="C60" s="40">
        <v>1540.9499510000001</v>
      </c>
      <c r="D60" s="40">
        <v>1365</v>
      </c>
      <c r="E60" s="40">
        <v>1421.349976</v>
      </c>
      <c r="F60" s="40">
        <v>1421.349976</v>
      </c>
      <c r="G60" s="40">
        <v>148319569</v>
      </c>
      <c r="H60" s="77">
        <f t="shared" si="1"/>
        <v>-4.3570419921734799E-2</v>
      </c>
      <c r="I60" s="77">
        <f t="shared" si="2"/>
        <v>-5.4175795759713763E-2</v>
      </c>
      <c r="J60" s="6"/>
    </row>
    <row r="61" spans="1:10" x14ac:dyDescent="0.3">
      <c r="A61" s="65">
        <v>44835</v>
      </c>
      <c r="B61" s="40">
        <v>1409.9499510000001</v>
      </c>
      <c r="C61" s="40">
        <v>1462.599976</v>
      </c>
      <c r="D61" s="40">
        <v>1384</v>
      </c>
      <c r="E61" s="40">
        <v>1439</v>
      </c>
      <c r="F61" s="40">
        <v>1439</v>
      </c>
      <c r="G61" s="40">
        <v>56673478</v>
      </c>
      <c r="H61" s="77">
        <f t="shared" si="1"/>
        <v>1.241778893166846E-2</v>
      </c>
      <c r="I61" s="77">
        <f t="shared" si="2"/>
        <v>1.8124130936894925E-3</v>
      </c>
      <c r="J61" s="6"/>
    </row>
    <row r="62" spans="1:10" x14ac:dyDescent="0.3">
      <c r="H62" s="6"/>
      <c r="I62" s="7"/>
      <c r="J62" s="6"/>
    </row>
    <row r="63" spans="1:10" x14ac:dyDescent="0.3">
      <c r="H63" s="6"/>
      <c r="I63" s="7"/>
      <c r="J63" s="6"/>
    </row>
    <row r="64" spans="1:10" x14ac:dyDescent="0.3">
      <c r="F64" t="s">
        <v>101</v>
      </c>
      <c r="H64" s="6">
        <f>AVERAGE(H3:H61)</f>
        <v>1.0605375837978968E-2</v>
      </c>
      <c r="I64" s="7"/>
      <c r="J64" s="6"/>
    </row>
    <row r="65" spans="6:10" x14ac:dyDescent="0.3">
      <c r="F65" t="s">
        <v>81</v>
      </c>
      <c r="H65" s="6">
        <f>H64*12</f>
        <v>0.12726451005574763</v>
      </c>
      <c r="I65" s="12" t="s">
        <v>141</v>
      </c>
      <c r="J65" s="6"/>
    </row>
    <row r="66" spans="6:10" x14ac:dyDescent="0.3">
      <c r="F66" t="s">
        <v>94</v>
      </c>
      <c r="H66" s="6">
        <f>_xlfn.STDEV.S(H3:H61)</f>
        <v>7.2156512485855362E-2</v>
      </c>
      <c r="I66" s="7"/>
      <c r="J66" s="6"/>
    </row>
    <row r="67" spans="6:10" x14ac:dyDescent="0.3">
      <c r="F67" t="s">
        <v>142</v>
      </c>
      <c r="H67" s="6">
        <f>H66*SQRT(12)</f>
        <v>0.2499574914449591</v>
      </c>
      <c r="I67" s="12" t="s">
        <v>141</v>
      </c>
      <c r="J67" s="6"/>
    </row>
    <row r="68" spans="6:10" x14ac:dyDescent="0.3">
      <c r="H68" s="6"/>
      <c r="I68" s="7"/>
      <c r="J68" s="6"/>
    </row>
    <row r="69" spans="6:10" x14ac:dyDescent="0.3">
      <c r="H69" s="6"/>
      <c r="I69" s="7"/>
      <c r="J69" s="6"/>
    </row>
    <row r="70" spans="6:10" x14ac:dyDescent="0.3">
      <c r="H70" s="6"/>
      <c r="I70" s="7"/>
      <c r="J70" s="6"/>
    </row>
    <row r="71" spans="6:10" x14ac:dyDescent="0.3">
      <c r="H71" s="6"/>
      <c r="I71" s="7"/>
      <c r="J71" s="6"/>
    </row>
    <row r="72" spans="6:10" x14ac:dyDescent="0.3">
      <c r="H72" s="6"/>
      <c r="I72" s="7"/>
    </row>
    <row r="73" spans="6:10" x14ac:dyDescent="0.3">
      <c r="H73" s="6"/>
      <c r="I73" s="7"/>
    </row>
    <row r="74" spans="6:10" x14ac:dyDescent="0.3">
      <c r="H74" s="6"/>
      <c r="I7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0" workbookViewId="0">
      <selection activeCell="I11" sqref="I11"/>
    </sheetView>
  </sheetViews>
  <sheetFormatPr defaultColWidth="11" defaultRowHeight="15.6" x14ac:dyDescent="0.3"/>
  <cols>
    <col min="2" max="5" width="0" hidden="1" customWidth="1"/>
    <col min="6" max="6" width="19.3984375" customWidth="1"/>
    <col min="7" max="7" width="0" hidden="1" customWidth="1"/>
    <col min="8" max="8" width="12.59765625" bestFit="1" customWidth="1"/>
  </cols>
  <sheetData>
    <row r="1" spans="1:9" x14ac:dyDescent="0.3">
      <c r="A1" s="51" t="s">
        <v>0</v>
      </c>
      <c r="B1" s="51" t="s">
        <v>71</v>
      </c>
      <c r="C1" s="51" t="s">
        <v>72</v>
      </c>
      <c r="D1" s="51" t="s">
        <v>73</v>
      </c>
      <c r="E1" s="51" t="s">
        <v>74</v>
      </c>
      <c r="F1" s="51" t="s">
        <v>75</v>
      </c>
      <c r="G1" s="51" t="s">
        <v>76</v>
      </c>
      <c r="H1" s="51" t="s">
        <v>83</v>
      </c>
      <c r="I1" s="51" t="s">
        <v>84</v>
      </c>
    </row>
    <row r="2" spans="1:9" x14ac:dyDescent="0.3">
      <c r="A2" s="65">
        <v>43040</v>
      </c>
      <c r="B2" s="40">
        <v>1809.599976</v>
      </c>
      <c r="C2" s="40">
        <v>1848</v>
      </c>
      <c r="D2" s="40">
        <v>1707.0500489999999</v>
      </c>
      <c r="E2" s="40">
        <v>1727.0500489999999</v>
      </c>
      <c r="F2" s="40">
        <v>1708.1339109999999</v>
      </c>
      <c r="G2" s="40">
        <v>15335729</v>
      </c>
      <c r="H2" s="40" t="s">
        <v>79</v>
      </c>
      <c r="I2" s="40"/>
    </row>
    <row r="3" spans="1:9" x14ac:dyDescent="0.3">
      <c r="A3" s="65">
        <v>43070</v>
      </c>
      <c r="B3" s="40">
        <v>1737</v>
      </c>
      <c r="C3" s="40">
        <v>1797.599976</v>
      </c>
      <c r="D3" s="40">
        <v>1627.0500489999999</v>
      </c>
      <c r="E3" s="40">
        <v>1756.6999510000001</v>
      </c>
      <c r="F3" s="40">
        <v>1737.4589840000001</v>
      </c>
      <c r="G3" s="40">
        <v>17698787</v>
      </c>
      <c r="H3" s="42">
        <f t="shared" ref="H3:H34" si="0">(F3-F2)/F2</f>
        <v>1.7167900485525928E-2</v>
      </c>
      <c r="I3" s="42">
        <f t="shared" ref="I3:I34" si="1">H3-$H$63</f>
        <v>-1.8169493666061496E-2</v>
      </c>
    </row>
    <row r="4" spans="1:9" x14ac:dyDescent="0.3">
      <c r="A4" s="65">
        <v>43101</v>
      </c>
      <c r="B4" s="40">
        <v>1759.5</v>
      </c>
      <c r="C4" s="40">
        <v>1843</v>
      </c>
      <c r="D4" s="40">
        <v>1632.599976</v>
      </c>
      <c r="E4" s="40">
        <v>1677.849976</v>
      </c>
      <c r="F4" s="40">
        <v>1659.4727780000001</v>
      </c>
      <c r="G4" s="40">
        <v>18618527</v>
      </c>
      <c r="H4" s="42">
        <f t="shared" si="0"/>
        <v>-4.4885206913178002E-2</v>
      </c>
      <c r="I4" s="42">
        <f t="shared" si="1"/>
        <v>-8.022260106476542E-2</v>
      </c>
    </row>
    <row r="5" spans="1:9" x14ac:dyDescent="0.3">
      <c r="A5" s="65">
        <v>43132</v>
      </c>
      <c r="B5" s="40">
        <v>1681.8000489999999</v>
      </c>
      <c r="C5" s="40">
        <v>1760</v>
      </c>
      <c r="D5" s="40">
        <v>1511.1999510000001</v>
      </c>
      <c r="E5" s="40">
        <v>1640.25</v>
      </c>
      <c r="F5" s="40">
        <v>1622.2845460000001</v>
      </c>
      <c r="G5" s="40">
        <v>21880198</v>
      </c>
      <c r="H5" s="42">
        <f t="shared" si="0"/>
        <v>-2.2409666788761249E-2</v>
      </c>
      <c r="I5" s="42">
        <f t="shared" si="1"/>
        <v>-5.7747060940348677E-2</v>
      </c>
    </row>
    <row r="6" spans="1:9" x14ac:dyDescent="0.3">
      <c r="A6" s="65">
        <v>43160</v>
      </c>
      <c r="B6" s="40">
        <v>1635</v>
      </c>
      <c r="C6" s="40">
        <v>1798</v>
      </c>
      <c r="D6" s="40">
        <v>1594.1999510000001</v>
      </c>
      <c r="E6" s="40">
        <v>1767.5500489999999</v>
      </c>
      <c r="F6" s="40">
        <v>1748.190308</v>
      </c>
      <c r="G6" s="40">
        <v>18473535</v>
      </c>
      <c r="H6" s="42">
        <f t="shared" si="0"/>
        <v>7.7610159272268539E-2</v>
      </c>
      <c r="I6" s="42">
        <f t="shared" si="1"/>
        <v>4.2272765120681115E-2</v>
      </c>
    </row>
    <row r="7" spans="1:9" x14ac:dyDescent="0.3">
      <c r="A7" s="65">
        <v>43191</v>
      </c>
      <c r="B7" s="40">
        <v>1769</v>
      </c>
      <c r="C7" s="40">
        <v>1967.75</v>
      </c>
      <c r="D7" s="40">
        <v>1769</v>
      </c>
      <c r="E7" s="40">
        <v>1907.6999510000001</v>
      </c>
      <c r="F7" s="40">
        <v>1886.8050539999999</v>
      </c>
      <c r="G7" s="40">
        <v>19339331</v>
      </c>
      <c r="H7" s="42">
        <f t="shared" si="0"/>
        <v>7.9290421280610354E-2</v>
      </c>
      <c r="I7" s="42">
        <f t="shared" si="1"/>
        <v>4.395302712902293E-2</v>
      </c>
    </row>
    <row r="8" spans="1:9" x14ac:dyDescent="0.3">
      <c r="A8" s="65">
        <v>43221</v>
      </c>
      <c r="B8" s="40">
        <v>1907.6999510000001</v>
      </c>
      <c r="C8" s="40">
        <v>2177.8999020000001</v>
      </c>
      <c r="D8" s="40">
        <v>1818</v>
      </c>
      <c r="E8" s="40">
        <v>2109.8999020000001</v>
      </c>
      <c r="F8" s="40">
        <v>2086.7902829999998</v>
      </c>
      <c r="G8" s="40">
        <v>33733380</v>
      </c>
      <c r="H8" s="42">
        <f t="shared" si="0"/>
        <v>0.10599146349329203</v>
      </c>
      <c r="I8" s="42">
        <f t="shared" si="1"/>
        <v>7.0654069341704595E-2</v>
      </c>
    </row>
    <row r="9" spans="1:9" x14ac:dyDescent="0.3">
      <c r="A9" s="65">
        <v>43252</v>
      </c>
      <c r="B9" s="40">
        <v>2120</v>
      </c>
      <c r="C9" s="40">
        <v>2419.1499020000001</v>
      </c>
      <c r="D9" s="40">
        <v>2055</v>
      </c>
      <c r="E9" s="40">
        <v>2296.3500979999999</v>
      </c>
      <c r="F9" s="40">
        <v>2271.1984859999998</v>
      </c>
      <c r="G9" s="40">
        <v>30764557</v>
      </c>
      <c r="H9" s="42">
        <f t="shared" si="0"/>
        <v>8.8369303088229864E-2</v>
      </c>
      <c r="I9" s="42">
        <f t="shared" si="1"/>
        <v>5.303190893664244E-2</v>
      </c>
    </row>
    <row r="10" spans="1:9" x14ac:dyDescent="0.3">
      <c r="A10" s="65">
        <v>43282</v>
      </c>
      <c r="B10" s="40">
        <v>2300</v>
      </c>
      <c r="C10" s="40">
        <v>2797</v>
      </c>
      <c r="D10" s="40">
        <v>2281.1000979999999</v>
      </c>
      <c r="E10" s="40">
        <v>2697.8999020000001</v>
      </c>
      <c r="F10" s="40">
        <v>2668.3500979999999</v>
      </c>
      <c r="G10" s="40">
        <v>37330766</v>
      </c>
      <c r="H10" s="42">
        <f t="shared" si="0"/>
        <v>0.17486433460047673</v>
      </c>
      <c r="I10" s="42">
        <f t="shared" si="1"/>
        <v>0.1395269404488893</v>
      </c>
    </row>
    <row r="11" spans="1:9" x14ac:dyDescent="0.3">
      <c r="A11" s="65">
        <v>43313</v>
      </c>
      <c r="B11" s="40">
        <v>2715</v>
      </c>
      <c r="C11" s="40">
        <v>2994</v>
      </c>
      <c r="D11" s="40">
        <v>2660.25</v>
      </c>
      <c r="E11" s="40">
        <v>2856.6000979999999</v>
      </c>
      <c r="F11" s="40">
        <v>2830.1677249999998</v>
      </c>
      <c r="G11" s="40">
        <v>24857552</v>
      </c>
      <c r="H11" s="42">
        <f t="shared" si="0"/>
        <v>6.064332679631753E-2</v>
      </c>
      <c r="I11" s="42">
        <f t="shared" si="1"/>
        <v>2.5305932644730106E-2</v>
      </c>
    </row>
    <row r="12" spans="1:9" x14ac:dyDescent="0.3">
      <c r="A12" s="65">
        <v>43344</v>
      </c>
      <c r="B12" s="40">
        <v>2880</v>
      </c>
      <c r="C12" s="40">
        <v>2880</v>
      </c>
      <c r="D12" s="40">
        <v>2117</v>
      </c>
      <c r="E12" s="40">
        <v>2168</v>
      </c>
      <c r="F12" s="40">
        <v>2147.939453</v>
      </c>
      <c r="G12" s="40">
        <v>51911673</v>
      </c>
      <c r="H12" s="42">
        <f t="shared" si="0"/>
        <v>-0.24105577417677601</v>
      </c>
      <c r="I12" s="42">
        <f t="shared" si="1"/>
        <v>-0.27639316832836341</v>
      </c>
    </row>
    <row r="13" spans="1:9" x14ac:dyDescent="0.3">
      <c r="A13" s="65">
        <v>43374</v>
      </c>
      <c r="B13" s="40">
        <v>2168</v>
      </c>
      <c r="C13" s="40">
        <v>2423.8999020000001</v>
      </c>
      <c r="D13" s="40">
        <v>1912.1999510000001</v>
      </c>
      <c r="E13" s="40">
        <v>2382.5500489999999</v>
      </c>
      <c r="F13" s="40">
        <v>2360.5041500000002</v>
      </c>
      <c r="G13" s="40">
        <v>97432802</v>
      </c>
      <c r="H13" s="42">
        <f t="shared" si="0"/>
        <v>9.8962145652250033E-2</v>
      </c>
      <c r="I13" s="42">
        <f t="shared" si="1"/>
        <v>6.3624751500662602E-2</v>
      </c>
    </row>
    <row r="14" spans="1:9" x14ac:dyDescent="0.3">
      <c r="A14" s="65">
        <v>43405</v>
      </c>
      <c r="B14" s="40">
        <v>2391.4499510000001</v>
      </c>
      <c r="C14" s="40">
        <v>2564.3999020000001</v>
      </c>
      <c r="D14" s="40">
        <v>2233.1000979999999</v>
      </c>
      <c r="E14" s="40">
        <v>2537.6999510000001</v>
      </c>
      <c r="F14" s="40">
        <v>2514.2185060000002</v>
      </c>
      <c r="G14" s="40">
        <v>33838542</v>
      </c>
      <c r="H14" s="42">
        <f t="shared" si="0"/>
        <v>6.5119290724398829E-2</v>
      </c>
      <c r="I14" s="42">
        <f t="shared" si="1"/>
        <v>2.9781896572811405E-2</v>
      </c>
    </row>
    <row r="15" spans="1:9" x14ac:dyDescent="0.3">
      <c r="A15" s="65">
        <v>43435</v>
      </c>
      <c r="B15" s="40">
        <v>2548</v>
      </c>
      <c r="C15" s="40">
        <v>2666.3000489999999</v>
      </c>
      <c r="D15" s="40">
        <v>2332.1000979999999</v>
      </c>
      <c r="E15" s="40">
        <v>2645.1499020000001</v>
      </c>
      <c r="F15" s="40">
        <v>2620.6743160000001</v>
      </c>
      <c r="G15" s="40">
        <v>32580120</v>
      </c>
      <c r="H15" s="42">
        <f t="shared" si="0"/>
        <v>4.2341510789913786E-2</v>
      </c>
      <c r="I15" s="42">
        <f t="shared" si="1"/>
        <v>7.0041166383263617E-3</v>
      </c>
    </row>
    <row r="16" spans="1:9" x14ac:dyDescent="0.3">
      <c r="A16" s="65">
        <v>43466</v>
      </c>
      <c r="B16" s="40">
        <v>2645</v>
      </c>
      <c r="C16" s="40">
        <v>2664</v>
      </c>
      <c r="D16" s="40">
        <v>2355</v>
      </c>
      <c r="E16" s="40">
        <v>2574.8500979999999</v>
      </c>
      <c r="F16" s="40">
        <v>2551.0249020000001</v>
      </c>
      <c r="G16" s="40">
        <v>34741568</v>
      </c>
      <c r="H16" s="42">
        <f t="shared" si="0"/>
        <v>-2.6576905636373618E-2</v>
      </c>
      <c r="I16" s="42">
        <f t="shared" si="1"/>
        <v>-6.1914299787961043E-2</v>
      </c>
    </row>
    <row r="17" spans="1:9" x14ac:dyDescent="0.3">
      <c r="A17" s="65">
        <v>43497</v>
      </c>
      <c r="B17" s="40">
        <v>2575</v>
      </c>
      <c r="C17" s="40">
        <v>2737.4499510000001</v>
      </c>
      <c r="D17" s="40">
        <v>2506</v>
      </c>
      <c r="E17" s="40">
        <v>2649</v>
      </c>
      <c r="F17" s="40">
        <v>2624.4885250000002</v>
      </c>
      <c r="G17" s="40">
        <v>25831809</v>
      </c>
      <c r="H17" s="42">
        <f t="shared" si="0"/>
        <v>2.8797689486451002E-2</v>
      </c>
      <c r="I17" s="42">
        <f t="shared" si="1"/>
        <v>-6.539704665136422E-3</v>
      </c>
    </row>
    <row r="18" spans="1:9" x14ac:dyDescent="0.3">
      <c r="A18" s="65">
        <v>43525</v>
      </c>
      <c r="B18" s="40">
        <v>2663.3000489999999</v>
      </c>
      <c r="C18" s="40">
        <v>3034.9499510000001</v>
      </c>
      <c r="D18" s="40">
        <v>2640</v>
      </c>
      <c r="E18" s="40">
        <v>3025</v>
      </c>
      <c r="F18" s="40">
        <v>2997.0095209999999</v>
      </c>
      <c r="G18" s="40">
        <v>26344223</v>
      </c>
      <c r="H18" s="42">
        <f t="shared" si="0"/>
        <v>0.14194041713327732</v>
      </c>
      <c r="I18" s="42">
        <f t="shared" si="1"/>
        <v>0.10660302298168989</v>
      </c>
    </row>
    <row r="19" spans="1:9" x14ac:dyDescent="0.3">
      <c r="A19" s="65">
        <v>43556</v>
      </c>
      <c r="B19" s="40">
        <v>3030.1999510000001</v>
      </c>
      <c r="C19" s="40">
        <v>3130</v>
      </c>
      <c r="D19" s="40">
        <v>2975</v>
      </c>
      <c r="E19" s="40">
        <v>3095.9499510000001</v>
      </c>
      <c r="F19" s="40">
        <v>3067.3027339999999</v>
      </c>
      <c r="G19" s="40">
        <v>19482418</v>
      </c>
      <c r="H19" s="42">
        <f t="shared" si="0"/>
        <v>2.345445101440501E-2</v>
      </c>
      <c r="I19" s="42">
        <f t="shared" si="1"/>
        <v>-1.1882943137182415E-2</v>
      </c>
    </row>
    <row r="20" spans="1:9" x14ac:dyDescent="0.3">
      <c r="A20" s="65">
        <v>43586</v>
      </c>
      <c r="B20" s="40">
        <v>3095.9499510000001</v>
      </c>
      <c r="C20" s="40">
        <v>3531</v>
      </c>
      <c r="D20" s="40">
        <v>2848.1000979999999</v>
      </c>
      <c r="E20" s="40">
        <v>3467.1000979999999</v>
      </c>
      <c r="F20" s="40">
        <v>3435.0185550000001</v>
      </c>
      <c r="G20" s="40">
        <v>41239121</v>
      </c>
      <c r="H20" s="42">
        <f t="shared" si="0"/>
        <v>0.11988246772123154</v>
      </c>
      <c r="I20" s="42">
        <f t="shared" si="1"/>
        <v>8.4545073569644108E-2</v>
      </c>
    </row>
    <row r="21" spans="1:9" x14ac:dyDescent="0.3">
      <c r="A21" s="65">
        <v>43617</v>
      </c>
      <c r="B21" s="40">
        <v>3460</v>
      </c>
      <c r="C21" s="40">
        <v>3693.25</v>
      </c>
      <c r="D21" s="40">
        <v>3419.9499510000001</v>
      </c>
      <c r="E21" s="40">
        <v>3681.1000979999999</v>
      </c>
      <c r="F21" s="40">
        <v>3647.0385740000002</v>
      </c>
      <c r="G21" s="40">
        <v>19500106</v>
      </c>
      <c r="H21" s="42">
        <f t="shared" si="0"/>
        <v>6.1723107344321182E-2</v>
      </c>
      <c r="I21" s="42">
        <f t="shared" si="1"/>
        <v>2.6385713192733758E-2</v>
      </c>
    </row>
    <row r="22" spans="1:9" x14ac:dyDescent="0.3">
      <c r="A22" s="65">
        <v>43647</v>
      </c>
      <c r="B22" s="40">
        <v>3688.6999510000001</v>
      </c>
      <c r="C22" s="40">
        <v>3762</v>
      </c>
      <c r="D22" s="40">
        <v>2994</v>
      </c>
      <c r="E22" s="40">
        <v>3252.0500489999999</v>
      </c>
      <c r="F22" s="40">
        <v>3221.95874</v>
      </c>
      <c r="G22" s="40">
        <v>63811775</v>
      </c>
      <c r="H22" s="42">
        <f t="shared" si="0"/>
        <v>-0.11655479517831942</v>
      </c>
      <c r="I22" s="42">
        <f t="shared" si="1"/>
        <v>-0.15189218932990683</v>
      </c>
    </row>
    <row r="23" spans="1:9" x14ac:dyDescent="0.3">
      <c r="A23" s="65">
        <v>43678</v>
      </c>
      <c r="B23" s="40">
        <v>3231</v>
      </c>
      <c r="C23" s="40">
        <v>3449.6000979999999</v>
      </c>
      <c r="D23" s="40">
        <v>2998</v>
      </c>
      <c r="E23" s="40">
        <v>3332.5</v>
      </c>
      <c r="F23" s="40">
        <v>3307.4514159999999</v>
      </c>
      <c r="G23" s="40">
        <v>42184628</v>
      </c>
      <c r="H23" s="42">
        <f t="shared" si="0"/>
        <v>2.6534379518466412E-2</v>
      </c>
      <c r="I23" s="42">
        <f t="shared" si="1"/>
        <v>-8.8030146331210118E-3</v>
      </c>
    </row>
    <row r="24" spans="1:9" x14ac:dyDescent="0.3">
      <c r="A24" s="65">
        <v>43709</v>
      </c>
      <c r="B24" s="40">
        <v>3332.5</v>
      </c>
      <c r="C24" s="40">
        <v>4111.75</v>
      </c>
      <c r="D24" s="40">
        <v>3208</v>
      </c>
      <c r="E24" s="40">
        <v>4046.0500489999999</v>
      </c>
      <c r="F24" s="40">
        <v>4015.6379390000002</v>
      </c>
      <c r="G24" s="40">
        <v>38442731</v>
      </c>
      <c r="H24" s="42">
        <f t="shared" si="0"/>
        <v>0.21411849606440306</v>
      </c>
      <c r="I24" s="42">
        <f t="shared" si="1"/>
        <v>0.17878110191281563</v>
      </c>
    </row>
    <row r="25" spans="1:9" x14ac:dyDescent="0.3">
      <c r="A25" s="65">
        <v>43739</v>
      </c>
      <c r="B25" s="40">
        <v>4080</v>
      </c>
      <c r="C25" s="40">
        <v>4219.8500979999999</v>
      </c>
      <c r="D25" s="40">
        <v>3819.4499510000001</v>
      </c>
      <c r="E25" s="40">
        <v>4027.5500489999999</v>
      </c>
      <c r="F25" s="40">
        <v>3997.2770999999998</v>
      </c>
      <c r="G25" s="40">
        <v>33956478</v>
      </c>
      <c r="H25" s="42">
        <f t="shared" si="0"/>
        <v>-4.5723342788649745E-3</v>
      </c>
      <c r="I25" s="42">
        <f t="shared" si="1"/>
        <v>-3.9909728430452401E-2</v>
      </c>
    </row>
    <row r="26" spans="1:9" x14ac:dyDescent="0.3">
      <c r="A26" s="65">
        <v>43770</v>
      </c>
      <c r="B26" s="40">
        <v>4029</v>
      </c>
      <c r="C26" s="40">
        <v>4280</v>
      </c>
      <c r="D26" s="40">
        <v>4021</v>
      </c>
      <c r="E26" s="40">
        <v>4074.1999510000001</v>
      </c>
      <c r="F26" s="40">
        <v>4043.5764159999999</v>
      </c>
      <c r="G26" s="40">
        <v>25321562</v>
      </c>
      <c r="H26" s="42">
        <f t="shared" si="0"/>
        <v>1.1582713642744481E-2</v>
      </c>
      <c r="I26" s="42">
        <f t="shared" si="1"/>
        <v>-2.3754680508842944E-2</v>
      </c>
    </row>
    <row r="27" spans="1:9" x14ac:dyDescent="0.3">
      <c r="A27" s="65">
        <v>43800</v>
      </c>
      <c r="B27" s="40">
        <v>4075</v>
      </c>
      <c r="C27" s="40">
        <v>4281.5498049999997</v>
      </c>
      <c r="D27" s="40">
        <v>3880.25</v>
      </c>
      <c r="E27" s="40">
        <v>4234.75</v>
      </c>
      <c r="F27" s="40">
        <v>4202.919922</v>
      </c>
      <c r="G27" s="40">
        <v>24649100</v>
      </c>
      <c r="H27" s="42">
        <f t="shared" si="0"/>
        <v>3.940657715024129E-2</v>
      </c>
      <c r="I27" s="42">
        <f t="shared" si="1"/>
        <v>4.0691829986538655E-3</v>
      </c>
    </row>
    <row r="28" spans="1:9" x14ac:dyDescent="0.3">
      <c r="A28" s="65">
        <v>43831</v>
      </c>
      <c r="B28" s="40">
        <v>4237.7998049999997</v>
      </c>
      <c r="C28" s="40">
        <v>4485</v>
      </c>
      <c r="D28" s="40">
        <v>3950</v>
      </c>
      <c r="E28" s="40">
        <v>4365.8999020000001</v>
      </c>
      <c r="F28" s="40">
        <v>4333.0834960000002</v>
      </c>
      <c r="G28" s="40">
        <v>31130429</v>
      </c>
      <c r="H28" s="42">
        <f t="shared" si="0"/>
        <v>3.0969796335796128E-2</v>
      </c>
      <c r="I28" s="42">
        <f t="shared" si="1"/>
        <v>-4.3675978157912965E-3</v>
      </c>
    </row>
    <row r="29" spans="1:9" x14ac:dyDescent="0.3">
      <c r="A29" s="65">
        <v>43862</v>
      </c>
      <c r="B29" s="40">
        <v>4350</v>
      </c>
      <c r="C29" s="40">
        <v>4923.3999020000001</v>
      </c>
      <c r="D29" s="40">
        <v>4203.2998049999997</v>
      </c>
      <c r="E29" s="40">
        <v>4465.8500979999999</v>
      </c>
      <c r="F29" s="40">
        <v>4432.283203</v>
      </c>
      <c r="G29" s="40">
        <v>27353041</v>
      </c>
      <c r="H29" s="42">
        <f t="shared" si="0"/>
        <v>2.2893559999841682E-2</v>
      </c>
      <c r="I29" s="42">
        <f t="shared" si="1"/>
        <v>-1.2443834151745742E-2</v>
      </c>
    </row>
    <row r="30" spans="1:9" x14ac:dyDescent="0.3">
      <c r="A30" s="65">
        <v>43891</v>
      </c>
      <c r="B30" s="40">
        <v>4600</v>
      </c>
      <c r="C30" s="40">
        <v>4617.9501950000003</v>
      </c>
      <c r="D30" s="40">
        <v>2100</v>
      </c>
      <c r="E30" s="40">
        <v>2215.8000489999999</v>
      </c>
      <c r="F30" s="40">
        <v>2199.1450199999999</v>
      </c>
      <c r="G30" s="40">
        <v>102255596</v>
      </c>
      <c r="H30" s="42">
        <f t="shared" si="0"/>
        <v>-0.50383472371271221</v>
      </c>
      <c r="I30" s="42">
        <f t="shared" si="1"/>
        <v>-0.53917211786429964</v>
      </c>
    </row>
    <row r="31" spans="1:9" x14ac:dyDescent="0.3">
      <c r="A31" s="65">
        <v>43922</v>
      </c>
      <c r="B31" s="40">
        <v>2180</v>
      </c>
      <c r="C31" s="40">
        <v>2566.1499020000001</v>
      </c>
      <c r="D31" s="40">
        <v>1915.650024</v>
      </c>
      <c r="E31" s="40">
        <v>2318.1000979999999</v>
      </c>
      <c r="F31" s="40">
        <v>2305.9641109999998</v>
      </c>
      <c r="G31" s="40">
        <v>167683541</v>
      </c>
      <c r="H31" s="42">
        <f t="shared" si="0"/>
        <v>4.8573009068769754E-2</v>
      </c>
      <c r="I31" s="42">
        <f t="shared" si="1"/>
        <v>1.323561491718233E-2</v>
      </c>
    </row>
    <row r="32" spans="1:9" x14ac:dyDescent="0.3">
      <c r="A32" s="65">
        <v>43952</v>
      </c>
      <c r="B32" s="40">
        <v>2318.1000979999999</v>
      </c>
      <c r="C32" s="40">
        <v>2318.1000979999999</v>
      </c>
      <c r="D32" s="40">
        <v>1783</v>
      </c>
      <c r="E32" s="40">
        <v>1953.650024</v>
      </c>
      <c r="F32" s="40">
        <v>1943.4221190000001</v>
      </c>
      <c r="G32" s="40">
        <v>205732580</v>
      </c>
      <c r="H32" s="42">
        <f t="shared" si="0"/>
        <v>-0.15721926905565781</v>
      </c>
      <c r="I32" s="42">
        <f t="shared" si="1"/>
        <v>-0.19255666320724524</v>
      </c>
    </row>
    <row r="33" spans="1:9" x14ac:dyDescent="0.3">
      <c r="A33" s="65">
        <v>43983</v>
      </c>
      <c r="B33" s="40">
        <v>1997.0500489999999</v>
      </c>
      <c r="C33" s="40">
        <v>3125</v>
      </c>
      <c r="D33" s="40">
        <v>1997.0500489999999</v>
      </c>
      <c r="E33" s="40">
        <v>2831</v>
      </c>
      <c r="F33" s="40">
        <v>2816.1789549999999</v>
      </c>
      <c r="G33" s="40">
        <v>322485106</v>
      </c>
      <c r="H33" s="42">
        <f t="shared" si="0"/>
        <v>0.44908248571807047</v>
      </c>
      <c r="I33" s="42">
        <f t="shared" si="1"/>
        <v>0.41374509156648304</v>
      </c>
    </row>
    <row r="34" spans="1:9" x14ac:dyDescent="0.3">
      <c r="A34" s="65">
        <v>44013</v>
      </c>
      <c r="B34" s="40">
        <v>2831</v>
      </c>
      <c r="C34" s="40">
        <v>3519.5</v>
      </c>
      <c r="D34" s="40">
        <v>2806</v>
      </c>
      <c r="E34" s="40">
        <v>3251.3000489999999</v>
      </c>
      <c r="F34" s="40">
        <v>3234.2785640000002</v>
      </c>
      <c r="G34" s="40">
        <v>282219476</v>
      </c>
      <c r="H34" s="42">
        <f t="shared" si="0"/>
        <v>0.14846343775763368</v>
      </c>
      <c r="I34" s="42">
        <f t="shared" si="1"/>
        <v>0.11312604360604625</v>
      </c>
    </row>
    <row r="35" spans="1:9" x14ac:dyDescent="0.3">
      <c r="A35" s="65">
        <v>44044</v>
      </c>
      <c r="B35" s="40">
        <v>3244</v>
      </c>
      <c r="C35" s="40">
        <v>3749.8500979999999</v>
      </c>
      <c r="D35" s="40">
        <v>3142.8500979999999</v>
      </c>
      <c r="E35" s="40">
        <v>3487.8000489999999</v>
      </c>
      <c r="F35" s="40">
        <v>3469.5402829999998</v>
      </c>
      <c r="G35" s="40">
        <v>125008335</v>
      </c>
      <c r="H35" s="42">
        <f t="shared" ref="H35:H61" si="2">(F35-F34)/F34</f>
        <v>7.2740091598368459E-2</v>
      </c>
      <c r="I35" s="42">
        <f t="shared" ref="I35:I61" si="3">H35-$H$63</f>
        <v>3.7402697446781034E-2</v>
      </c>
    </row>
    <row r="36" spans="1:9" x14ac:dyDescent="0.3">
      <c r="A36" s="65">
        <v>44075</v>
      </c>
      <c r="B36" s="40">
        <v>3517</v>
      </c>
      <c r="C36" s="40">
        <v>3680</v>
      </c>
      <c r="D36" s="40">
        <v>3006.8999020000001</v>
      </c>
      <c r="E36" s="40">
        <v>3278.6000979999999</v>
      </c>
      <c r="F36" s="40">
        <v>3261.435547</v>
      </c>
      <c r="G36" s="40">
        <v>98541861</v>
      </c>
      <c r="H36" s="42">
        <f t="shared" si="2"/>
        <v>-5.9980492810436055E-2</v>
      </c>
      <c r="I36" s="42">
        <f t="shared" si="3"/>
        <v>-9.5317886962023479E-2</v>
      </c>
    </row>
    <row r="37" spans="1:9" x14ac:dyDescent="0.3">
      <c r="A37" s="65">
        <v>44105</v>
      </c>
      <c r="B37" s="40">
        <v>3325</v>
      </c>
      <c r="C37" s="40">
        <v>3519</v>
      </c>
      <c r="D37" s="40">
        <v>3101.3500979999999</v>
      </c>
      <c r="E37" s="40">
        <v>3309</v>
      </c>
      <c r="F37" s="40">
        <v>3291.6762699999999</v>
      </c>
      <c r="G37" s="40">
        <v>101266054</v>
      </c>
      <c r="H37" s="42">
        <f t="shared" si="2"/>
        <v>9.2722123629935069E-3</v>
      </c>
      <c r="I37" s="42">
        <f t="shared" si="3"/>
        <v>-2.6065181788593919E-2</v>
      </c>
    </row>
    <row r="38" spans="1:9" x14ac:dyDescent="0.3">
      <c r="A38" s="65">
        <v>44136</v>
      </c>
      <c r="B38" s="40">
        <v>3325.5500489999999</v>
      </c>
      <c r="C38" s="40">
        <v>4960</v>
      </c>
      <c r="D38" s="40">
        <v>3274.6499020000001</v>
      </c>
      <c r="E38" s="40">
        <v>4908.7998049999997</v>
      </c>
      <c r="F38" s="40">
        <v>4883.1010740000002</v>
      </c>
      <c r="G38" s="40">
        <v>132593523</v>
      </c>
      <c r="H38" s="42">
        <f t="shared" si="2"/>
        <v>0.48346941602492405</v>
      </c>
      <c r="I38" s="42">
        <f t="shared" si="3"/>
        <v>0.44813202187333662</v>
      </c>
    </row>
    <row r="39" spans="1:9" x14ac:dyDescent="0.3">
      <c r="A39" s="65">
        <v>44166</v>
      </c>
      <c r="B39" s="40">
        <v>4951.2001950000003</v>
      </c>
      <c r="C39" s="40">
        <v>5372.5</v>
      </c>
      <c r="D39" s="40">
        <v>4775</v>
      </c>
      <c r="E39" s="40">
        <v>5295.2001950000003</v>
      </c>
      <c r="F39" s="40">
        <v>5267.4780270000001</v>
      </c>
      <c r="G39" s="40">
        <v>70575470</v>
      </c>
      <c r="H39" s="42">
        <f t="shared" si="2"/>
        <v>7.8715747877226905E-2</v>
      </c>
      <c r="I39" s="42">
        <f t="shared" si="3"/>
        <v>4.337835372563948E-2</v>
      </c>
    </row>
    <row r="40" spans="1:9" x14ac:dyDescent="0.3">
      <c r="A40" s="65">
        <v>44197</v>
      </c>
      <c r="B40" s="40">
        <v>5310.2001950000003</v>
      </c>
      <c r="C40" s="40">
        <v>5338</v>
      </c>
      <c r="D40" s="40">
        <v>4686</v>
      </c>
      <c r="E40" s="40">
        <v>4734.5498049999997</v>
      </c>
      <c r="F40" s="40">
        <v>4709.7626950000003</v>
      </c>
      <c r="G40" s="40">
        <v>68275409</v>
      </c>
      <c r="H40" s="42">
        <f t="shared" si="2"/>
        <v>-0.10587900493201237</v>
      </c>
      <c r="I40" s="42">
        <f t="shared" si="3"/>
        <v>-0.14121639908359979</v>
      </c>
    </row>
    <row r="41" spans="1:9" x14ac:dyDescent="0.3">
      <c r="A41" s="65">
        <v>44228</v>
      </c>
      <c r="B41" s="40">
        <v>4775</v>
      </c>
      <c r="C41" s="40">
        <v>5822.2001950000003</v>
      </c>
      <c r="D41" s="40">
        <v>4666.5</v>
      </c>
      <c r="E41" s="40">
        <v>5264.8999020000001</v>
      </c>
      <c r="F41" s="40">
        <v>5237.3364259999998</v>
      </c>
      <c r="G41" s="40">
        <v>56511860</v>
      </c>
      <c r="H41" s="42">
        <f t="shared" si="2"/>
        <v>0.1120170516361864</v>
      </c>
      <c r="I41" s="42">
        <f t="shared" si="3"/>
        <v>7.6679657484598984E-2</v>
      </c>
    </row>
    <row r="42" spans="1:9" x14ac:dyDescent="0.3">
      <c r="A42" s="65">
        <v>44256</v>
      </c>
      <c r="B42" s="40">
        <v>5315</v>
      </c>
      <c r="C42" s="40">
        <v>5670</v>
      </c>
      <c r="D42" s="40">
        <v>5103.1499020000001</v>
      </c>
      <c r="E42" s="40">
        <v>5149.8500979999999</v>
      </c>
      <c r="F42" s="40">
        <v>5122.8891599999997</v>
      </c>
      <c r="G42" s="40">
        <v>43284754</v>
      </c>
      <c r="H42" s="42">
        <f t="shared" si="2"/>
        <v>-2.1852189107394976E-2</v>
      </c>
      <c r="I42" s="42">
        <f t="shared" si="3"/>
        <v>-5.71895832589824E-2</v>
      </c>
    </row>
    <row r="43" spans="1:9" x14ac:dyDescent="0.3">
      <c r="A43" s="65">
        <v>44287</v>
      </c>
      <c r="B43" s="40">
        <v>5210</v>
      </c>
      <c r="C43" s="40">
        <v>5525</v>
      </c>
      <c r="D43" s="40">
        <v>4362</v>
      </c>
      <c r="E43" s="40">
        <v>5451.8999020000001</v>
      </c>
      <c r="F43" s="40">
        <v>5423.357422</v>
      </c>
      <c r="G43" s="40">
        <v>65010007</v>
      </c>
      <c r="H43" s="42">
        <f t="shared" si="2"/>
        <v>5.8652110677327313E-2</v>
      </c>
      <c r="I43" s="42">
        <f t="shared" si="3"/>
        <v>2.3314716525739888E-2</v>
      </c>
    </row>
    <row r="44" spans="1:9" x14ac:dyDescent="0.3">
      <c r="A44" s="65">
        <v>44317</v>
      </c>
      <c r="B44" s="40">
        <v>5316.2998049999997</v>
      </c>
      <c r="C44" s="40">
        <v>5794.7998049999997</v>
      </c>
      <c r="D44" s="40">
        <v>5267</v>
      </c>
      <c r="E44" s="40">
        <v>5627.9501950000003</v>
      </c>
      <c r="F44" s="40">
        <v>5598.486328</v>
      </c>
      <c r="G44" s="40">
        <v>46082753</v>
      </c>
      <c r="H44" s="42">
        <f t="shared" si="2"/>
        <v>3.2291603221573532E-2</v>
      </c>
      <c r="I44" s="42">
        <f t="shared" si="3"/>
        <v>-3.0457909300138919E-3</v>
      </c>
    </row>
    <row r="45" spans="1:9" x14ac:dyDescent="0.3">
      <c r="A45" s="65">
        <v>44348</v>
      </c>
      <c r="B45" s="40">
        <v>5644</v>
      </c>
      <c r="C45" s="40">
        <v>6249</v>
      </c>
      <c r="D45" s="40">
        <v>5625.3999020000001</v>
      </c>
      <c r="E45" s="40">
        <v>6015.8500979999999</v>
      </c>
      <c r="F45" s="40">
        <v>5984.3554690000001</v>
      </c>
      <c r="G45" s="40">
        <v>44384105</v>
      </c>
      <c r="H45" s="42">
        <f t="shared" si="2"/>
        <v>6.892383376380376E-2</v>
      </c>
      <c r="I45" s="42">
        <f t="shared" si="3"/>
        <v>3.3586439612216336E-2</v>
      </c>
    </row>
    <row r="46" spans="1:9" x14ac:dyDescent="0.3">
      <c r="A46" s="65">
        <v>44378</v>
      </c>
      <c r="B46" s="40">
        <v>6040</v>
      </c>
      <c r="C46" s="40">
        <v>6430</v>
      </c>
      <c r="D46" s="40">
        <v>5868</v>
      </c>
      <c r="E46" s="40">
        <v>6228.1000979999999</v>
      </c>
      <c r="F46" s="40">
        <v>6195.4941410000001</v>
      </c>
      <c r="G46" s="40">
        <v>29381483</v>
      </c>
      <c r="H46" s="42">
        <f t="shared" si="2"/>
        <v>3.5281773132250414E-2</v>
      </c>
      <c r="I46" s="42">
        <f t="shared" si="3"/>
        <v>-5.5621019337009914E-5</v>
      </c>
    </row>
    <row r="47" spans="1:9" x14ac:dyDescent="0.3">
      <c r="A47" s="65">
        <v>44409</v>
      </c>
      <c r="B47" s="40">
        <v>6270</v>
      </c>
      <c r="C47" s="40">
        <v>7598.7998049999997</v>
      </c>
      <c r="D47" s="40">
        <v>6057</v>
      </c>
      <c r="E47" s="40">
        <v>7524.5</v>
      </c>
      <c r="F47" s="40">
        <v>7497.2016599999997</v>
      </c>
      <c r="G47" s="40">
        <v>29036127</v>
      </c>
      <c r="H47" s="42">
        <f t="shared" si="2"/>
        <v>0.21010552013691261</v>
      </c>
      <c r="I47" s="42">
        <f t="shared" si="3"/>
        <v>0.17476812598532518</v>
      </c>
    </row>
    <row r="48" spans="1:9" x14ac:dyDescent="0.3">
      <c r="A48" s="65">
        <v>44440</v>
      </c>
      <c r="B48" s="40">
        <v>7525</v>
      </c>
      <c r="C48" s="40">
        <v>7999</v>
      </c>
      <c r="D48" s="40">
        <v>7320.75</v>
      </c>
      <c r="E48" s="40">
        <v>7668.1000979999999</v>
      </c>
      <c r="F48" s="40">
        <v>7640.28125</v>
      </c>
      <c r="G48" s="40">
        <v>26291028</v>
      </c>
      <c r="H48" s="42">
        <f t="shared" si="2"/>
        <v>1.9084399285052751E-2</v>
      </c>
      <c r="I48" s="42">
        <f t="shared" si="3"/>
        <v>-1.6252994866534674E-2</v>
      </c>
    </row>
    <row r="49" spans="1:9" x14ac:dyDescent="0.3">
      <c r="A49" s="65">
        <v>44470</v>
      </c>
      <c r="B49" s="40">
        <v>7620</v>
      </c>
      <c r="C49" s="40">
        <v>8050</v>
      </c>
      <c r="D49" s="40">
        <v>7313.0498049999997</v>
      </c>
      <c r="E49" s="40">
        <v>7400.2001950000003</v>
      </c>
      <c r="F49" s="40">
        <v>7373.3530270000001</v>
      </c>
      <c r="G49" s="40">
        <v>24281313</v>
      </c>
      <c r="H49" s="42">
        <f t="shared" si="2"/>
        <v>-3.4936962955388569E-2</v>
      </c>
      <c r="I49" s="42">
        <f t="shared" si="3"/>
        <v>-7.0274357106975993E-2</v>
      </c>
    </row>
    <row r="50" spans="1:9" x14ac:dyDescent="0.3">
      <c r="A50" s="65">
        <v>44501</v>
      </c>
      <c r="B50" s="40">
        <v>7430</v>
      </c>
      <c r="C50" s="40">
        <v>7754.3999020000001</v>
      </c>
      <c r="D50" s="40">
        <v>6678.2998049999997</v>
      </c>
      <c r="E50" s="40">
        <v>6997.25</v>
      </c>
      <c r="F50" s="40">
        <v>6971.8647460000002</v>
      </c>
      <c r="G50" s="40">
        <v>18417046</v>
      </c>
      <c r="H50" s="42">
        <f t="shared" si="2"/>
        <v>-5.4451248913461245E-2</v>
      </c>
      <c r="I50" s="42">
        <f t="shared" si="3"/>
        <v>-8.9788643065048662E-2</v>
      </c>
    </row>
    <row r="51" spans="1:9" x14ac:dyDescent="0.3">
      <c r="A51" s="65">
        <v>44531</v>
      </c>
      <c r="B51" s="40">
        <v>7032.2001950000003</v>
      </c>
      <c r="C51" s="40">
        <v>7477</v>
      </c>
      <c r="D51" s="40">
        <v>6492.6000979999999</v>
      </c>
      <c r="E51" s="40">
        <v>6977.2998049999997</v>
      </c>
      <c r="F51" s="40">
        <v>6951.9868159999996</v>
      </c>
      <c r="G51" s="40">
        <v>26665050</v>
      </c>
      <c r="H51" s="42">
        <f t="shared" si="2"/>
        <v>-2.8511640320339282E-3</v>
      </c>
      <c r="I51" s="42">
        <f t="shared" si="3"/>
        <v>-3.8188558183621352E-2</v>
      </c>
    </row>
    <row r="52" spans="1:9" x14ac:dyDescent="0.3">
      <c r="A52" s="65">
        <v>44562</v>
      </c>
      <c r="B52" s="40">
        <v>6975</v>
      </c>
      <c r="C52" s="40">
        <v>8045</v>
      </c>
      <c r="D52" s="40">
        <v>6708.1000979999999</v>
      </c>
      <c r="E52" s="40">
        <v>7000.25</v>
      </c>
      <c r="F52" s="40">
        <v>6974.8540039999998</v>
      </c>
      <c r="G52" s="40">
        <v>32434745</v>
      </c>
      <c r="H52" s="42">
        <f t="shared" si="2"/>
        <v>3.2893025555473334E-3</v>
      </c>
      <c r="I52" s="42">
        <f t="shared" si="3"/>
        <v>-3.2048091596040093E-2</v>
      </c>
    </row>
    <row r="53" spans="1:9" x14ac:dyDescent="0.3">
      <c r="A53" s="65">
        <v>44593</v>
      </c>
      <c r="B53" s="40">
        <v>7075.8999020000001</v>
      </c>
      <c r="C53" s="40">
        <v>7287.0498049999997</v>
      </c>
      <c r="D53" s="40">
        <v>6592.4501950000003</v>
      </c>
      <c r="E53" s="40">
        <v>7002.2998049999997</v>
      </c>
      <c r="F53" s="40">
        <v>6976.8959960000002</v>
      </c>
      <c r="G53" s="40">
        <v>23411311</v>
      </c>
      <c r="H53" s="42">
        <f t="shared" si="2"/>
        <v>2.9276483763378155E-4</v>
      </c>
      <c r="I53" s="42">
        <f t="shared" si="3"/>
        <v>-3.5044629313953642E-2</v>
      </c>
    </row>
    <row r="54" spans="1:9" x14ac:dyDescent="0.3">
      <c r="A54" s="65">
        <v>44621</v>
      </c>
      <c r="B54" s="40">
        <v>7002.2998049999997</v>
      </c>
      <c r="C54" s="40">
        <v>7445</v>
      </c>
      <c r="D54" s="40">
        <v>5912.8999020000001</v>
      </c>
      <c r="E54" s="40">
        <v>7259.9501950000003</v>
      </c>
      <c r="F54" s="40">
        <v>7233.6118159999996</v>
      </c>
      <c r="G54" s="40">
        <v>31811583</v>
      </c>
      <c r="H54" s="42">
        <f t="shared" si="2"/>
        <v>3.679513355898955E-2</v>
      </c>
      <c r="I54" s="42">
        <f t="shared" si="3"/>
        <v>1.4577394074021255E-3</v>
      </c>
    </row>
    <row r="55" spans="1:9" x14ac:dyDescent="0.3">
      <c r="A55" s="65">
        <v>44652</v>
      </c>
      <c r="B55" s="40">
        <v>7229.9501950000003</v>
      </c>
      <c r="C55" s="40">
        <v>7590.8999020000001</v>
      </c>
      <c r="D55" s="40">
        <v>6580</v>
      </c>
      <c r="E55" s="40">
        <v>6671.7998049999997</v>
      </c>
      <c r="F55" s="40">
        <v>6647.5952150000003</v>
      </c>
      <c r="G55" s="40">
        <v>22145230</v>
      </c>
      <c r="H55" s="42">
        <f t="shared" si="2"/>
        <v>-8.1013000960846612E-2</v>
      </c>
      <c r="I55" s="42">
        <f t="shared" si="3"/>
        <v>-0.11635039511243403</v>
      </c>
    </row>
    <row r="56" spans="1:9" x14ac:dyDescent="0.3">
      <c r="A56" s="65">
        <v>44682</v>
      </c>
      <c r="B56" s="40">
        <v>6550</v>
      </c>
      <c r="C56" s="40">
        <v>6667.7998049999997</v>
      </c>
      <c r="D56" s="40">
        <v>5488</v>
      </c>
      <c r="E56" s="40">
        <v>6082.1499020000001</v>
      </c>
      <c r="F56" s="40">
        <v>6060.0844729999999</v>
      </c>
      <c r="G56" s="40">
        <v>31819971</v>
      </c>
      <c r="H56" s="42">
        <f t="shared" si="2"/>
        <v>-8.8379439932550166E-2</v>
      </c>
      <c r="I56" s="42">
        <f t="shared" si="3"/>
        <v>-0.12371683408413758</v>
      </c>
    </row>
    <row r="57" spans="1:9" x14ac:dyDescent="0.3">
      <c r="A57" s="65">
        <v>44713</v>
      </c>
      <c r="B57" s="40">
        <v>6060</v>
      </c>
      <c r="C57" s="40">
        <v>6168</v>
      </c>
      <c r="D57" s="40">
        <v>5220</v>
      </c>
      <c r="E57" s="40">
        <v>5400.5</v>
      </c>
      <c r="F57" s="40">
        <v>5380.9077150000003</v>
      </c>
      <c r="G57" s="40">
        <v>27804854</v>
      </c>
      <c r="H57" s="42">
        <f t="shared" si="2"/>
        <v>-0.11207381036122392</v>
      </c>
      <c r="I57" s="42">
        <f t="shared" si="3"/>
        <v>-0.14741120451281134</v>
      </c>
    </row>
    <row r="58" spans="1:9" x14ac:dyDescent="0.3">
      <c r="A58" s="65">
        <v>44743</v>
      </c>
      <c r="B58" s="40">
        <v>5364</v>
      </c>
      <c r="C58" s="40">
        <v>7260</v>
      </c>
      <c r="D58" s="40">
        <v>5335.0498049999997</v>
      </c>
      <c r="E58" s="40">
        <v>7209.1000979999999</v>
      </c>
      <c r="F58" s="40">
        <v>7209.1000979999999</v>
      </c>
      <c r="G58" s="40">
        <v>29330972</v>
      </c>
      <c r="H58" s="42">
        <f t="shared" si="2"/>
        <v>0.33975538697749241</v>
      </c>
      <c r="I58" s="42">
        <f t="shared" si="3"/>
        <v>0.30441799282590498</v>
      </c>
    </row>
    <row r="59" spans="1:9" x14ac:dyDescent="0.3">
      <c r="A59" s="65">
        <v>44774</v>
      </c>
      <c r="B59" s="40">
        <v>7251.0498049999997</v>
      </c>
      <c r="C59" s="40">
        <v>7638</v>
      </c>
      <c r="D59" s="40">
        <v>6861.3500979999999</v>
      </c>
      <c r="E59" s="40">
        <v>7306.25</v>
      </c>
      <c r="F59" s="40">
        <v>7306.25</v>
      </c>
      <c r="G59" s="40">
        <v>23359149</v>
      </c>
      <c r="H59" s="42">
        <f t="shared" si="2"/>
        <v>1.3476009582243438E-2</v>
      </c>
      <c r="I59" s="42">
        <f t="shared" si="3"/>
        <v>-2.1861384569343986E-2</v>
      </c>
    </row>
    <row r="60" spans="1:9" x14ac:dyDescent="0.3">
      <c r="A60" s="65">
        <v>44805</v>
      </c>
      <c r="B60" s="40">
        <v>7228.6000979999999</v>
      </c>
      <c r="C60" s="40">
        <v>7778</v>
      </c>
      <c r="D60" s="40">
        <v>7026.7998049999997</v>
      </c>
      <c r="E60" s="40">
        <v>7335.75</v>
      </c>
      <c r="F60" s="40">
        <v>7335.75</v>
      </c>
      <c r="G60" s="40">
        <v>25366590</v>
      </c>
      <c r="H60" s="42">
        <f t="shared" si="2"/>
        <v>4.0376390076988875E-3</v>
      </c>
      <c r="I60" s="42">
        <f t="shared" si="3"/>
        <v>-3.1299755143888539E-2</v>
      </c>
    </row>
    <row r="61" spans="1:9" x14ac:dyDescent="0.3">
      <c r="A61" s="65">
        <v>44835</v>
      </c>
      <c r="B61" s="40">
        <v>7337</v>
      </c>
      <c r="C61" s="40">
        <v>7599</v>
      </c>
      <c r="D61" s="40">
        <v>7114.7001950000003</v>
      </c>
      <c r="E61" s="40">
        <v>7390.3999020000001</v>
      </c>
      <c r="F61" s="40">
        <v>7390.3999020000001</v>
      </c>
      <c r="G61" s="40">
        <v>9611042</v>
      </c>
      <c r="H61" s="42">
        <f t="shared" si="2"/>
        <v>7.449804314487286E-3</v>
      </c>
      <c r="I61" s="42">
        <f t="shared" si="3"/>
        <v>-2.7887589837100137E-2</v>
      </c>
    </row>
    <row r="63" spans="1:9" x14ac:dyDescent="0.3">
      <c r="F63" t="s">
        <v>101</v>
      </c>
      <c r="G63" t="s">
        <v>80</v>
      </c>
      <c r="H63" s="5">
        <f>AVERAGE(H3:H61)</f>
        <v>3.5337394151587424E-2</v>
      </c>
    </row>
    <row r="64" spans="1:9" x14ac:dyDescent="0.3">
      <c r="F64" t="s">
        <v>81</v>
      </c>
      <c r="H64" s="5">
        <f>H63*12</f>
        <v>0.42404872981904906</v>
      </c>
    </row>
    <row r="65" spans="6:8" x14ac:dyDescent="0.3">
      <c r="F65" t="s">
        <v>94</v>
      </c>
      <c r="H65" s="5">
        <f>_xlfn.STDEV.S(H3:H61)</f>
        <v>0.14101727635427225</v>
      </c>
    </row>
    <row r="66" spans="6:8" x14ac:dyDescent="0.3">
      <c r="F66" t="s">
        <v>142</v>
      </c>
      <c r="H66" s="5">
        <f>H65*SQRT(12)</f>
        <v>0.48849817478116153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55" workbookViewId="0">
      <selection activeCell="I3" sqref="I3"/>
    </sheetView>
  </sheetViews>
  <sheetFormatPr defaultRowHeight="15.6" x14ac:dyDescent="0.3"/>
  <cols>
    <col min="1" max="1" width="11" customWidth="1"/>
    <col min="2" max="5" width="0" hidden="1" customWidth="1"/>
    <col min="6" max="6" width="17.5" customWidth="1"/>
    <col min="7" max="7" width="9.09765625" hidden="1" customWidth="1"/>
    <col min="9" max="9" width="11.09765625" customWidth="1"/>
  </cols>
  <sheetData>
    <row r="1" spans="1:10" x14ac:dyDescent="0.3">
      <c r="A1" s="69" t="s">
        <v>0</v>
      </c>
      <c r="B1" s="69" t="s">
        <v>71</v>
      </c>
      <c r="C1" s="69" t="s">
        <v>72</v>
      </c>
      <c r="D1" s="69" t="s">
        <v>73</v>
      </c>
      <c r="E1" s="69" t="s">
        <v>74</v>
      </c>
      <c r="F1" s="69" t="s">
        <v>75</v>
      </c>
      <c r="G1" s="69" t="s">
        <v>76</v>
      </c>
      <c r="H1" s="51" t="s">
        <v>85</v>
      </c>
      <c r="I1" s="51" t="s">
        <v>84</v>
      </c>
    </row>
    <row r="2" spans="1:10" x14ac:dyDescent="0.3">
      <c r="A2" s="66">
        <v>42746</v>
      </c>
      <c r="B2" s="67">
        <v>33.53</v>
      </c>
      <c r="C2" s="67">
        <v>35.47</v>
      </c>
      <c r="D2" s="67">
        <v>31.07</v>
      </c>
      <c r="E2" s="67">
        <v>31.19</v>
      </c>
      <c r="F2" s="67">
        <v>31.19</v>
      </c>
      <c r="G2" s="67">
        <v>35867700</v>
      </c>
      <c r="H2" s="40"/>
      <c r="I2" s="40"/>
    </row>
    <row r="3" spans="1:10" x14ac:dyDescent="0.3">
      <c r="A3" s="66">
        <v>42747</v>
      </c>
      <c r="B3" s="67">
        <v>31</v>
      </c>
      <c r="C3" s="67">
        <v>33.57</v>
      </c>
      <c r="D3" s="67">
        <v>30.4</v>
      </c>
      <c r="E3" s="67">
        <v>33.07</v>
      </c>
      <c r="F3" s="67">
        <v>33.07</v>
      </c>
      <c r="G3" s="67">
        <v>17027500</v>
      </c>
      <c r="H3" s="40">
        <f t="shared" ref="H3:H34" si="0">(F3-F2)/F2</f>
        <v>6.0275729400448827E-2</v>
      </c>
      <c r="I3" s="40">
        <f t="shared" ref="I3:I34" si="1">H3-0.010142</f>
        <v>5.0133729400448829E-2</v>
      </c>
      <c r="J3" s="11"/>
    </row>
    <row r="4" spans="1:10" x14ac:dyDescent="0.3">
      <c r="A4" s="66">
        <v>43101</v>
      </c>
      <c r="B4" s="67">
        <v>34.1</v>
      </c>
      <c r="C4" s="67">
        <v>34.4</v>
      </c>
      <c r="D4" s="67">
        <v>30.75</v>
      </c>
      <c r="E4" s="67">
        <v>30.96</v>
      </c>
      <c r="F4" s="67">
        <v>30.96</v>
      </c>
      <c r="G4" s="67">
        <v>32534200</v>
      </c>
      <c r="H4" s="40">
        <f t="shared" si="0"/>
        <v>-6.3804052010885987E-2</v>
      </c>
      <c r="I4" s="40">
        <f t="shared" si="1"/>
        <v>-7.3946052010885985E-2</v>
      </c>
    </row>
    <row r="5" spans="1:10" x14ac:dyDescent="0.3">
      <c r="A5" s="66">
        <v>43102</v>
      </c>
      <c r="B5" s="67">
        <v>30.89</v>
      </c>
      <c r="C5" s="67">
        <v>30.89</v>
      </c>
      <c r="D5" s="67">
        <v>27.46</v>
      </c>
      <c r="E5" s="67">
        <v>28.02</v>
      </c>
      <c r="F5" s="67">
        <v>28.02</v>
      </c>
      <c r="G5" s="67">
        <v>26442600</v>
      </c>
      <c r="H5" s="40">
        <f t="shared" si="0"/>
        <v>-9.4961240310077563E-2</v>
      </c>
      <c r="I5" s="40">
        <f t="shared" si="1"/>
        <v>-0.10510324031007756</v>
      </c>
    </row>
    <row r="6" spans="1:10" x14ac:dyDescent="0.3">
      <c r="A6" s="66">
        <v>43103</v>
      </c>
      <c r="B6" s="67">
        <v>28.23</v>
      </c>
      <c r="C6" s="67">
        <v>28.53</v>
      </c>
      <c r="D6" s="67">
        <v>24.85</v>
      </c>
      <c r="E6" s="67">
        <v>25.7</v>
      </c>
      <c r="F6" s="67">
        <v>25.7</v>
      </c>
      <c r="G6" s="67">
        <v>32754300</v>
      </c>
      <c r="H6" s="40">
        <f t="shared" si="0"/>
        <v>-8.2798001427551754E-2</v>
      </c>
      <c r="I6" s="40">
        <f t="shared" si="1"/>
        <v>-9.2940001427551752E-2</v>
      </c>
    </row>
    <row r="7" spans="1:10" x14ac:dyDescent="0.3">
      <c r="A7" s="66">
        <v>43104</v>
      </c>
      <c r="B7" s="67">
        <v>26.06</v>
      </c>
      <c r="C7" s="67">
        <v>27.87</v>
      </c>
      <c r="D7" s="67">
        <v>24.08</v>
      </c>
      <c r="E7" s="67">
        <v>25.12</v>
      </c>
      <c r="F7" s="67">
        <v>25.12</v>
      </c>
      <c r="G7" s="67">
        <v>32385500</v>
      </c>
      <c r="H7" s="40">
        <f t="shared" si="0"/>
        <v>-2.2568093385213941E-2</v>
      </c>
      <c r="I7" s="40">
        <f t="shared" si="1"/>
        <v>-3.271009338521394E-2</v>
      </c>
    </row>
    <row r="8" spans="1:10" x14ac:dyDescent="0.3">
      <c r="A8" s="66">
        <v>43105</v>
      </c>
      <c r="B8" s="67">
        <v>25.1</v>
      </c>
      <c r="C8" s="67">
        <v>25.85</v>
      </c>
      <c r="D8" s="67">
        <v>20.62</v>
      </c>
      <c r="E8" s="67">
        <v>20.88</v>
      </c>
      <c r="F8" s="67">
        <v>20.88</v>
      </c>
      <c r="G8" s="67">
        <v>55752100</v>
      </c>
      <c r="H8" s="40">
        <f t="shared" si="0"/>
        <v>-0.16878980891719753</v>
      </c>
      <c r="I8" s="40">
        <f t="shared" si="1"/>
        <v>-0.17893180891719754</v>
      </c>
    </row>
    <row r="9" spans="1:10" x14ac:dyDescent="0.3">
      <c r="A9" s="66">
        <v>43106</v>
      </c>
      <c r="B9" s="67">
        <v>21.25</v>
      </c>
      <c r="C9" s="67">
        <v>22.94</v>
      </c>
      <c r="D9" s="67">
        <v>18.899999999999999</v>
      </c>
      <c r="E9" s="67">
        <v>19.55</v>
      </c>
      <c r="F9" s="67">
        <v>19.55</v>
      </c>
      <c r="G9" s="67">
        <v>37750500</v>
      </c>
      <c r="H9" s="40">
        <f t="shared" si="0"/>
        <v>-6.3697318007662762E-2</v>
      </c>
      <c r="I9" s="40">
        <f t="shared" si="1"/>
        <v>-7.383931800766276E-2</v>
      </c>
    </row>
    <row r="10" spans="1:10" x14ac:dyDescent="0.3">
      <c r="A10" s="66">
        <v>43107</v>
      </c>
      <c r="B10" s="67">
        <v>19.38</v>
      </c>
      <c r="C10" s="67">
        <v>20.350000000000001</v>
      </c>
      <c r="D10" s="67">
        <v>17.86</v>
      </c>
      <c r="E10" s="67">
        <v>18.2</v>
      </c>
      <c r="F10" s="67">
        <v>18.2</v>
      </c>
      <c r="G10" s="67">
        <v>37309900</v>
      </c>
      <c r="H10" s="40">
        <f t="shared" si="0"/>
        <v>-6.9053708439897762E-2</v>
      </c>
      <c r="I10" s="40">
        <f t="shared" si="1"/>
        <v>-7.9195708439897761E-2</v>
      </c>
    </row>
    <row r="11" spans="1:10" x14ac:dyDescent="0.3">
      <c r="A11" s="66">
        <v>43108</v>
      </c>
      <c r="B11" s="67">
        <v>19.11</v>
      </c>
      <c r="C11" s="67">
        <v>19.32</v>
      </c>
      <c r="D11" s="67">
        <v>16.86</v>
      </c>
      <c r="E11" s="67">
        <v>18.55</v>
      </c>
      <c r="F11" s="67">
        <v>18.55</v>
      </c>
      <c r="G11" s="67">
        <v>35119000</v>
      </c>
      <c r="H11" s="40">
        <f t="shared" si="0"/>
        <v>1.9230769230769308E-2</v>
      </c>
      <c r="I11" s="40">
        <f t="shared" si="1"/>
        <v>9.0887692307693082E-3</v>
      </c>
    </row>
    <row r="12" spans="1:10" x14ac:dyDescent="0.3">
      <c r="A12" s="66">
        <v>43109</v>
      </c>
      <c r="B12" s="67">
        <v>18.14</v>
      </c>
      <c r="C12" s="67">
        <v>19.04</v>
      </c>
      <c r="D12" s="67">
        <v>15.29</v>
      </c>
      <c r="E12" s="67">
        <v>15.36</v>
      </c>
      <c r="F12" s="67">
        <v>15.36</v>
      </c>
      <c r="G12" s="67">
        <v>36564900</v>
      </c>
      <c r="H12" s="40">
        <f t="shared" si="0"/>
        <v>-0.17196765498652297</v>
      </c>
      <c r="I12" s="40">
        <f t="shared" si="1"/>
        <v>-0.18210965498652298</v>
      </c>
    </row>
    <row r="13" spans="1:10" x14ac:dyDescent="0.3">
      <c r="A13" s="66">
        <v>43110</v>
      </c>
      <c r="B13" s="67">
        <v>15.68</v>
      </c>
      <c r="C13" s="67">
        <v>15.76</v>
      </c>
      <c r="D13" s="67">
        <v>11.35</v>
      </c>
      <c r="E13" s="67">
        <v>12.21</v>
      </c>
      <c r="F13" s="67">
        <v>12.21</v>
      </c>
      <c r="G13" s="67">
        <v>53057700</v>
      </c>
      <c r="H13" s="40">
        <f t="shared" si="0"/>
        <v>-0.20507812499999992</v>
      </c>
      <c r="I13" s="40">
        <f t="shared" si="1"/>
        <v>-0.21522012499999993</v>
      </c>
    </row>
    <row r="14" spans="1:10" x14ac:dyDescent="0.3">
      <c r="A14" s="66">
        <v>43111</v>
      </c>
      <c r="B14" s="67">
        <v>12.33</v>
      </c>
      <c r="C14" s="67">
        <v>13.28</v>
      </c>
      <c r="D14" s="67">
        <v>12.02</v>
      </c>
      <c r="E14" s="67">
        <v>12.2</v>
      </c>
      <c r="F14" s="67">
        <v>12.2</v>
      </c>
      <c r="G14" s="67">
        <v>38514700</v>
      </c>
      <c r="H14" s="40">
        <f t="shared" si="0"/>
        <v>-8.1900081900094699E-4</v>
      </c>
      <c r="I14" s="40">
        <f t="shared" si="1"/>
        <v>-1.0961000819000947E-2</v>
      </c>
    </row>
    <row r="15" spans="1:10" x14ac:dyDescent="0.3">
      <c r="A15" s="66">
        <v>43112</v>
      </c>
      <c r="B15" s="67">
        <v>12.4</v>
      </c>
      <c r="C15" s="67">
        <v>12.52</v>
      </c>
      <c r="D15" s="67">
        <v>10.49</v>
      </c>
      <c r="E15" s="67">
        <v>12.18</v>
      </c>
      <c r="F15" s="67">
        <v>12.18</v>
      </c>
      <c r="G15" s="67">
        <v>30746800</v>
      </c>
      <c r="H15" s="40">
        <f t="shared" si="0"/>
        <v>-1.6393442622950471E-3</v>
      </c>
      <c r="I15" s="40">
        <f t="shared" si="1"/>
        <v>-1.1781344262295048E-2</v>
      </c>
    </row>
    <row r="16" spans="1:10" x14ac:dyDescent="0.3">
      <c r="A16" s="66">
        <v>43466</v>
      </c>
      <c r="B16" s="67">
        <v>11.88</v>
      </c>
      <c r="C16" s="67">
        <v>13.41</v>
      </c>
      <c r="D16" s="67">
        <v>11.65</v>
      </c>
      <c r="E16" s="67">
        <v>13.07</v>
      </c>
      <c r="F16" s="67">
        <v>13.07</v>
      </c>
      <c r="G16" s="67">
        <v>30051600</v>
      </c>
      <c r="H16" s="40">
        <f t="shared" si="0"/>
        <v>7.3070607553366224E-2</v>
      </c>
      <c r="I16" s="40">
        <f t="shared" si="1"/>
        <v>6.2928607553366225E-2</v>
      </c>
    </row>
    <row r="17" spans="1:9" x14ac:dyDescent="0.3">
      <c r="A17" s="66">
        <v>43467</v>
      </c>
      <c r="B17" s="67">
        <v>12.99</v>
      </c>
      <c r="C17" s="67">
        <v>12.99</v>
      </c>
      <c r="D17" s="67">
        <v>10.29</v>
      </c>
      <c r="E17" s="67">
        <v>12.5</v>
      </c>
      <c r="F17" s="67">
        <v>12.5</v>
      </c>
      <c r="G17" s="67">
        <v>37071400</v>
      </c>
      <c r="H17" s="40">
        <f t="shared" si="0"/>
        <v>-4.3611323641928101E-2</v>
      </c>
      <c r="I17" s="40">
        <f t="shared" si="1"/>
        <v>-5.37533236419281E-2</v>
      </c>
    </row>
    <row r="18" spans="1:9" x14ac:dyDescent="0.3">
      <c r="A18" s="66">
        <v>43468</v>
      </c>
      <c r="B18" s="67">
        <v>12.66</v>
      </c>
      <c r="C18" s="67">
        <v>13.91</v>
      </c>
      <c r="D18" s="67">
        <v>12.06</v>
      </c>
      <c r="E18" s="67">
        <v>12.56</v>
      </c>
      <c r="F18" s="67">
        <v>12.56</v>
      </c>
      <c r="G18" s="67">
        <v>29078300</v>
      </c>
      <c r="H18" s="40">
        <f t="shared" si="0"/>
        <v>4.8000000000000395E-3</v>
      </c>
      <c r="I18" s="40">
        <f t="shared" si="1"/>
        <v>-5.3419999999999605E-3</v>
      </c>
    </row>
    <row r="19" spans="1:9" x14ac:dyDescent="0.3">
      <c r="A19" s="66">
        <v>43469</v>
      </c>
      <c r="B19" s="67">
        <v>13.34</v>
      </c>
      <c r="C19" s="67">
        <v>17.14</v>
      </c>
      <c r="D19" s="67">
        <v>13.34</v>
      </c>
      <c r="E19" s="67">
        <v>15.4</v>
      </c>
      <c r="F19" s="67">
        <v>15.4</v>
      </c>
      <c r="G19" s="67">
        <v>40720400</v>
      </c>
      <c r="H19" s="40">
        <f t="shared" si="0"/>
        <v>0.22611464968152864</v>
      </c>
      <c r="I19" s="40">
        <f t="shared" si="1"/>
        <v>0.21597264968152863</v>
      </c>
    </row>
    <row r="20" spans="1:9" x14ac:dyDescent="0.3">
      <c r="A20" s="66">
        <v>43470</v>
      </c>
      <c r="B20" s="67">
        <v>15.5</v>
      </c>
      <c r="C20" s="67">
        <v>15.56</v>
      </c>
      <c r="D20" s="67">
        <v>12.12</v>
      </c>
      <c r="E20" s="67">
        <v>12.51</v>
      </c>
      <c r="F20" s="67">
        <v>12.51</v>
      </c>
      <c r="G20" s="67">
        <v>34427900</v>
      </c>
      <c r="H20" s="40">
        <f t="shared" si="0"/>
        <v>-0.1876623376623377</v>
      </c>
      <c r="I20" s="40">
        <f t="shared" si="1"/>
        <v>-0.19780433766233771</v>
      </c>
    </row>
    <row r="21" spans="1:9" x14ac:dyDescent="0.3">
      <c r="A21" s="66">
        <v>43471</v>
      </c>
      <c r="B21" s="67">
        <v>12.55</v>
      </c>
      <c r="C21" s="67">
        <v>12.81</v>
      </c>
      <c r="D21" s="67">
        <v>11.13</v>
      </c>
      <c r="E21" s="67">
        <v>11.68</v>
      </c>
      <c r="F21" s="67">
        <v>11.68</v>
      </c>
      <c r="G21" s="67">
        <v>25331900</v>
      </c>
      <c r="H21" s="40">
        <f t="shared" si="0"/>
        <v>-6.6346922462030389E-2</v>
      </c>
      <c r="I21" s="40">
        <f t="shared" si="1"/>
        <v>-7.6488922462030387E-2</v>
      </c>
    </row>
    <row r="22" spans="1:9" x14ac:dyDescent="0.3">
      <c r="A22" s="66">
        <v>43472</v>
      </c>
      <c r="B22" s="67">
        <v>12.07</v>
      </c>
      <c r="C22" s="67">
        <v>12.34</v>
      </c>
      <c r="D22" s="67">
        <v>9.59</v>
      </c>
      <c r="E22" s="67">
        <v>9.7100000000000009</v>
      </c>
      <c r="F22" s="67">
        <v>9.7100000000000009</v>
      </c>
      <c r="G22" s="67">
        <v>32576600</v>
      </c>
      <c r="H22" s="40">
        <f t="shared" si="0"/>
        <v>-0.16866438356164373</v>
      </c>
      <c r="I22" s="40">
        <f t="shared" si="1"/>
        <v>-0.17880638356164374</v>
      </c>
    </row>
    <row r="23" spans="1:9" x14ac:dyDescent="0.3">
      <c r="A23" s="66">
        <v>43473</v>
      </c>
      <c r="B23" s="67">
        <v>9.56</v>
      </c>
      <c r="C23" s="67">
        <v>9.56</v>
      </c>
      <c r="D23" s="67">
        <v>7.38</v>
      </c>
      <c r="E23" s="67">
        <v>8.2200000000000006</v>
      </c>
      <c r="F23" s="67">
        <v>8.2200000000000006</v>
      </c>
      <c r="G23" s="67">
        <v>39391800</v>
      </c>
      <c r="H23" s="40">
        <f t="shared" si="0"/>
        <v>-0.15345005149330587</v>
      </c>
      <c r="I23" s="40">
        <f t="shared" si="1"/>
        <v>-0.16359205149330588</v>
      </c>
    </row>
    <row r="24" spans="1:9" x14ac:dyDescent="0.3">
      <c r="A24" s="66">
        <v>43474</v>
      </c>
      <c r="B24" s="67">
        <v>7.89</v>
      </c>
      <c r="C24" s="67">
        <v>9.73</v>
      </c>
      <c r="D24" s="67">
        <v>7.6</v>
      </c>
      <c r="E24" s="67">
        <v>8.39</v>
      </c>
      <c r="F24" s="67">
        <v>8.39</v>
      </c>
      <c r="G24" s="67">
        <v>42265900</v>
      </c>
      <c r="H24" s="40">
        <f t="shared" si="0"/>
        <v>2.0681265206812641E-2</v>
      </c>
      <c r="I24" s="40">
        <f t="shared" si="1"/>
        <v>1.0539265206812641E-2</v>
      </c>
    </row>
    <row r="25" spans="1:9" x14ac:dyDescent="0.3">
      <c r="A25" s="66">
        <v>43475</v>
      </c>
      <c r="B25" s="67">
        <v>8.2200000000000006</v>
      </c>
      <c r="C25" s="67">
        <v>12.39</v>
      </c>
      <c r="D25" s="67">
        <v>7.92</v>
      </c>
      <c r="E25" s="67">
        <v>12.08</v>
      </c>
      <c r="F25" s="67">
        <v>12.08</v>
      </c>
      <c r="G25" s="67">
        <v>51359200</v>
      </c>
      <c r="H25" s="40">
        <f t="shared" si="0"/>
        <v>0.43980929678188313</v>
      </c>
      <c r="I25" s="40">
        <f t="shared" si="1"/>
        <v>0.42966729678188315</v>
      </c>
    </row>
    <row r="26" spans="1:9" x14ac:dyDescent="0.3">
      <c r="A26" s="66">
        <v>43476</v>
      </c>
      <c r="B26" s="67">
        <v>12.1</v>
      </c>
      <c r="C26" s="67">
        <v>12.46</v>
      </c>
      <c r="D26" s="67">
        <v>11.11</v>
      </c>
      <c r="E26" s="67">
        <v>11.22</v>
      </c>
      <c r="F26" s="67">
        <v>11.22</v>
      </c>
      <c r="G26" s="67">
        <v>24739000</v>
      </c>
      <c r="H26" s="40">
        <f t="shared" si="0"/>
        <v>-7.1192052980132398E-2</v>
      </c>
      <c r="I26" s="40">
        <f t="shared" si="1"/>
        <v>-8.1334052980132396E-2</v>
      </c>
    </row>
    <row r="27" spans="1:9" x14ac:dyDescent="0.3">
      <c r="A27" s="66">
        <v>43477</v>
      </c>
      <c r="B27" s="67">
        <v>11.28</v>
      </c>
      <c r="C27" s="67">
        <v>12.99</v>
      </c>
      <c r="D27" s="67">
        <v>10.7</v>
      </c>
      <c r="E27" s="67">
        <v>12.77</v>
      </c>
      <c r="F27" s="67">
        <v>12.77</v>
      </c>
      <c r="G27" s="67">
        <v>23950900</v>
      </c>
      <c r="H27" s="40">
        <f t="shared" si="0"/>
        <v>0.13814616755793216</v>
      </c>
      <c r="I27" s="40">
        <f t="shared" si="1"/>
        <v>0.12800416755793215</v>
      </c>
    </row>
    <row r="28" spans="1:9" x14ac:dyDescent="0.3">
      <c r="A28" s="66">
        <v>43831</v>
      </c>
      <c r="B28" s="67">
        <v>13.48</v>
      </c>
      <c r="C28" s="67">
        <v>14.03</v>
      </c>
      <c r="D28" s="67">
        <v>12.05</v>
      </c>
      <c r="E28" s="67">
        <v>12.13</v>
      </c>
      <c r="F28" s="67">
        <v>12.13</v>
      </c>
      <c r="G28" s="67">
        <v>28888600</v>
      </c>
      <c r="H28" s="40">
        <f t="shared" si="0"/>
        <v>-5.0117462803445485E-2</v>
      </c>
      <c r="I28" s="40">
        <f t="shared" si="1"/>
        <v>-6.0259462803445484E-2</v>
      </c>
    </row>
    <row r="29" spans="1:9" x14ac:dyDescent="0.3">
      <c r="A29" s="66">
        <v>43832</v>
      </c>
      <c r="B29" s="67">
        <v>11.54</v>
      </c>
      <c r="C29" s="67">
        <v>12.9</v>
      </c>
      <c r="D29" s="67">
        <v>8.7100000000000009</v>
      </c>
      <c r="E29" s="67">
        <v>9.16</v>
      </c>
      <c r="F29" s="67">
        <v>9.16</v>
      </c>
      <c r="G29" s="67">
        <v>35287700</v>
      </c>
      <c r="H29" s="40">
        <f t="shared" si="0"/>
        <v>-0.24484748557295963</v>
      </c>
      <c r="I29" s="40">
        <f t="shared" si="1"/>
        <v>-0.25498948557295964</v>
      </c>
    </row>
    <row r="30" spans="1:9" x14ac:dyDescent="0.3">
      <c r="A30" s="66">
        <v>43833</v>
      </c>
      <c r="B30" s="67">
        <v>9.08</v>
      </c>
      <c r="C30" s="67">
        <v>9.09</v>
      </c>
      <c r="D30" s="67">
        <v>4.17</v>
      </c>
      <c r="E30" s="67">
        <v>4.72</v>
      </c>
      <c r="F30" s="67">
        <v>4.72</v>
      </c>
      <c r="G30" s="67">
        <v>68419600</v>
      </c>
      <c r="H30" s="40">
        <f t="shared" si="0"/>
        <v>-0.48471615720524019</v>
      </c>
      <c r="I30" s="40">
        <f t="shared" si="1"/>
        <v>-0.49485815720524018</v>
      </c>
    </row>
    <row r="31" spans="1:9" x14ac:dyDescent="0.3">
      <c r="A31" s="66">
        <v>43834</v>
      </c>
      <c r="B31" s="67">
        <v>4.4800000000000004</v>
      </c>
      <c r="C31" s="67">
        <v>6.33</v>
      </c>
      <c r="D31" s="67">
        <v>3.92</v>
      </c>
      <c r="E31" s="67">
        <v>5.92</v>
      </c>
      <c r="F31" s="67">
        <v>5.92</v>
      </c>
      <c r="G31" s="67">
        <v>62894700</v>
      </c>
      <c r="H31" s="40">
        <f t="shared" si="0"/>
        <v>0.25423728813559326</v>
      </c>
      <c r="I31" s="40">
        <f t="shared" si="1"/>
        <v>0.24409528813559325</v>
      </c>
    </row>
    <row r="32" spans="1:9" x14ac:dyDescent="0.3">
      <c r="A32" s="66">
        <v>43835</v>
      </c>
      <c r="B32" s="67">
        <v>5.6</v>
      </c>
      <c r="C32" s="67">
        <v>6.3</v>
      </c>
      <c r="D32" s="67">
        <v>5.0999999999999996</v>
      </c>
      <c r="E32" s="67">
        <v>5.71</v>
      </c>
      <c r="F32" s="67">
        <v>5.71</v>
      </c>
      <c r="G32" s="67">
        <v>58016300</v>
      </c>
      <c r="H32" s="40">
        <f t="shared" si="0"/>
        <v>-3.5472972972972965E-2</v>
      </c>
      <c r="I32" s="40">
        <f t="shared" si="1"/>
        <v>-4.5614972972972963E-2</v>
      </c>
    </row>
    <row r="33" spans="1:9" x14ac:dyDescent="0.3">
      <c r="A33" s="66">
        <v>43836</v>
      </c>
      <c r="B33" s="67">
        <v>5.88</v>
      </c>
      <c r="C33" s="67">
        <v>7.87</v>
      </c>
      <c r="D33" s="67">
        <v>5.86</v>
      </c>
      <c r="E33" s="67">
        <v>6.57</v>
      </c>
      <c r="F33" s="67">
        <v>6.57</v>
      </c>
      <c r="G33" s="67">
        <v>69961000</v>
      </c>
      <c r="H33" s="40">
        <f t="shared" si="0"/>
        <v>0.15061295971978991</v>
      </c>
      <c r="I33" s="40">
        <f t="shared" si="1"/>
        <v>0.1404709597197899</v>
      </c>
    </row>
    <row r="34" spans="1:9" x14ac:dyDescent="0.3">
      <c r="A34" s="66">
        <v>43837</v>
      </c>
      <c r="B34" s="67">
        <v>6.64</v>
      </c>
      <c r="C34" s="67">
        <v>7.68</v>
      </c>
      <c r="D34" s="67">
        <v>6.6</v>
      </c>
      <c r="E34" s="67">
        <v>6.82</v>
      </c>
      <c r="F34" s="67">
        <v>6.82</v>
      </c>
      <c r="G34" s="67">
        <v>46074100</v>
      </c>
      <c r="H34" s="40">
        <f t="shared" si="0"/>
        <v>3.8051750380517502E-2</v>
      </c>
      <c r="I34" s="40">
        <f t="shared" si="1"/>
        <v>2.7909750380517503E-2</v>
      </c>
    </row>
    <row r="35" spans="1:9" x14ac:dyDescent="0.3">
      <c r="A35" s="66">
        <v>43838</v>
      </c>
      <c r="B35" s="67">
        <v>7.4</v>
      </c>
      <c r="C35" s="67">
        <v>9.9600000000000009</v>
      </c>
      <c r="D35" s="67">
        <v>7.31</v>
      </c>
      <c r="E35" s="67">
        <v>9.74</v>
      </c>
      <c r="F35" s="67">
        <v>9.74</v>
      </c>
      <c r="G35" s="67">
        <v>36391200</v>
      </c>
      <c r="H35" s="40">
        <f t="shared" ref="H35:H61" si="2">(F35-F34)/F34</f>
        <v>0.42815249266862165</v>
      </c>
      <c r="I35" s="40">
        <f t="shared" ref="I35:I61" si="3">H35-0.010142</f>
        <v>0.41801049266862167</v>
      </c>
    </row>
    <row r="36" spans="1:9" x14ac:dyDescent="0.3">
      <c r="A36" s="66">
        <v>43839</v>
      </c>
      <c r="B36" s="67">
        <v>9.74</v>
      </c>
      <c r="C36" s="67">
        <v>10.47</v>
      </c>
      <c r="D36" s="67">
        <v>8.23</v>
      </c>
      <c r="E36" s="67">
        <v>9.09</v>
      </c>
      <c r="F36" s="67">
        <v>9.09</v>
      </c>
      <c r="G36" s="67">
        <v>33139000</v>
      </c>
      <c r="H36" s="40">
        <f t="shared" si="2"/>
        <v>-6.6735112936345001E-2</v>
      </c>
      <c r="I36" s="40">
        <f t="shared" si="3"/>
        <v>-7.6877112936344999E-2</v>
      </c>
    </row>
    <row r="37" spans="1:9" x14ac:dyDescent="0.3">
      <c r="A37" s="66">
        <v>43840</v>
      </c>
      <c r="B37" s="67">
        <v>9.1300000000000008</v>
      </c>
      <c r="C37" s="67">
        <v>9.9600000000000009</v>
      </c>
      <c r="D37" s="67">
        <v>8.57</v>
      </c>
      <c r="E37" s="67">
        <v>8.77</v>
      </c>
      <c r="F37" s="67">
        <v>8.77</v>
      </c>
      <c r="G37" s="67">
        <v>27909000</v>
      </c>
      <c r="H37" s="40">
        <f t="shared" si="2"/>
        <v>-3.5203520352035236E-2</v>
      </c>
      <c r="I37" s="40">
        <f t="shared" si="3"/>
        <v>-4.5345520352035235E-2</v>
      </c>
    </row>
    <row r="38" spans="1:9" x14ac:dyDescent="0.3">
      <c r="A38" s="66">
        <v>43841</v>
      </c>
      <c r="B38" s="67">
        <v>8.93</v>
      </c>
      <c r="C38" s="67">
        <v>12.61</v>
      </c>
      <c r="D38" s="67">
        <v>8.8699999999999992</v>
      </c>
      <c r="E38" s="67">
        <v>11.94</v>
      </c>
      <c r="F38" s="67">
        <v>11.94</v>
      </c>
      <c r="G38" s="67">
        <v>39513100</v>
      </c>
      <c r="H38" s="40">
        <f t="shared" si="2"/>
        <v>0.36145952109464086</v>
      </c>
      <c r="I38" s="40">
        <f t="shared" si="3"/>
        <v>0.35131752109464087</v>
      </c>
    </row>
    <row r="39" spans="1:9" x14ac:dyDescent="0.3">
      <c r="A39" s="66">
        <v>43842</v>
      </c>
      <c r="B39" s="67">
        <v>12.16</v>
      </c>
      <c r="C39" s="67">
        <v>12.77</v>
      </c>
      <c r="D39" s="67">
        <v>11.01</v>
      </c>
      <c r="E39" s="67">
        <v>12.6</v>
      </c>
      <c r="F39" s="67">
        <v>12.6</v>
      </c>
      <c r="G39" s="67">
        <v>35110600</v>
      </c>
      <c r="H39" s="40">
        <f t="shared" si="2"/>
        <v>5.5276381909547756E-2</v>
      </c>
      <c r="I39" s="40">
        <f t="shared" si="3"/>
        <v>4.5134381909547758E-2</v>
      </c>
    </row>
    <row r="40" spans="1:9" x14ac:dyDescent="0.3">
      <c r="A40" s="66">
        <v>44197</v>
      </c>
      <c r="B40" s="67">
        <v>12.97</v>
      </c>
      <c r="C40" s="67">
        <v>20.14</v>
      </c>
      <c r="D40" s="67">
        <v>12.67</v>
      </c>
      <c r="E40" s="67">
        <v>17.809999999999999</v>
      </c>
      <c r="F40" s="67">
        <v>17.809999999999999</v>
      </c>
      <c r="G40" s="67">
        <v>55688900</v>
      </c>
      <c r="H40" s="40">
        <f t="shared" si="2"/>
        <v>0.41349206349206341</v>
      </c>
      <c r="I40" s="40">
        <f t="shared" si="3"/>
        <v>0.40335006349206343</v>
      </c>
    </row>
    <row r="41" spans="1:9" x14ac:dyDescent="0.3">
      <c r="A41" s="66">
        <v>44198</v>
      </c>
      <c r="B41" s="67">
        <v>18.77</v>
      </c>
      <c r="C41" s="67">
        <v>23.38</v>
      </c>
      <c r="D41" s="67">
        <v>18.77</v>
      </c>
      <c r="E41" s="67">
        <v>21.99</v>
      </c>
      <c r="F41" s="67">
        <v>21.99</v>
      </c>
      <c r="G41" s="67">
        <v>41063700</v>
      </c>
      <c r="H41" s="40">
        <f t="shared" si="2"/>
        <v>0.23469960696238068</v>
      </c>
      <c r="I41" s="40">
        <f t="shared" si="3"/>
        <v>0.22455760696238067</v>
      </c>
    </row>
    <row r="42" spans="1:9" x14ac:dyDescent="0.3">
      <c r="A42" s="66">
        <v>44199</v>
      </c>
      <c r="B42" s="67">
        <v>22.46</v>
      </c>
      <c r="C42" s="67">
        <v>23.7</v>
      </c>
      <c r="D42" s="67">
        <v>19.260000000000002</v>
      </c>
      <c r="E42" s="67">
        <v>20.79</v>
      </c>
      <c r="F42" s="67">
        <v>20.79</v>
      </c>
      <c r="G42" s="67">
        <v>34544800</v>
      </c>
      <c r="H42" s="40">
        <f t="shared" si="2"/>
        <v>-5.4570259208731216E-2</v>
      </c>
      <c r="I42" s="40">
        <f t="shared" si="3"/>
        <v>-6.4712259208731221E-2</v>
      </c>
    </row>
    <row r="43" spans="1:9" x14ac:dyDescent="0.3">
      <c r="A43" s="66">
        <v>44200</v>
      </c>
      <c r="B43" s="67">
        <v>21.04</v>
      </c>
      <c r="C43" s="67">
        <v>21.24</v>
      </c>
      <c r="D43" s="67">
        <v>18.559999999999999</v>
      </c>
      <c r="E43" s="67">
        <v>19.350000000000001</v>
      </c>
      <c r="F43" s="67">
        <v>19.350000000000001</v>
      </c>
      <c r="G43" s="67">
        <v>25081500</v>
      </c>
      <c r="H43" s="40">
        <f t="shared" si="2"/>
        <v>-6.9264069264069153E-2</v>
      </c>
      <c r="I43" s="40">
        <f t="shared" si="3"/>
        <v>-7.9406069264069151E-2</v>
      </c>
    </row>
    <row r="44" spans="1:9" x14ac:dyDescent="0.3">
      <c r="A44" s="66">
        <v>44201</v>
      </c>
      <c r="B44" s="67">
        <v>19.57</v>
      </c>
      <c r="C44" s="67">
        <v>22.39</v>
      </c>
      <c r="D44" s="67">
        <v>19.100000000000001</v>
      </c>
      <c r="E44" s="67">
        <v>21.73</v>
      </c>
      <c r="F44" s="67">
        <v>21.73</v>
      </c>
      <c r="G44" s="67">
        <v>27618200</v>
      </c>
      <c r="H44" s="40">
        <f t="shared" si="2"/>
        <v>0.12299741602067177</v>
      </c>
      <c r="I44" s="40">
        <f t="shared" si="3"/>
        <v>0.11285541602067177</v>
      </c>
    </row>
    <row r="45" spans="1:9" x14ac:dyDescent="0.3">
      <c r="A45" s="66">
        <v>44202</v>
      </c>
      <c r="B45" s="67">
        <v>21.86</v>
      </c>
      <c r="C45" s="67">
        <v>24.27</v>
      </c>
      <c r="D45" s="67">
        <v>21.69</v>
      </c>
      <c r="E45" s="67">
        <v>22.78</v>
      </c>
      <c r="F45" s="67">
        <v>22.78</v>
      </c>
      <c r="G45" s="67">
        <v>26557900</v>
      </c>
      <c r="H45" s="40">
        <f t="shared" si="2"/>
        <v>4.8320294523699986E-2</v>
      </c>
      <c r="I45" s="40">
        <f t="shared" si="3"/>
        <v>3.8178294523699988E-2</v>
      </c>
    </row>
    <row r="46" spans="1:9" x14ac:dyDescent="0.3">
      <c r="A46" s="66">
        <v>44203</v>
      </c>
      <c r="B46" s="67">
        <v>22.92</v>
      </c>
      <c r="C46" s="67">
        <v>23.14</v>
      </c>
      <c r="D46" s="67">
        <v>19.07</v>
      </c>
      <c r="E46" s="67">
        <v>19.68</v>
      </c>
      <c r="F46" s="67">
        <v>19.68</v>
      </c>
      <c r="G46" s="67">
        <v>43886000</v>
      </c>
      <c r="H46" s="40">
        <f t="shared" si="2"/>
        <v>-0.13608428446005275</v>
      </c>
      <c r="I46" s="40">
        <f t="shared" si="3"/>
        <v>-0.14622628446005276</v>
      </c>
    </row>
    <row r="47" spans="1:9" x14ac:dyDescent="0.3">
      <c r="A47" s="66">
        <v>44204</v>
      </c>
      <c r="B47" s="67">
        <v>19.84</v>
      </c>
      <c r="C47" s="67">
        <v>20.64</v>
      </c>
      <c r="D47" s="67">
        <v>18.48</v>
      </c>
      <c r="E47" s="67">
        <v>19.68</v>
      </c>
      <c r="F47" s="67">
        <v>19.68</v>
      </c>
      <c r="G47" s="67">
        <v>30660200</v>
      </c>
      <c r="H47" s="40">
        <f t="shared" si="2"/>
        <v>0</v>
      </c>
      <c r="I47" s="40">
        <f t="shared" si="3"/>
        <v>-1.0142E-2</v>
      </c>
    </row>
    <row r="48" spans="1:9" x14ac:dyDescent="0.3">
      <c r="A48" s="66">
        <v>44205</v>
      </c>
      <c r="B48" s="67">
        <v>20.09</v>
      </c>
      <c r="C48" s="67">
        <v>22.95</v>
      </c>
      <c r="D48" s="67">
        <v>19.64</v>
      </c>
      <c r="E48" s="67">
        <v>22.41</v>
      </c>
      <c r="F48" s="67">
        <v>22.41</v>
      </c>
      <c r="G48" s="67">
        <v>31804200</v>
      </c>
      <c r="H48" s="40">
        <f t="shared" si="2"/>
        <v>0.13871951219512196</v>
      </c>
      <c r="I48" s="40">
        <f t="shared" si="3"/>
        <v>0.12857751219512195</v>
      </c>
    </row>
    <row r="49" spans="1:9" x14ac:dyDescent="0.3">
      <c r="A49" s="66">
        <v>44206</v>
      </c>
      <c r="B49" s="67">
        <v>22.5</v>
      </c>
      <c r="C49" s="67">
        <v>34.53</v>
      </c>
      <c r="D49" s="67">
        <v>22.11</v>
      </c>
      <c r="E49" s="67">
        <v>31.58</v>
      </c>
      <c r="F49" s="67">
        <v>31.58</v>
      </c>
      <c r="G49" s="67">
        <v>59394000</v>
      </c>
      <c r="H49" s="40">
        <f t="shared" si="2"/>
        <v>0.40919232485497536</v>
      </c>
      <c r="I49" s="40">
        <f t="shared" si="3"/>
        <v>0.39905032485497538</v>
      </c>
    </row>
    <row r="50" spans="1:9" x14ac:dyDescent="0.3">
      <c r="A50" s="66">
        <v>44207</v>
      </c>
      <c r="B50" s="67">
        <v>32.76</v>
      </c>
      <c r="C50" s="67">
        <v>35.380000000000003</v>
      </c>
      <c r="D50" s="67">
        <v>30.02</v>
      </c>
      <c r="E50" s="67">
        <v>30.54</v>
      </c>
      <c r="F50" s="67">
        <v>30.54</v>
      </c>
      <c r="G50" s="67">
        <v>29892800</v>
      </c>
      <c r="H50" s="40">
        <f t="shared" si="2"/>
        <v>-3.2932235592146905E-2</v>
      </c>
      <c r="I50" s="40">
        <f t="shared" si="3"/>
        <v>-4.3074235592146903E-2</v>
      </c>
    </row>
    <row r="51" spans="1:9" x14ac:dyDescent="0.3">
      <c r="A51" s="66">
        <v>44208</v>
      </c>
      <c r="B51" s="67">
        <v>31.96</v>
      </c>
      <c r="C51" s="67">
        <v>32.880000000000003</v>
      </c>
      <c r="D51" s="67">
        <v>28.87</v>
      </c>
      <c r="E51" s="67">
        <v>32.090000000000003</v>
      </c>
      <c r="F51" s="67">
        <v>32.090000000000003</v>
      </c>
      <c r="G51" s="67">
        <v>22299000</v>
      </c>
      <c r="H51" s="40">
        <f t="shared" si="2"/>
        <v>5.0753110674525356E-2</v>
      </c>
      <c r="I51" s="40">
        <f t="shared" si="3"/>
        <v>4.0611110674525358E-2</v>
      </c>
    </row>
    <row r="52" spans="1:9" x14ac:dyDescent="0.3">
      <c r="A52" s="66">
        <v>44562</v>
      </c>
      <c r="B52" s="67">
        <v>33.28</v>
      </c>
      <c r="C52" s="67">
        <v>35.08</v>
      </c>
      <c r="D52" s="67">
        <v>30.25</v>
      </c>
      <c r="E52" s="67">
        <v>33.76</v>
      </c>
      <c r="F52" s="67">
        <v>33.76</v>
      </c>
      <c r="G52" s="67">
        <v>22807600</v>
      </c>
      <c r="H52" s="40">
        <f t="shared" si="2"/>
        <v>5.2041134309753642E-2</v>
      </c>
      <c r="I52" s="40">
        <f t="shared" si="3"/>
        <v>4.1899134309753644E-2</v>
      </c>
    </row>
    <row r="53" spans="1:9" x14ac:dyDescent="0.3">
      <c r="A53" s="66">
        <v>44563</v>
      </c>
      <c r="B53" s="67">
        <v>33.33</v>
      </c>
      <c r="C53" s="67">
        <v>34.5</v>
      </c>
      <c r="D53" s="67">
        <v>27.52</v>
      </c>
      <c r="E53" s="67">
        <v>30.29</v>
      </c>
      <c r="F53" s="67">
        <v>30.29</v>
      </c>
      <c r="G53" s="67">
        <v>17829800</v>
      </c>
      <c r="H53" s="40">
        <f t="shared" si="2"/>
        <v>-0.10278436018957343</v>
      </c>
      <c r="I53" s="40">
        <f t="shared" si="3"/>
        <v>-0.11292636018957343</v>
      </c>
    </row>
    <row r="54" spans="1:9" x14ac:dyDescent="0.3">
      <c r="A54" s="66">
        <v>44564</v>
      </c>
      <c r="B54" s="67">
        <v>29.94</v>
      </c>
      <c r="C54" s="67">
        <v>30.12</v>
      </c>
      <c r="D54" s="67">
        <v>24.5</v>
      </c>
      <c r="E54" s="67">
        <v>27.95</v>
      </c>
      <c r="F54" s="67">
        <v>27.95</v>
      </c>
      <c r="G54" s="67">
        <v>31013600</v>
      </c>
      <c r="H54" s="40">
        <f t="shared" si="2"/>
        <v>-7.7253218884120164E-2</v>
      </c>
      <c r="I54" s="40">
        <f t="shared" si="3"/>
        <v>-8.7395218884120163E-2</v>
      </c>
    </row>
    <row r="55" spans="1:9" x14ac:dyDescent="0.3">
      <c r="A55" s="66">
        <v>44565</v>
      </c>
      <c r="B55" s="67">
        <v>28.68</v>
      </c>
      <c r="C55" s="67">
        <v>30.46</v>
      </c>
      <c r="D55" s="67">
        <v>27.35</v>
      </c>
      <c r="E55" s="67">
        <v>28.21</v>
      </c>
      <c r="F55" s="67">
        <v>28.21</v>
      </c>
      <c r="G55" s="67">
        <v>14766400</v>
      </c>
      <c r="H55" s="40">
        <f t="shared" si="2"/>
        <v>9.3023255813954042E-3</v>
      </c>
      <c r="I55" s="40">
        <f t="shared" si="3"/>
        <v>-8.3967441860459575E-4</v>
      </c>
    </row>
    <row r="56" spans="1:9" x14ac:dyDescent="0.3">
      <c r="A56" s="66">
        <v>44566</v>
      </c>
      <c r="B56" s="67">
        <v>27.95</v>
      </c>
      <c r="C56" s="67">
        <v>28.78</v>
      </c>
      <c r="D56" s="67">
        <v>22.92</v>
      </c>
      <c r="E56" s="67">
        <v>28.5</v>
      </c>
      <c r="F56" s="67">
        <v>28.5</v>
      </c>
      <c r="G56" s="67">
        <v>16285300</v>
      </c>
      <c r="H56" s="40">
        <f t="shared" si="2"/>
        <v>1.0280042538107024E-2</v>
      </c>
      <c r="I56" s="40">
        <f t="shared" si="3"/>
        <v>1.380425381070239E-4</v>
      </c>
    </row>
    <row r="57" spans="1:9" x14ac:dyDescent="0.3">
      <c r="A57" s="66">
        <v>44567</v>
      </c>
      <c r="B57" s="67">
        <v>29</v>
      </c>
      <c r="C57" s="67">
        <v>29.15</v>
      </c>
      <c r="D57" s="67">
        <v>24.44</v>
      </c>
      <c r="E57" s="67">
        <v>25.87</v>
      </c>
      <c r="F57" s="67">
        <v>25.87</v>
      </c>
      <c r="G57" s="67">
        <v>15715000</v>
      </c>
      <c r="H57" s="40">
        <f t="shared" si="2"/>
        <v>-9.2280701754385935E-2</v>
      </c>
      <c r="I57" s="40">
        <f t="shared" si="3"/>
        <v>-0.10242270175438593</v>
      </c>
    </row>
    <row r="58" spans="1:9" x14ac:dyDescent="0.3">
      <c r="A58" s="66">
        <v>44568</v>
      </c>
      <c r="B58" s="67">
        <v>25.85</v>
      </c>
      <c r="C58" s="67">
        <v>28.73</v>
      </c>
      <c r="D58" s="67">
        <v>25.32</v>
      </c>
      <c r="E58" s="67">
        <v>28.52</v>
      </c>
      <c r="F58" s="67">
        <v>28.52</v>
      </c>
      <c r="G58" s="67">
        <v>11071500</v>
      </c>
      <c r="H58" s="40">
        <f t="shared" si="2"/>
        <v>0.10243525318902197</v>
      </c>
      <c r="I58" s="40">
        <f t="shared" si="3"/>
        <v>9.229325318902197E-2</v>
      </c>
    </row>
    <row r="59" spans="1:9" x14ac:dyDescent="0.3">
      <c r="A59" s="66">
        <v>44569</v>
      </c>
      <c r="B59" s="67">
        <v>30.13</v>
      </c>
      <c r="C59" s="67">
        <v>31.25</v>
      </c>
      <c r="D59" s="67">
        <v>28.11</v>
      </c>
      <c r="E59" s="67">
        <v>29</v>
      </c>
      <c r="F59" s="67">
        <v>29</v>
      </c>
      <c r="G59" s="67">
        <v>12254900</v>
      </c>
      <c r="H59" s="40">
        <f t="shared" si="2"/>
        <v>1.6830294530154295E-2</v>
      </c>
      <c r="I59" s="40">
        <f t="shared" si="3"/>
        <v>6.6882945301542946E-3</v>
      </c>
    </row>
    <row r="60" spans="1:9" x14ac:dyDescent="0.3">
      <c r="A60" s="66">
        <v>44570</v>
      </c>
      <c r="B60" s="67">
        <v>29.17</v>
      </c>
      <c r="C60" s="67">
        <v>29.35</v>
      </c>
      <c r="D60" s="67">
        <v>23.59</v>
      </c>
      <c r="E60" s="67">
        <v>24.26</v>
      </c>
      <c r="F60" s="67">
        <v>24.26</v>
      </c>
      <c r="G60" s="67">
        <v>13376100</v>
      </c>
      <c r="H60" s="40">
        <f t="shared" si="2"/>
        <v>-0.16344827586206892</v>
      </c>
      <c r="I60" s="40">
        <f t="shared" si="3"/>
        <v>-0.17359027586206893</v>
      </c>
    </row>
    <row r="61" spans="1:9" x14ac:dyDescent="0.3">
      <c r="A61" s="66">
        <v>44571</v>
      </c>
      <c r="B61" s="67">
        <v>24.11</v>
      </c>
      <c r="C61" s="67">
        <v>25.52</v>
      </c>
      <c r="D61" s="67">
        <v>23.23</v>
      </c>
      <c r="E61" s="67">
        <v>24.29</v>
      </c>
      <c r="F61" s="67">
        <v>24.29</v>
      </c>
      <c r="G61" s="67">
        <v>9008600</v>
      </c>
      <c r="H61" s="40">
        <f t="shared" si="2"/>
        <v>1.2366034624895954E-3</v>
      </c>
      <c r="I61" s="40">
        <f t="shared" si="3"/>
        <v>-8.9053965375104037E-3</v>
      </c>
    </row>
    <row r="63" spans="1:9" x14ac:dyDescent="0.3">
      <c r="F63" t="s">
        <v>101</v>
      </c>
      <c r="G63" s="64">
        <f>AVERAGE(H3:H62)</f>
        <v>1.0142463139491201E-2</v>
      </c>
      <c r="H63" s="68">
        <f>AVERAGE(H3:H61)</f>
        <v>1.0142463139491201E-2</v>
      </c>
    </row>
    <row r="64" spans="1:9" x14ac:dyDescent="0.3">
      <c r="F64" t="s">
        <v>81</v>
      </c>
      <c r="G64" s="5">
        <f>G63*12</f>
        <v>0.12170955767389441</v>
      </c>
      <c r="H64" s="38">
        <f>H63*12</f>
        <v>0.12170955767389441</v>
      </c>
      <c r="I64" t="s">
        <v>98</v>
      </c>
    </row>
    <row r="65" spans="6:9" x14ac:dyDescent="0.3">
      <c r="F65" t="s">
        <v>94</v>
      </c>
      <c r="G65" s="5">
        <f>_xlfn.STDEV.S(H3:H61)</f>
        <v>0.17276206499019067</v>
      </c>
      <c r="H65" s="38">
        <f>_xlfn.STDEV.S(H3:H61)</f>
        <v>0.17276206499019067</v>
      </c>
    </row>
    <row r="66" spans="6:9" x14ac:dyDescent="0.3">
      <c r="F66" t="s">
        <v>142</v>
      </c>
      <c r="G66" s="5">
        <f>G65*SQRT(12)</f>
        <v>0.59846534836705323</v>
      </c>
      <c r="H66" s="38">
        <f>H65*SQRT(12)</f>
        <v>0.59846534836705323</v>
      </c>
      <c r="I66"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7" workbookViewId="0">
      <selection activeCell="I50" sqref="I50"/>
    </sheetView>
  </sheetViews>
  <sheetFormatPr defaultRowHeight="15.6" x14ac:dyDescent="0.3"/>
  <cols>
    <col min="1" max="1" width="9.09765625" bestFit="1" customWidth="1"/>
    <col min="2" max="5" width="0" hidden="1" customWidth="1"/>
    <col min="6" max="6" width="19.8984375" customWidth="1"/>
    <col min="7" max="7" width="9.09765625" hidden="1" customWidth="1"/>
    <col min="8" max="8" width="11.5" customWidth="1"/>
    <col min="9" max="9" width="13.8984375" customWidth="1"/>
  </cols>
  <sheetData>
    <row r="1" spans="1:9" x14ac:dyDescent="0.3">
      <c r="A1" s="69" t="s">
        <v>0</v>
      </c>
      <c r="B1" s="69" t="s">
        <v>71</v>
      </c>
      <c r="C1" s="69" t="s">
        <v>72</v>
      </c>
      <c r="D1" s="69" t="s">
        <v>73</v>
      </c>
      <c r="E1" s="69" t="s">
        <v>74</v>
      </c>
      <c r="F1" s="69" t="s">
        <v>75</v>
      </c>
      <c r="G1" s="69" t="s">
        <v>76</v>
      </c>
      <c r="H1" s="51" t="s">
        <v>85</v>
      </c>
      <c r="I1" s="51" t="s">
        <v>84</v>
      </c>
    </row>
    <row r="2" spans="1:9" x14ac:dyDescent="0.3">
      <c r="A2" s="66">
        <v>42746</v>
      </c>
      <c r="B2" s="67">
        <v>3.63</v>
      </c>
      <c r="C2" s="67">
        <v>5.88</v>
      </c>
      <c r="D2" s="67">
        <v>3.53</v>
      </c>
      <c r="E2" s="67">
        <v>5.7</v>
      </c>
      <c r="F2" s="67">
        <v>5.3282610000000004</v>
      </c>
      <c r="G2" s="67">
        <v>7498200</v>
      </c>
      <c r="H2" s="40"/>
      <c r="I2" s="40"/>
    </row>
    <row r="3" spans="1:9" x14ac:dyDescent="0.3">
      <c r="A3" s="66">
        <v>42747</v>
      </c>
      <c r="B3" s="67">
        <v>5.69</v>
      </c>
      <c r="C3" s="67">
        <v>6.27</v>
      </c>
      <c r="D3" s="67">
        <v>4.7300000000000004</v>
      </c>
      <c r="E3" s="67">
        <v>4.74</v>
      </c>
      <c r="F3" s="67">
        <v>4.4308699999999996</v>
      </c>
      <c r="G3" s="67">
        <v>3550400</v>
      </c>
      <c r="H3" s="40">
        <f t="shared" ref="H3:H34" si="0">(F3-F2)/F2</f>
        <v>-0.16842099138912314</v>
      </c>
      <c r="I3" s="40">
        <f t="shared" ref="I3:I34" si="1">H3-0.022152</f>
        <v>-0.19057299138912315</v>
      </c>
    </row>
    <row r="4" spans="1:9" x14ac:dyDescent="0.3">
      <c r="A4" s="66">
        <v>43101</v>
      </c>
      <c r="B4" s="67">
        <v>4.79</v>
      </c>
      <c r="C4" s="67">
        <v>5.0999999999999996</v>
      </c>
      <c r="D4" s="67">
        <v>4.55</v>
      </c>
      <c r="E4" s="67">
        <v>4.76</v>
      </c>
      <c r="F4" s="67">
        <v>4.4495649999999998</v>
      </c>
      <c r="G4" s="67">
        <v>4121500</v>
      </c>
      <c r="H4" s="40">
        <f t="shared" si="0"/>
        <v>4.2192616799861266E-3</v>
      </c>
      <c r="I4" s="40">
        <f t="shared" si="1"/>
        <v>-1.7932738320013873E-2</v>
      </c>
    </row>
    <row r="5" spans="1:9" x14ac:dyDescent="0.3">
      <c r="A5" s="66">
        <v>43102</v>
      </c>
      <c r="B5" s="67">
        <v>4.75</v>
      </c>
      <c r="C5" s="67">
        <v>5.19</v>
      </c>
      <c r="D5" s="67">
        <v>3.57</v>
      </c>
      <c r="E5" s="67">
        <v>5.05</v>
      </c>
      <c r="F5" s="67">
        <v>4.7206530000000004</v>
      </c>
      <c r="G5" s="67">
        <v>4461200</v>
      </c>
      <c r="H5" s="40">
        <f t="shared" si="0"/>
        <v>6.0924607236887356E-2</v>
      </c>
      <c r="I5" s="40">
        <f t="shared" si="1"/>
        <v>3.8772607236887358E-2</v>
      </c>
    </row>
    <row r="6" spans="1:9" x14ac:dyDescent="0.3">
      <c r="A6" s="66">
        <v>43103</v>
      </c>
      <c r="B6" s="67">
        <v>5.03</v>
      </c>
      <c r="C6" s="67">
        <v>5.86</v>
      </c>
      <c r="D6" s="67">
        <v>4.68</v>
      </c>
      <c r="E6" s="67">
        <v>5.44</v>
      </c>
      <c r="F6" s="67">
        <v>5.0852170000000001</v>
      </c>
      <c r="G6" s="67">
        <v>5159500</v>
      </c>
      <c r="H6" s="40">
        <f t="shared" si="0"/>
        <v>7.7227451371663966E-2</v>
      </c>
      <c r="I6" s="40">
        <f t="shared" si="1"/>
        <v>5.5075451371663961E-2</v>
      </c>
    </row>
    <row r="7" spans="1:9" x14ac:dyDescent="0.3">
      <c r="A7" s="66">
        <v>43104</v>
      </c>
      <c r="B7" s="67">
        <v>5.5</v>
      </c>
      <c r="C7" s="67">
        <v>6.4</v>
      </c>
      <c r="D7" s="67">
        <v>5.33</v>
      </c>
      <c r="E7" s="67">
        <v>6.23</v>
      </c>
      <c r="F7" s="67">
        <v>5.823696</v>
      </c>
      <c r="G7" s="67">
        <v>2630200</v>
      </c>
      <c r="H7" s="40">
        <f t="shared" si="0"/>
        <v>0.14522074475877822</v>
      </c>
      <c r="I7" s="40">
        <f t="shared" si="1"/>
        <v>0.12306874475877821</v>
      </c>
    </row>
    <row r="8" spans="1:9" x14ac:dyDescent="0.3">
      <c r="A8" s="66">
        <v>43105</v>
      </c>
      <c r="B8" s="67">
        <v>6.21</v>
      </c>
      <c r="C8" s="67">
        <v>8.5</v>
      </c>
      <c r="D8" s="67">
        <v>5.96</v>
      </c>
      <c r="E8" s="67">
        <v>7.66</v>
      </c>
      <c r="F8" s="67">
        <v>7.1604349999999997</v>
      </c>
      <c r="G8" s="67">
        <v>8308900</v>
      </c>
      <c r="H8" s="40">
        <f t="shared" si="0"/>
        <v>0.22953447432695656</v>
      </c>
      <c r="I8" s="40">
        <f t="shared" si="1"/>
        <v>0.20738247432695656</v>
      </c>
    </row>
    <row r="9" spans="1:9" x14ac:dyDescent="0.3">
      <c r="A9" s="66">
        <v>43106</v>
      </c>
      <c r="B9" s="67">
        <v>7.7</v>
      </c>
      <c r="C9" s="67">
        <v>8.93</v>
      </c>
      <c r="D9" s="67">
        <v>7.55</v>
      </c>
      <c r="E9" s="67">
        <v>8.41</v>
      </c>
      <c r="F9" s="67">
        <v>7.8615219999999999</v>
      </c>
      <c r="G9" s="67">
        <v>4603800</v>
      </c>
      <c r="H9" s="40">
        <f t="shared" si="0"/>
        <v>9.7911230253469275E-2</v>
      </c>
      <c r="I9" s="40">
        <f t="shared" si="1"/>
        <v>7.575923025346927E-2</v>
      </c>
    </row>
    <row r="10" spans="1:9" x14ac:dyDescent="0.3">
      <c r="A10" s="66">
        <v>43107</v>
      </c>
      <c r="B10" s="67">
        <v>8.3699999999999992</v>
      </c>
      <c r="C10" s="67">
        <v>8.75</v>
      </c>
      <c r="D10" s="67">
        <v>6.51</v>
      </c>
      <c r="E10" s="67">
        <v>6.63</v>
      </c>
      <c r="F10" s="67">
        <v>6.1976089999999999</v>
      </c>
      <c r="G10" s="67">
        <v>3377700</v>
      </c>
      <c r="H10" s="40">
        <f t="shared" si="0"/>
        <v>-0.2116527817387015</v>
      </c>
      <c r="I10" s="40">
        <f t="shared" si="1"/>
        <v>-0.23380478173870151</v>
      </c>
    </row>
    <row r="11" spans="1:9" x14ac:dyDescent="0.3">
      <c r="A11" s="66">
        <v>43108</v>
      </c>
      <c r="B11" s="67">
        <v>7.9</v>
      </c>
      <c r="C11" s="67">
        <v>12.42</v>
      </c>
      <c r="D11" s="67">
        <v>7.7</v>
      </c>
      <c r="E11" s="67">
        <v>11.3</v>
      </c>
      <c r="F11" s="67">
        <v>10.563040000000001</v>
      </c>
      <c r="G11" s="67">
        <v>16238700</v>
      </c>
      <c r="H11" s="40">
        <f t="shared" si="0"/>
        <v>0.70437341239177897</v>
      </c>
      <c r="I11" s="40">
        <f t="shared" si="1"/>
        <v>0.68222141239177903</v>
      </c>
    </row>
    <row r="12" spans="1:9" x14ac:dyDescent="0.3">
      <c r="A12" s="66">
        <v>43109</v>
      </c>
      <c r="B12" s="67">
        <v>11.25</v>
      </c>
      <c r="C12" s="67">
        <v>11.62</v>
      </c>
      <c r="D12" s="67">
        <v>10.27</v>
      </c>
      <c r="E12" s="67">
        <v>11.1</v>
      </c>
      <c r="F12" s="67">
        <v>10.37609</v>
      </c>
      <c r="G12" s="67">
        <v>4352400</v>
      </c>
      <c r="H12" s="40">
        <f t="shared" si="0"/>
        <v>-1.7698503461124948E-2</v>
      </c>
      <c r="I12" s="40">
        <f t="shared" si="1"/>
        <v>-3.9850503461124953E-2</v>
      </c>
    </row>
    <row r="13" spans="1:9" x14ac:dyDescent="0.3">
      <c r="A13" s="66">
        <v>43110</v>
      </c>
      <c r="B13" s="67">
        <v>11.1</v>
      </c>
      <c r="C13" s="67">
        <v>11.13</v>
      </c>
      <c r="D13" s="67">
        <v>5.72</v>
      </c>
      <c r="E13" s="67">
        <v>5.91</v>
      </c>
      <c r="F13" s="67">
        <v>5.5245649999999999</v>
      </c>
      <c r="G13" s="67">
        <v>9161400</v>
      </c>
      <c r="H13" s="40">
        <f t="shared" si="0"/>
        <v>-0.46756774468995543</v>
      </c>
      <c r="I13" s="40">
        <f t="shared" si="1"/>
        <v>-0.48971974468995544</v>
      </c>
    </row>
    <row r="14" spans="1:9" x14ac:dyDescent="0.3">
      <c r="A14" s="66">
        <v>43111</v>
      </c>
      <c r="B14" s="67">
        <v>6.01</v>
      </c>
      <c r="C14" s="67">
        <v>6.42</v>
      </c>
      <c r="D14" s="67">
        <v>5.26</v>
      </c>
      <c r="E14" s="67">
        <v>5.43</v>
      </c>
      <c r="F14" s="67">
        <v>5.0758700000000001</v>
      </c>
      <c r="G14" s="67">
        <v>8380600</v>
      </c>
      <c r="H14" s="40">
        <f t="shared" si="0"/>
        <v>-8.1218159257787692E-2</v>
      </c>
      <c r="I14" s="40">
        <f t="shared" si="1"/>
        <v>-0.1033701592577877</v>
      </c>
    </row>
    <row r="15" spans="1:9" x14ac:dyDescent="0.3">
      <c r="A15" s="66">
        <v>43112</v>
      </c>
      <c r="B15" s="67">
        <v>5.54</v>
      </c>
      <c r="C15" s="67">
        <v>5.69</v>
      </c>
      <c r="D15" s="67">
        <v>4.21</v>
      </c>
      <c r="E15" s="67">
        <v>4.7699999999999996</v>
      </c>
      <c r="F15" s="67">
        <v>4.4589129999999999</v>
      </c>
      <c r="G15" s="67">
        <v>5249600</v>
      </c>
      <c r="H15" s="40">
        <f t="shared" si="0"/>
        <v>-0.12154704513708983</v>
      </c>
      <c r="I15" s="40">
        <f t="shared" si="1"/>
        <v>-0.14369904513708984</v>
      </c>
    </row>
    <row r="16" spans="1:9" x14ac:dyDescent="0.3">
      <c r="A16" s="66">
        <v>43466</v>
      </c>
      <c r="B16" s="67">
        <v>4.72</v>
      </c>
      <c r="C16" s="67">
        <v>7.18</v>
      </c>
      <c r="D16" s="67">
        <v>4.6900000000000004</v>
      </c>
      <c r="E16" s="67">
        <v>7.16</v>
      </c>
      <c r="F16" s="67">
        <v>6.6930430000000003</v>
      </c>
      <c r="G16" s="67">
        <v>5386200</v>
      </c>
      <c r="H16" s="40">
        <f t="shared" si="0"/>
        <v>0.50104812540634913</v>
      </c>
      <c r="I16" s="40">
        <f t="shared" si="1"/>
        <v>0.47889612540634913</v>
      </c>
    </row>
    <row r="17" spans="1:9" x14ac:dyDescent="0.3">
      <c r="A17" s="66">
        <v>43467</v>
      </c>
      <c r="B17" s="67">
        <v>7.18</v>
      </c>
      <c r="C17" s="67">
        <v>7.86</v>
      </c>
      <c r="D17" s="67">
        <v>5.4</v>
      </c>
      <c r="E17" s="67">
        <v>6.83</v>
      </c>
      <c r="F17" s="67">
        <v>6.3845650000000003</v>
      </c>
      <c r="G17" s="67">
        <v>8896900</v>
      </c>
      <c r="H17" s="40">
        <f t="shared" si="0"/>
        <v>-4.6089349792015386E-2</v>
      </c>
      <c r="I17" s="40">
        <f t="shared" si="1"/>
        <v>-6.8241349792015391E-2</v>
      </c>
    </row>
    <row r="18" spans="1:9" x14ac:dyDescent="0.3">
      <c r="A18" s="66">
        <v>43468</v>
      </c>
      <c r="B18" s="67">
        <v>6.89</v>
      </c>
      <c r="C18" s="67">
        <v>8.9600000000000009</v>
      </c>
      <c r="D18" s="67">
        <v>6.43</v>
      </c>
      <c r="E18" s="67">
        <v>8.8000000000000007</v>
      </c>
      <c r="F18" s="67">
        <v>8.2260880000000007</v>
      </c>
      <c r="G18" s="67">
        <v>4823900</v>
      </c>
      <c r="H18" s="40">
        <f t="shared" si="0"/>
        <v>0.28843358944579628</v>
      </c>
      <c r="I18" s="40">
        <f t="shared" si="1"/>
        <v>0.26628158944579627</v>
      </c>
    </row>
    <row r="19" spans="1:9" x14ac:dyDescent="0.3">
      <c r="A19" s="66">
        <v>43469</v>
      </c>
      <c r="B19" s="67">
        <v>8.8699999999999992</v>
      </c>
      <c r="C19" s="67">
        <v>9.0399999999999991</v>
      </c>
      <c r="D19" s="67">
        <v>8.09</v>
      </c>
      <c r="E19" s="67">
        <v>8.64</v>
      </c>
      <c r="F19" s="67">
        <v>8.0765220000000006</v>
      </c>
      <c r="G19" s="67">
        <v>5182800</v>
      </c>
      <c r="H19" s="40">
        <f t="shared" si="0"/>
        <v>-1.8181911012865419E-2</v>
      </c>
      <c r="I19" s="40">
        <f t="shared" si="1"/>
        <v>-4.0333911012865417E-2</v>
      </c>
    </row>
    <row r="20" spans="1:9" x14ac:dyDescent="0.3">
      <c r="A20" s="66">
        <v>43470</v>
      </c>
      <c r="B20" s="67">
        <v>8.67</v>
      </c>
      <c r="C20" s="67">
        <v>9.5</v>
      </c>
      <c r="D20" s="67">
        <v>6.97</v>
      </c>
      <c r="E20" s="67">
        <v>7.03</v>
      </c>
      <c r="F20" s="67">
        <v>6.5715219999999999</v>
      </c>
      <c r="G20" s="67">
        <v>11980300</v>
      </c>
      <c r="H20" s="40">
        <f t="shared" si="0"/>
        <v>-0.18634258657377528</v>
      </c>
      <c r="I20" s="40">
        <f t="shared" si="1"/>
        <v>-0.20849458657377529</v>
      </c>
    </row>
    <row r="21" spans="1:9" x14ac:dyDescent="0.3">
      <c r="A21" s="66">
        <v>43471</v>
      </c>
      <c r="B21" s="67">
        <v>6.97</v>
      </c>
      <c r="C21" s="67">
        <v>7.85</v>
      </c>
      <c r="D21" s="67">
        <v>6.96</v>
      </c>
      <c r="E21" s="67">
        <v>7.32</v>
      </c>
      <c r="F21" s="67">
        <v>6.8426090000000004</v>
      </c>
      <c r="G21" s="67">
        <v>6350300</v>
      </c>
      <c r="H21" s="40">
        <f t="shared" si="0"/>
        <v>4.1251783072475526E-2</v>
      </c>
      <c r="I21" s="40">
        <f t="shared" si="1"/>
        <v>1.9099783072475524E-2</v>
      </c>
    </row>
    <row r="22" spans="1:9" x14ac:dyDescent="0.3">
      <c r="A22" s="66">
        <v>43472</v>
      </c>
      <c r="B22" s="67">
        <v>7.37</v>
      </c>
      <c r="C22" s="67">
        <v>7.76</v>
      </c>
      <c r="D22" s="67">
        <v>5.76</v>
      </c>
      <c r="E22" s="67">
        <v>6.11</v>
      </c>
      <c r="F22" s="67">
        <v>5.7115220000000004</v>
      </c>
      <c r="G22" s="67">
        <v>7545800</v>
      </c>
      <c r="H22" s="40">
        <f t="shared" si="0"/>
        <v>-0.1653005454498423</v>
      </c>
      <c r="I22" s="40">
        <f t="shared" si="1"/>
        <v>-0.1874525454498423</v>
      </c>
    </row>
    <row r="23" spans="1:9" x14ac:dyDescent="0.3">
      <c r="A23" s="66">
        <v>43473</v>
      </c>
      <c r="B23" s="67">
        <v>6.12</v>
      </c>
      <c r="C23" s="67">
        <v>6.15</v>
      </c>
      <c r="D23" s="67">
        <v>4.3499999999999996</v>
      </c>
      <c r="E23" s="67">
        <v>4.4800000000000004</v>
      </c>
      <c r="F23" s="67">
        <v>4.1878260000000003</v>
      </c>
      <c r="G23" s="67">
        <v>7042800</v>
      </c>
      <c r="H23" s="40">
        <f t="shared" si="0"/>
        <v>-0.26677582612830697</v>
      </c>
      <c r="I23" s="40">
        <f t="shared" si="1"/>
        <v>-0.28892782612830697</v>
      </c>
    </row>
    <row r="24" spans="1:9" x14ac:dyDescent="0.3">
      <c r="A24" s="66">
        <v>43474</v>
      </c>
      <c r="B24" s="67">
        <v>4.4400000000000004</v>
      </c>
      <c r="C24" s="67">
        <v>5.19</v>
      </c>
      <c r="D24" s="67">
        <v>4.07</v>
      </c>
      <c r="E24" s="67">
        <v>4.42</v>
      </c>
      <c r="F24" s="67">
        <v>4.1317389999999996</v>
      </c>
      <c r="G24" s="67">
        <v>4599100</v>
      </c>
      <c r="H24" s="40">
        <f t="shared" si="0"/>
        <v>-1.339286780300821E-2</v>
      </c>
      <c r="I24" s="40">
        <f t="shared" si="1"/>
        <v>-3.5544867803008209E-2</v>
      </c>
    </row>
    <row r="25" spans="1:9" x14ac:dyDescent="0.3">
      <c r="A25" s="66">
        <v>43475</v>
      </c>
      <c r="B25" s="67">
        <v>4.45</v>
      </c>
      <c r="C25" s="67">
        <v>5.15</v>
      </c>
      <c r="D25" s="67">
        <v>3.89</v>
      </c>
      <c r="E25" s="67">
        <v>4.22</v>
      </c>
      <c r="F25" s="67">
        <v>3.944782</v>
      </c>
      <c r="G25" s="67">
        <v>6816400</v>
      </c>
      <c r="H25" s="40">
        <f t="shared" si="0"/>
        <v>-4.5248985959664832E-2</v>
      </c>
      <c r="I25" s="40">
        <f t="shared" si="1"/>
        <v>-6.740098595966483E-2</v>
      </c>
    </row>
    <row r="26" spans="1:9" x14ac:dyDescent="0.3">
      <c r="A26" s="66">
        <v>43476</v>
      </c>
      <c r="B26" s="67">
        <v>4.2300000000000004</v>
      </c>
      <c r="C26" s="67">
        <v>4.4000000000000004</v>
      </c>
      <c r="D26" s="67">
        <v>3.57</v>
      </c>
      <c r="E26" s="67">
        <v>4.16</v>
      </c>
      <c r="F26" s="67">
        <v>3.8886949999999998</v>
      </c>
      <c r="G26" s="67">
        <v>6222700</v>
      </c>
      <c r="H26" s="40">
        <f t="shared" si="0"/>
        <v>-1.4218022694283289E-2</v>
      </c>
      <c r="I26" s="40">
        <f t="shared" si="1"/>
        <v>-3.6370022694283292E-2</v>
      </c>
    </row>
    <row r="27" spans="1:9" x14ac:dyDescent="0.3">
      <c r="A27" s="66">
        <v>43477</v>
      </c>
      <c r="B27" s="67">
        <v>4.1900000000000004</v>
      </c>
      <c r="C27" s="67">
        <v>4.6500000000000004</v>
      </c>
      <c r="D27" s="67">
        <v>3.84</v>
      </c>
      <c r="E27" s="67">
        <v>4.22</v>
      </c>
      <c r="F27" s="67">
        <v>3.944782</v>
      </c>
      <c r="G27" s="67">
        <v>4171800</v>
      </c>
      <c r="H27" s="40">
        <f t="shared" si="0"/>
        <v>1.4423090522656116E-2</v>
      </c>
      <c r="I27" s="40">
        <f t="shared" si="1"/>
        <v>-7.7289094773438857E-3</v>
      </c>
    </row>
    <row r="28" spans="1:9" x14ac:dyDescent="0.3">
      <c r="A28" s="66">
        <v>43831</v>
      </c>
      <c r="B28" s="67">
        <v>4.29</v>
      </c>
      <c r="C28" s="67">
        <v>4.79</v>
      </c>
      <c r="D28" s="67">
        <v>3.94</v>
      </c>
      <c r="E28" s="67">
        <v>4.04</v>
      </c>
      <c r="F28" s="67">
        <v>3.7765219999999999</v>
      </c>
      <c r="G28" s="67">
        <v>4566300</v>
      </c>
      <c r="H28" s="40">
        <f t="shared" si="0"/>
        <v>-4.2653814583416799E-2</v>
      </c>
      <c r="I28" s="40">
        <f t="shared" si="1"/>
        <v>-6.4805814583416804E-2</v>
      </c>
    </row>
    <row r="29" spans="1:9" x14ac:dyDescent="0.3">
      <c r="A29" s="66">
        <v>43832</v>
      </c>
      <c r="B29" s="67">
        <v>4.05</v>
      </c>
      <c r="C29" s="67">
        <v>4.72</v>
      </c>
      <c r="D29" s="67">
        <v>3.6</v>
      </c>
      <c r="E29" s="67">
        <v>3.78</v>
      </c>
      <c r="F29" s="67">
        <v>3.5334780000000001</v>
      </c>
      <c r="G29" s="67">
        <v>5020000</v>
      </c>
      <c r="H29" s="40">
        <f t="shared" si="0"/>
        <v>-6.4356569351376694E-2</v>
      </c>
      <c r="I29" s="40">
        <f t="shared" si="1"/>
        <v>-8.6508569351376699E-2</v>
      </c>
    </row>
    <row r="30" spans="1:9" x14ac:dyDescent="0.3">
      <c r="A30" s="66">
        <v>43833</v>
      </c>
      <c r="B30" s="67">
        <v>3.79</v>
      </c>
      <c r="C30" s="67">
        <v>3.84</v>
      </c>
      <c r="D30" s="67">
        <v>1.8</v>
      </c>
      <c r="E30" s="67">
        <v>2.36</v>
      </c>
      <c r="F30" s="67">
        <v>2.2060870000000001</v>
      </c>
      <c r="G30" s="67">
        <v>6850500</v>
      </c>
      <c r="H30" s="40">
        <f t="shared" si="0"/>
        <v>-0.37566131726304791</v>
      </c>
      <c r="I30" s="40">
        <f t="shared" si="1"/>
        <v>-0.39781331726304792</v>
      </c>
    </row>
    <row r="31" spans="1:9" x14ac:dyDescent="0.3">
      <c r="A31" s="66">
        <v>43834</v>
      </c>
      <c r="B31" s="67">
        <v>2.33</v>
      </c>
      <c r="C31" s="67">
        <v>2.82</v>
      </c>
      <c r="D31" s="67">
        <v>1.93</v>
      </c>
      <c r="E31" s="67">
        <v>2.1</v>
      </c>
      <c r="F31" s="67">
        <v>2.1</v>
      </c>
      <c r="G31" s="67">
        <v>7425000</v>
      </c>
      <c r="H31" s="40">
        <f t="shared" si="0"/>
        <v>-4.8088312020332848E-2</v>
      </c>
      <c r="I31" s="40">
        <f t="shared" si="1"/>
        <v>-7.0240312020332846E-2</v>
      </c>
    </row>
    <row r="32" spans="1:9" x14ac:dyDescent="0.3">
      <c r="A32" s="66">
        <v>43835</v>
      </c>
      <c r="B32" s="67">
        <v>2.2000000000000002</v>
      </c>
      <c r="C32" s="67">
        <v>3.19</v>
      </c>
      <c r="D32" s="67">
        <v>1.87</v>
      </c>
      <c r="E32" s="67">
        <v>2.85</v>
      </c>
      <c r="F32" s="67">
        <v>2.85</v>
      </c>
      <c r="G32" s="67">
        <v>6451400</v>
      </c>
      <c r="H32" s="40">
        <f t="shared" si="0"/>
        <v>0.35714285714285715</v>
      </c>
      <c r="I32" s="40">
        <f t="shared" si="1"/>
        <v>0.33499085714285715</v>
      </c>
    </row>
    <row r="33" spans="1:9" x14ac:dyDescent="0.3">
      <c r="A33" s="66">
        <v>43836</v>
      </c>
      <c r="B33" s="67">
        <v>2.93</v>
      </c>
      <c r="C33" s="67">
        <v>4.03</v>
      </c>
      <c r="D33" s="67">
        <v>2.7</v>
      </c>
      <c r="E33" s="67">
        <v>3.24</v>
      </c>
      <c r="F33" s="67">
        <v>3.24</v>
      </c>
      <c r="G33" s="67">
        <v>6331700</v>
      </c>
      <c r="H33" s="40">
        <f t="shared" si="0"/>
        <v>0.13684210526315793</v>
      </c>
      <c r="I33" s="40">
        <f t="shared" si="1"/>
        <v>0.11469010526315793</v>
      </c>
    </row>
    <row r="34" spans="1:9" x14ac:dyDescent="0.3">
      <c r="A34" s="66">
        <v>43837</v>
      </c>
      <c r="B34" s="67">
        <v>3.28</v>
      </c>
      <c r="C34" s="67">
        <v>4.54</v>
      </c>
      <c r="D34" s="67">
        <v>3.14</v>
      </c>
      <c r="E34" s="67">
        <v>3.45</v>
      </c>
      <c r="F34" s="67">
        <v>3.45</v>
      </c>
      <c r="G34" s="67">
        <v>11272000</v>
      </c>
      <c r="H34" s="40">
        <f t="shared" si="0"/>
        <v>6.4814814814814797E-2</v>
      </c>
      <c r="I34" s="40">
        <f t="shared" si="1"/>
        <v>4.2662814814814792E-2</v>
      </c>
    </row>
    <row r="35" spans="1:9" x14ac:dyDescent="0.3">
      <c r="A35" s="66">
        <v>43838</v>
      </c>
      <c r="B35" s="67">
        <v>3.42</v>
      </c>
      <c r="C35" s="67">
        <v>4.3499999999999996</v>
      </c>
      <c r="D35" s="67">
        <v>3.12</v>
      </c>
      <c r="E35" s="67">
        <v>4.25</v>
      </c>
      <c r="F35" s="67">
        <v>4.25</v>
      </c>
      <c r="G35" s="67">
        <v>4262900</v>
      </c>
      <c r="H35" s="40">
        <f t="shared" ref="H35:H61" si="2">(F35-F34)/F34</f>
        <v>0.23188405797101444</v>
      </c>
      <c r="I35" s="40">
        <f t="shared" ref="I35:I61" si="3">H35-0.022152</f>
        <v>0.20973205797101444</v>
      </c>
    </row>
    <row r="36" spans="1:9" x14ac:dyDescent="0.3">
      <c r="A36" s="66">
        <v>43839</v>
      </c>
      <c r="B36" s="67">
        <v>4.22</v>
      </c>
      <c r="C36" s="67">
        <v>7.36</v>
      </c>
      <c r="D36" s="67">
        <v>3.7</v>
      </c>
      <c r="E36" s="67">
        <v>6.21</v>
      </c>
      <c r="F36" s="67">
        <v>6.21</v>
      </c>
      <c r="G36" s="67">
        <v>21164900</v>
      </c>
      <c r="H36" s="40">
        <f t="shared" si="2"/>
        <v>0.4611764705882353</v>
      </c>
      <c r="I36" s="40">
        <f t="shared" si="3"/>
        <v>0.43902447058823529</v>
      </c>
    </row>
    <row r="37" spans="1:9" x14ac:dyDescent="0.3">
      <c r="A37" s="66">
        <v>43840</v>
      </c>
      <c r="B37" s="67">
        <v>6.32</v>
      </c>
      <c r="C37" s="67">
        <v>11.88</v>
      </c>
      <c r="D37" s="67">
        <v>6.32</v>
      </c>
      <c r="E37" s="67">
        <v>9.52</v>
      </c>
      <c r="F37" s="67">
        <v>9.52</v>
      </c>
      <c r="G37" s="67">
        <v>36015600</v>
      </c>
      <c r="H37" s="40">
        <f t="shared" si="2"/>
        <v>0.53301127214170685</v>
      </c>
      <c r="I37" s="40">
        <f t="shared" si="3"/>
        <v>0.5108592721417069</v>
      </c>
    </row>
    <row r="38" spans="1:9" x14ac:dyDescent="0.3">
      <c r="A38" s="66">
        <v>43841</v>
      </c>
      <c r="B38" s="67">
        <v>9.57</v>
      </c>
      <c r="C38" s="67">
        <v>11.44</v>
      </c>
      <c r="D38" s="67">
        <v>8.75</v>
      </c>
      <c r="E38" s="67">
        <v>9.3000000000000007</v>
      </c>
      <c r="F38" s="67">
        <v>9.3000000000000007</v>
      </c>
      <c r="G38" s="67">
        <v>29098000</v>
      </c>
      <c r="H38" s="40">
        <f t="shared" si="2"/>
        <v>-2.3109243697478875E-2</v>
      </c>
      <c r="I38" s="40">
        <f t="shared" si="3"/>
        <v>-4.5261243697478873E-2</v>
      </c>
    </row>
    <row r="39" spans="1:9" x14ac:dyDescent="0.3">
      <c r="A39" s="66">
        <v>43842</v>
      </c>
      <c r="B39" s="67">
        <v>9.51</v>
      </c>
      <c r="C39" s="67">
        <v>13.84</v>
      </c>
      <c r="D39" s="67">
        <v>9.07</v>
      </c>
      <c r="E39" s="67">
        <v>9.5399999999999991</v>
      </c>
      <c r="F39" s="67">
        <v>9.5399999999999991</v>
      </c>
      <c r="G39" s="67">
        <v>26613400</v>
      </c>
      <c r="H39" s="40">
        <f t="shared" si="2"/>
        <v>2.5806451612903056E-2</v>
      </c>
      <c r="I39" s="40">
        <f t="shared" si="3"/>
        <v>3.6544516129030542E-3</v>
      </c>
    </row>
    <row r="40" spans="1:9" x14ac:dyDescent="0.3">
      <c r="A40" s="66">
        <v>44197</v>
      </c>
      <c r="B40" s="67">
        <v>9.5399999999999991</v>
      </c>
      <c r="C40" s="67">
        <v>14.56</v>
      </c>
      <c r="D40" s="67">
        <v>9.23</v>
      </c>
      <c r="E40" s="67">
        <v>13.63</v>
      </c>
      <c r="F40" s="67">
        <v>13.63</v>
      </c>
      <c r="G40" s="67">
        <v>16981500</v>
      </c>
      <c r="H40" s="40">
        <f t="shared" si="2"/>
        <v>0.42872117400419307</v>
      </c>
      <c r="I40" s="40">
        <f t="shared" si="3"/>
        <v>0.40656917400419307</v>
      </c>
    </row>
    <row r="41" spans="1:9" x14ac:dyDescent="0.3">
      <c r="A41" s="66">
        <v>44198</v>
      </c>
      <c r="B41" s="67">
        <v>14.2</v>
      </c>
      <c r="C41" s="67">
        <v>18.48</v>
      </c>
      <c r="D41" s="67">
        <v>13.92</v>
      </c>
      <c r="E41" s="67">
        <v>15.33</v>
      </c>
      <c r="F41" s="67">
        <v>15.33</v>
      </c>
      <c r="G41" s="67">
        <v>36981200</v>
      </c>
      <c r="H41" s="40">
        <f t="shared" si="2"/>
        <v>0.12472487160674976</v>
      </c>
      <c r="I41" s="40">
        <f t="shared" si="3"/>
        <v>0.10257287160674976</v>
      </c>
    </row>
    <row r="42" spans="1:9" x14ac:dyDescent="0.3">
      <c r="A42" s="66">
        <v>44199</v>
      </c>
      <c r="B42" s="67">
        <v>15.51</v>
      </c>
      <c r="C42" s="67">
        <v>19.309999999999999</v>
      </c>
      <c r="D42" s="67">
        <v>13.9</v>
      </c>
      <c r="E42" s="67">
        <v>16.64</v>
      </c>
      <c r="F42" s="67">
        <v>16.64</v>
      </c>
      <c r="G42" s="67">
        <v>26398300</v>
      </c>
      <c r="H42" s="40">
        <f t="shared" si="2"/>
        <v>8.5453359425962203E-2</v>
      </c>
      <c r="I42" s="40">
        <f t="shared" si="3"/>
        <v>6.3301359425962198E-2</v>
      </c>
    </row>
    <row r="43" spans="1:9" x14ac:dyDescent="0.3">
      <c r="A43" s="66">
        <v>44200</v>
      </c>
      <c r="B43" s="67">
        <v>16.82</v>
      </c>
      <c r="C43" s="67">
        <v>17.88</v>
      </c>
      <c r="D43" s="67">
        <v>14.01</v>
      </c>
      <c r="E43" s="67">
        <v>14.09</v>
      </c>
      <c r="F43" s="67">
        <v>14.09</v>
      </c>
      <c r="G43" s="67">
        <v>17639100</v>
      </c>
      <c r="H43" s="40">
        <f t="shared" si="2"/>
        <v>-0.15324519230769235</v>
      </c>
      <c r="I43" s="40">
        <f t="shared" si="3"/>
        <v>-0.17539719230769235</v>
      </c>
    </row>
    <row r="44" spans="1:9" x14ac:dyDescent="0.3">
      <c r="A44" s="66">
        <v>44201</v>
      </c>
      <c r="B44" s="67">
        <v>14.26</v>
      </c>
      <c r="C44" s="67">
        <v>14.48</v>
      </c>
      <c r="D44" s="67">
        <v>11.43</v>
      </c>
      <c r="E44" s="67">
        <v>13.56</v>
      </c>
      <c r="F44" s="67">
        <v>13.56</v>
      </c>
      <c r="G44" s="67">
        <v>20953500</v>
      </c>
      <c r="H44" s="40">
        <f t="shared" si="2"/>
        <v>-3.7615330021291651E-2</v>
      </c>
      <c r="I44" s="40">
        <f t="shared" si="3"/>
        <v>-5.9767330021291656E-2</v>
      </c>
    </row>
    <row r="45" spans="1:9" x14ac:dyDescent="0.3">
      <c r="A45" s="66">
        <v>44202</v>
      </c>
      <c r="B45" s="67">
        <v>13.65</v>
      </c>
      <c r="C45" s="67">
        <v>14</v>
      </c>
      <c r="D45" s="67">
        <v>12.04</v>
      </c>
      <c r="E45" s="67">
        <v>13.04</v>
      </c>
      <c r="F45" s="67">
        <v>13.04</v>
      </c>
      <c r="G45" s="67">
        <v>13579600</v>
      </c>
      <c r="H45" s="40">
        <f t="shared" si="2"/>
        <v>-3.8348082595870303E-2</v>
      </c>
      <c r="I45" s="40">
        <f t="shared" si="3"/>
        <v>-6.0500082595870308E-2</v>
      </c>
    </row>
    <row r="46" spans="1:9" x14ac:dyDescent="0.3">
      <c r="A46" s="66">
        <v>44203</v>
      </c>
      <c r="B46" s="67">
        <v>13.15</v>
      </c>
      <c r="C46" s="67">
        <v>13.35</v>
      </c>
      <c r="D46" s="67">
        <v>10.029999999999999</v>
      </c>
      <c r="E46" s="67">
        <v>10.52</v>
      </c>
      <c r="F46" s="67">
        <v>10.52</v>
      </c>
      <c r="G46" s="67">
        <v>10636600</v>
      </c>
      <c r="H46" s="40">
        <f t="shared" si="2"/>
        <v>-0.19325153374233126</v>
      </c>
      <c r="I46" s="40">
        <f t="shared" si="3"/>
        <v>-0.21540353374233126</v>
      </c>
    </row>
    <row r="47" spans="1:9" x14ac:dyDescent="0.3">
      <c r="A47" s="66">
        <v>44204</v>
      </c>
      <c r="B47" s="67">
        <v>10.68</v>
      </c>
      <c r="C47" s="67">
        <v>12.54</v>
      </c>
      <c r="D47" s="67">
        <v>10.3</v>
      </c>
      <c r="E47" s="67">
        <v>11.6</v>
      </c>
      <c r="F47" s="67">
        <v>11.6</v>
      </c>
      <c r="G47" s="67">
        <v>13337700</v>
      </c>
      <c r="H47" s="40">
        <f t="shared" si="2"/>
        <v>0.10266159695817492</v>
      </c>
      <c r="I47" s="40">
        <f t="shared" si="3"/>
        <v>8.0509596958174917E-2</v>
      </c>
    </row>
    <row r="48" spans="1:9" x14ac:dyDescent="0.3">
      <c r="A48" s="66">
        <v>44205</v>
      </c>
      <c r="B48" s="67">
        <v>11.59</v>
      </c>
      <c r="C48" s="67">
        <v>11.76</v>
      </c>
      <c r="D48" s="67">
        <v>9.48</v>
      </c>
      <c r="E48" s="67">
        <v>9.52</v>
      </c>
      <c r="F48" s="67">
        <v>9.52</v>
      </c>
      <c r="G48" s="67">
        <v>9638700</v>
      </c>
      <c r="H48" s="40">
        <f t="shared" si="2"/>
        <v>-0.17931034482758623</v>
      </c>
      <c r="I48" s="40">
        <f t="shared" si="3"/>
        <v>-0.20146234482758624</v>
      </c>
    </row>
    <row r="49" spans="1:9" x14ac:dyDescent="0.3">
      <c r="A49" s="66">
        <v>44206</v>
      </c>
      <c r="B49" s="67">
        <v>9.57</v>
      </c>
      <c r="C49" s="67">
        <v>11.15</v>
      </c>
      <c r="D49" s="67">
        <v>9.25</v>
      </c>
      <c r="E49" s="67">
        <v>11.06</v>
      </c>
      <c r="F49" s="67">
        <v>11.06</v>
      </c>
      <c r="G49" s="67">
        <v>9749600</v>
      </c>
      <c r="H49" s="40">
        <f t="shared" si="2"/>
        <v>0.16176470588235303</v>
      </c>
      <c r="I49" s="40">
        <f t="shared" si="3"/>
        <v>0.13961270588235303</v>
      </c>
    </row>
    <row r="50" spans="1:9" x14ac:dyDescent="0.3">
      <c r="A50" s="66">
        <v>44207</v>
      </c>
      <c r="B50" s="67">
        <v>11.19</v>
      </c>
      <c r="C50" s="67">
        <v>14.25</v>
      </c>
      <c r="D50" s="67">
        <v>11.1</v>
      </c>
      <c r="E50" s="67">
        <v>11.63</v>
      </c>
      <c r="F50" s="67">
        <v>11.63</v>
      </c>
      <c r="G50" s="67">
        <v>15340100</v>
      </c>
      <c r="H50" s="40">
        <f t="shared" si="2"/>
        <v>5.1537070524412323E-2</v>
      </c>
      <c r="I50" s="40">
        <f t="shared" si="3"/>
        <v>2.9385070524412322E-2</v>
      </c>
    </row>
    <row r="51" spans="1:9" x14ac:dyDescent="0.3">
      <c r="A51" s="66">
        <v>44208</v>
      </c>
      <c r="B51" s="67">
        <v>11.98</v>
      </c>
      <c r="C51" s="67">
        <v>12.18</v>
      </c>
      <c r="D51" s="67">
        <v>9.42</v>
      </c>
      <c r="E51" s="67">
        <v>9.98</v>
      </c>
      <c r="F51" s="67">
        <v>9.98</v>
      </c>
      <c r="G51" s="67">
        <v>11481700</v>
      </c>
      <c r="H51" s="40">
        <f t="shared" si="2"/>
        <v>-0.14187446259673261</v>
      </c>
      <c r="I51" s="40">
        <f t="shared" si="3"/>
        <v>-0.16402646259673262</v>
      </c>
    </row>
    <row r="52" spans="1:9" x14ac:dyDescent="0.3">
      <c r="A52" s="66">
        <v>44562</v>
      </c>
      <c r="B52" s="67">
        <v>10.18</v>
      </c>
      <c r="C52" s="67">
        <v>11.58</v>
      </c>
      <c r="D52" s="67">
        <v>9.34</v>
      </c>
      <c r="E52" s="67">
        <v>10.199999999999999</v>
      </c>
      <c r="F52" s="67">
        <v>10.199999999999999</v>
      </c>
      <c r="G52" s="67">
        <v>13021200</v>
      </c>
      <c r="H52" s="40">
        <f t="shared" si="2"/>
        <v>2.2044088176352592E-2</v>
      </c>
      <c r="I52" s="40">
        <f t="shared" si="3"/>
        <v>-1.0791182364740942E-4</v>
      </c>
    </row>
    <row r="53" spans="1:9" x14ac:dyDescent="0.3">
      <c r="A53" s="66">
        <v>44563</v>
      </c>
      <c r="B53" s="67">
        <v>10.14</v>
      </c>
      <c r="C53" s="67">
        <v>10.64</v>
      </c>
      <c r="D53" s="67">
        <v>7.8</v>
      </c>
      <c r="E53" s="67">
        <v>8.83</v>
      </c>
      <c r="F53" s="67">
        <v>8.83</v>
      </c>
      <c r="G53" s="67">
        <v>21738700</v>
      </c>
      <c r="H53" s="40">
        <f t="shared" si="2"/>
        <v>-0.13431372549019602</v>
      </c>
      <c r="I53" s="40">
        <f t="shared" si="3"/>
        <v>-0.15646572549019602</v>
      </c>
    </row>
    <row r="54" spans="1:9" x14ac:dyDescent="0.3">
      <c r="A54" s="66">
        <v>44564</v>
      </c>
      <c r="B54" s="67">
        <v>8.7100000000000009</v>
      </c>
      <c r="C54" s="67">
        <v>8.93</v>
      </c>
      <c r="D54" s="67">
        <v>7.73</v>
      </c>
      <c r="E54" s="67">
        <v>8.17</v>
      </c>
      <c r="F54" s="67">
        <v>8.17</v>
      </c>
      <c r="G54" s="67">
        <v>12584900</v>
      </c>
      <c r="H54" s="40">
        <f t="shared" si="2"/>
        <v>-7.4745186862967175E-2</v>
      </c>
      <c r="I54" s="40">
        <f t="shared" si="3"/>
        <v>-9.689718686296718E-2</v>
      </c>
    </row>
    <row r="55" spans="1:9" x14ac:dyDescent="0.3">
      <c r="A55" s="66">
        <v>44565</v>
      </c>
      <c r="B55" s="67">
        <v>8.19</v>
      </c>
      <c r="C55" s="67">
        <v>8.57</v>
      </c>
      <c r="D55" s="67">
        <v>7.37</v>
      </c>
      <c r="E55" s="67">
        <v>7.65</v>
      </c>
      <c r="F55" s="67">
        <v>7.65</v>
      </c>
      <c r="G55" s="67">
        <v>6790600</v>
      </c>
      <c r="H55" s="40">
        <f t="shared" si="2"/>
        <v>-6.3647490820073385E-2</v>
      </c>
      <c r="I55" s="40">
        <f t="shared" si="3"/>
        <v>-8.579949082007339E-2</v>
      </c>
    </row>
    <row r="56" spans="1:9" x14ac:dyDescent="0.3">
      <c r="A56" s="66">
        <v>44566</v>
      </c>
      <c r="B56" s="67">
        <v>7.62</v>
      </c>
      <c r="C56" s="67">
        <v>8.26</v>
      </c>
      <c r="D56" s="67">
        <v>6.7</v>
      </c>
      <c r="E56" s="67">
        <v>7.7</v>
      </c>
      <c r="F56" s="67">
        <v>7.7</v>
      </c>
      <c r="G56" s="67">
        <v>14380400</v>
      </c>
      <c r="H56" s="40">
        <f t="shared" si="2"/>
        <v>6.5359477124182774E-3</v>
      </c>
      <c r="I56" s="40">
        <f t="shared" si="3"/>
        <v>-1.5616052287581724E-2</v>
      </c>
    </row>
    <row r="57" spans="1:9" x14ac:dyDescent="0.3">
      <c r="A57" s="66">
        <v>44567</v>
      </c>
      <c r="B57" s="67">
        <v>7.69</v>
      </c>
      <c r="C57" s="67">
        <v>7.91</v>
      </c>
      <c r="D57" s="67">
        <v>6.19</v>
      </c>
      <c r="E57" s="67">
        <v>6.23</v>
      </c>
      <c r="F57" s="67">
        <v>6.23</v>
      </c>
      <c r="G57" s="67">
        <v>10565300</v>
      </c>
      <c r="H57" s="40">
        <f t="shared" si="2"/>
        <v>-0.19090909090909086</v>
      </c>
      <c r="I57" s="40">
        <f t="shared" si="3"/>
        <v>-0.21306109090909087</v>
      </c>
    </row>
    <row r="58" spans="1:9" x14ac:dyDescent="0.3">
      <c r="A58" s="66">
        <v>44568</v>
      </c>
      <c r="B58" s="67">
        <v>6.25</v>
      </c>
      <c r="C58" s="67">
        <v>7.59</v>
      </c>
      <c r="D58" s="67">
        <v>6.19</v>
      </c>
      <c r="E58" s="67">
        <v>7.46</v>
      </c>
      <c r="F58" s="67">
        <v>7.46</v>
      </c>
      <c r="G58" s="67">
        <v>6380500</v>
      </c>
      <c r="H58" s="40">
        <f t="shared" si="2"/>
        <v>0.19743178170144454</v>
      </c>
      <c r="I58" s="40">
        <f t="shared" si="3"/>
        <v>0.17527978170144454</v>
      </c>
    </row>
    <row r="59" spans="1:9" x14ac:dyDescent="0.3">
      <c r="A59" s="66">
        <v>44569</v>
      </c>
      <c r="B59" s="67">
        <v>7.38</v>
      </c>
      <c r="C59" s="67">
        <v>8.09</v>
      </c>
      <c r="D59" s="67">
        <v>6.73</v>
      </c>
      <c r="E59" s="67">
        <v>6.78</v>
      </c>
      <c r="F59" s="67">
        <v>6.78</v>
      </c>
      <c r="G59" s="67">
        <v>9449400</v>
      </c>
      <c r="H59" s="40">
        <f t="shared" si="2"/>
        <v>-9.1152815013404789E-2</v>
      </c>
      <c r="I59" s="40">
        <f t="shared" si="3"/>
        <v>-0.11330481501340479</v>
      </c>
    </row>
    <row r="60" spans="1:9" x14ac:dyDescent="0.3">
      <c r="A60" s="66">
        <v>44570</v>
      </c>
      <c r="B60" s="67">
        <v>6.69</v>
      </c>
      <c r="C60" s="67">
        <v>6.9</v>
      </c>
      <c r="D60" s="67">
        <v>4.8099999999999996</v>
      </c>
      <c r="E60" s="67">
        <v>4.9000000000000004</v>
      </c>
      <c r="F60" s="67">
        <v>4.9000000000000004</v>
      </c>
      <c r="G60" s="67">
        <v>7615600</v>
      </c>
      <c r="H60" s="40">
        <f t="shared" si="2"/>
        <v>-0.27728613569321531</v>
      </c>
      <c r="I60" s="40">
        <f t="shared" si="3"/>
        <v>-0.29943813569321531</v>
      </c>
    </row>
    <row r="61" spans="1:9" x14ac:dyDescent="0.3">
      <c r="A61" s="66">
        <v>44571</v>
      </c>
      <c r="B61" s="67">
        <v>4.9400000000000004</v>
      </c>
      <c r="C61" s="67">
        <v>5.64</v>
      </c>
      <c r="D61" s="67">
        <v>4.9000000000000004</v>
      </c>
      <c r="E61" s="67">
        <v>5.41</v>
      </c>
      <c r="F61" s="67">
        <v>5.41</v>
      </c>
      <c r="G61" s="67">
        <v>5408700</v>
      </c>
      <c r="H61" s="40">
        <f t="shared" si="2"/>
        <v>0.10408163265306117</v>
      </c>
      <c r="I61" s="40">
        <f t="shared" si="3"/>
        <v>8.1929632653061163E-2</v>
      </c>
    </row>
    <row r="63" spans="1:9" x14ac:dyDescent="0.3">
      <c r="F63" t="s">
        <v>101</v>
      </c>
      <c r="H63" s="70">
        <f>AVERAGE(H3:H62)</f>
        <v>2.2152170504456937E-2</v>
      </c>
      <c r="I63" s="11"/>
    </row>
    <row r="64" spans="1:9" x14ac:dyDescent="0.3">
      <c r="F64" t="s">
        <v>81</v>
      </c>
      <c r="H64" s="39">
        <f>H63*12</f>
        <v>0.26582604605348326</v>
      </c>
      <c r="I64" t="s">
        <v>98</v>
      </c>
    </row>
    <row r="65" spans="6:9" x14ac:dyDescent="0.3">
      <c r="F65" t="s">
        <v>94</v>
      </c>
      <c r="H65" s="39">
        <f>_xlfn.STDEV.S(H3:H61)</f>
        <v>0.21819295852159556</v>
      </c>
    </row>
    <row r="66" spans="6:9" x14ac:dyDescent="0.3">
      <c r="F66" t="s">
        <v>142</v>
      </c>
      <c r="H66" s="39">
        <f>H65*SQRT(12)</f>
        <v>0.75584258002634419</v>
      </c>
      <c r="I66"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43" workbookViewId="0">
      <selection activeCell="L70" sqref="L70"/>
    </sheetView>
  </sheetViews>
  <sheetFormatPr defaultRowHeight="15.6" x14ac:dyDescent="0.3"/>
  <cols>
    <col min="1" max="1" width="9.09765625" bestFit="1" customWidth="1"/>
    <col min="2" max="5" width="0" hidden="1" customWidth="1"/>
    <col min="6" max="6" width="16.69921875" customWidth="1"/>
    <col min="7" max="7" width="6.3984375" hidden="1" customWidth="1"/>
    <col min="8" max="8" width="11.296875" customWidth="1"/>
    <col min="9" max="9" width="12.3984375" customWidth="1"/>
  </cols>
  <sheetData>
    <row r="1" spans="1:9" x14ac:dyDescent="0.3">
      <c r="A1" s="69" t="s">
        <v>0</v>
      </c>
      <c r="B1" s="69" t="s">
        <v>71</v>
      </c>
      <c r="C1" s="69" t="s">
        <v>72</v>
      </c>
      <c r="D1" s="69" t="s">
        <v>73</v>
      </c>
      <c r="E1" s="69" t="s">
        <v>74</v>
      </c>
      <c r="F1" s="69" t="s">
        <v>75</v>
      </c>
      <c r="G1" s="69" t="s">
        <v>76</v>
      </c>
      <c r="H1" s="51" t="s">
        <v>85</v>
      </c>
      <c r="I1" s="51" t="s">
        <v>78</v>
      </c>
    </row>
    <row r="2" spans="1:9" x14ac:dyDescent="0.3">
      <c r="A2" s="66">
        <v>42746</v>
      </c>
      <c r="B2" s="67">
        <v>457.02010000000001</v>
      </c>
      <c r="C2" s="67">
        <v>510.00009999999997</v>
      </c>
      <c r="D2" s="67">
        <v>448.20010000000002</v>
      </c>
      <c r="E2" s="67">
        <v>507.06009999999998</v>
      </c>
      <c r="F2" s="67">
        <v>504.62470000000002</v>
      </c>
      <c r="G2" s="67">
        <v>2458109</v>
      </c>
      <c r="H2" s="40"/>
      <c r="I2" s="40"/>
    </row>
    <row r="3" spans="1:9" x14ac:dyDescent="0.3">
      <c r="A3" s="66">
        <v>42747</v>
      </c>
      <c r="B3" s="67">
        <v>509.40010000000001</v>
      </c>
      <c r="C3" s="67">
        <v>513.00009999999997</v>
      </c>
      <c r="D3" s="67">
        <v>427.20010000000002</v>
      </c>
      <c r="E3" s="67">
        <v>506.7901</v>
      </c>
      <c r="F3" s="67">
        <v>504.51670000000001</v>
      </c>
      <c r="G3" s="67">
        <v>1332835</v>
      </c>
      <c r="H3" s="41">
        <f t="shared" ref="H3:H34" si="0">(F3-F2)/F2</f>
        <v>-2.1402043934830002E-4</v>
      </c>
      <c r="I3" s="41">
        <f t="shared" ref="I3:I34" si="1">H3-$H$64</f>
        <v>-2.9251781383037224E-2</v>
      </c>
    </row>
    <row r="4" spans="1:9" x14ac:dyDescent="0.3">
      <c r="A4" s="66">
        <v>43101</v>
      </c>
      <c r="B4" s="67">
        <v>510.00009999999997</v>
      </c>
      <c r="C4" s="67">
        <v>520.80010000000004</v>
      </c>
      <c r="D4" s="67">
        <v>453.96010000000001</v>
      </c>
      <c r="E4" s="67">
        <v>479.25009999999997</v>
      </c>
      <c r="F4" s="67">
        <v>477.1003</v>
      </c>
      <c r="G4" s="67">
        <v>1228684</v>
      </c>
      <c r="H4" s="41">
        <f t="shared" si="0"/>
        <v>-5.4341907809989265E-2</v>
      </c>
      <c r="I4" s="41">
        <f t="shared" si="1"/>
        <v>-8.3379668753678193E-2</v>
      </c>
    </row>
    <row r="5" spans="1:9" x14ac:dyDescent="0.3">
      <c r="A5" s="66">
        <v>43102</v>
      </c>
      <c r="B5" s="67">
        <v>477.00009999999997</v>
      </c>
      <c r="C5" s="67">
        <v>570.00009999999997</v>
      </c>
      <c r="D5" s="67">
        <v>439.50009999999997</v>
      </c>
      <c r="E5" s="67">
        <v>543.93010000000004</v>
      </c>
      <c r="F5" s="67">
        <v>541.49</v>
      </c>
      <c r="G5" s="67">
        <v>2978093</v>
      </c>
      <c r="H5" s="41">
        <f t="shared" si="0"/>
        <v>0.13496051040001442</v>
      </c>
      <c r="I5" s="41">
        <f t="shared" si="1"/>
        <v>0.10592274945632549</v>
      </c>
    </row>
    <row r="6" spans="1:9" x14ac:dyDescent="0.3">
      <c r="A6" s="66">
        <v>43103</v>
      </c>
      <c r="B6" s="67">
        <v>552.60019999999997</v>
      </c>
      <c r="C6" s="67">
        <v>556.20010000000002</v>
      </c>
      <c r="D6" s="67">
        <v>495.00009999999997</v>
      </c>
      <c r="E6" s="67">
        <v>535.89009999999996</v>
      </c>
      <c r="F6" s="67">
        <v>533.48609999999996</v>
      </c>
      <c r="G6" s="67">
        <v>1603599</v>
      </c>
      <c r="H6" s="41">
        <f t="shared" si="0"/>
        <v>-1.4781251731333994E-2</v>
      </c>
      <c r="I6" s="41">
        <f t="shared" si="1"/>
        <v>-4.3819012675022917E-2</v>
      </c>
    </row>
    <row r="7" spans="1:9" x14ac:dyDescent="0.3">
      <c r="A7" s="66">
        <v>43104</v>
      </c>
      <c r="B7" s="67">
        <v>551.40009999999995</v>
      </c>
      <c r="C7" s="67">
        <v>581.40009999999995</v>
      </c>
      <c r="D7" s="67">
        <v>529.92010000000005</v>
      </c>
      <c r="E7" s="67">
        <v>570.12009999999998</v>
      </c>
      <c r="F7" s="67">
        <v>567.56259999999997</v>
      </c>
      <c r="G7" s="67">
        <v>2585157</v>
      </c>
      <c r="H7" s="41">
        <f t="shared" si="0"/>
        <v>6.3875141264224153E-2</v>
      </c>
      <c r="I7" s="41">
        <f t="shared" si="1"/>
        <v>3.4837380320535224E-2</v>
      </c>
    </row>
    <row r="8" spans="1:9" x14ac:dyDescent="0.3">
      <c r="A8" s="66">
        <v>43105</v>
      </c>
      <c r="B8" s="67">
        <v>570.12009999999998</v>
      </c>
      <c r="C8" s="67">
        <v>629.40009999999995</v>
      </c>
      <c r="D8" s="67">
        <v>531.09010000000001</v>
      </c>
      <c r="E8" s="67">
        <v>621.06020000000001</v>
      </c>
      <c r="F8" s="67">
        <v>618.27409999999998</v>
      </c>
      <c r="G8" s="67">
        <v>1906280</v>
      </c>
      <c r="H8" s="41">
        <f t="shared" si="0"/>
        <v>8.9349615355204873E-2</v>
      </c>
      <c r="I8" s="41">
        <f t="shared" si="1"/>
        <v>6.0311854411515944E-2</v>
      </c>
    </row>
    <row r="9" spans="1:9" x14ac:dyDescent="0.3">
      <c r="A9" s="66">
        <v>43106</v>
      </c>
      <c r="B9" s="67">
        <v>626.40009999999995</v>
      </c>
      <c r="C9" s="67">
        <v>638.85019999999997</v>
      </c>
      <c r="D9" s="67">
        <v>573.00009999999997</v>
      </c>
      <c r="E9" s="67">
        <v>604.65009999999995</v>
      </c>
      <c r="F9" s="67">
        <v>601.93759999999997</v>
      </c>
      <c r="G9" s="67">
        <v>2044455</v>
      </c>
      <c r="H9" s="41">
        <f t="shared" si="0"/>
        <v>-2.6422746804370425E-2</v>
      </c>
      <c r="I9" s="41">
        <f t="shared" si="1"/>
        <v>-5.546050774805935E-2</v>
      </c>
    </row>
    <row r="10" spans="1:9" x14ac:dyDescent="0.3">
      <c r="A10" s="66">
        <v>43107</v>
      </c>
      <c r="B10" s="67">
        <v>610.20010000000002</v>
      </c>
      <c r="C10" s="67">
        <v>701.40009999999995</v>
      </c>
      <c r="D10" s="67">
        <v>576.06010000000003</v>
      </c>
      <c r="E10" s="67">
        <v>669.66020000000003</v>
      </c>
      <c r="F10" s="67">
        <v>666.65610000000004</v>
      </c>
      <c r="G10" s="67">
        <v>2167131</v>
      </c>
      <c r="H10" s="41">
        <f t="shared" si="0"/>
        <v>0.10751695856846302</v>
      </c>
      <c r="I10" s="41">
        <f t="shared" si="1"/>
        <v>7.8479197624774094E-2</v>
      </c>
    </row>
    <row r="11" spans="1:9" x14ac:dyDescent="0.3">
      <c r="A11" s="66">
        <v>43108</v>
      </c>
      <c r="B11" s="67">
        <v>667.26020000000005</v>
      </c>
      <c r="C11" s="67">
        <v>716.88019999999995</v>
      </c>
      <c r="D11" s="67">
        <v>626.46010000000001</v>
      </c>
      <c r="E11" s="67">
        <v>663.84010000000001</v>
      </c>
      <c r="F11" s="67">
        <v>660.86220000000003</v>
      </c>
      <c r="G11" s="67">
        <v>2535772</v>
      </c>
      <c r="H11" s="41">
        <f t="shared" si="0"/>
        <v>-8.6909877521558834E-3</v>
      </c>
      <c r="I11" s="41">
        <f t="shared" si="1"/>
        <v>-3.7728748695844805E-2</v>
      </c>
    </row>
    <row r="12" spans="1:9" x14ac:dyDescent="0.3">
      <c r="A12" s="66">
        <v>43109</v>
      </c>
      <c r="B12" s="67">
        <v>664.26020000000005</v>
      </c>
      <c r="C12" s="67">
        <v>692.91020000000003</v>
      </c>
      <c r="D12" s="67">
        <v>546.06010000000003</v>
      </c>
      <c r="E12" s="67">
        <v>590.76009999999997</v>
      </c>
      <c r="F12" s="67">
        <v>588.29409999999996</v>
      </c>
      <c r="G12" s="67">
        <v>1519245</v>
      </c>
      <c r="H12" s="41">
        <f t="shared" si="0"/>
        <v>-0.10980821720473659</v>
      </c>
      <c r="I12" s="41">
        <f t="shared" si="1"/>
        <v>-0.1388459781484255</v>
      </c>
    </row>
    <row r="13" spans="1:9" x14ac:dyDescent="0.3">
      <c r="A13" s="66">
        <v>43110</v>
      </c>
      <c r="B13" s="67">
        <v>577.53020000000004</v>
      </c>
      <c r="C13" s="67">
        <v>599.40009999999995</v>
      </c>
      <c r="D13" s="67">
        <v>489.6001</v>
      </c>
      <c r="E13" s="67">
        <v>588.81010000000003</v>
      </c>
      <c r="F13" s="67">
        <v>586.35220000000004</v>
      </c>
      <c r="G13" s="67">
        <v>4291875</v>
      </c>
      <c r="H13" s="41">
        <f t="shared" si="0"/>
        <v>-3.3009000090259595E-3</v>
      </c>
      <c r="I13" s="41">
        <f t="shared" si="1"/>
        <v>-3.2338660952714884E-2</v>
      </c>
    </row>
    <row r="14" spans="1:9" x14ac:dyDescent="0.3">
      <c r="A14" s="66">
        <v>43111</v>
      </c>
      <c r="B14" s="67">
        <v>584.97019999999998</v>
      </c>
      <c r="C14" s="67">
        <v>667.17020000000002</v>
      </c>
      <c r="D14" s="67">
        <v>564.69010000000003</v>
      </c>
      <c r="E14" s="67">
        <v>623.01009999999997</v>
      </c>
      <c r="F14" s="67">
        <v>620.40940000000001</v>
      </c>
      <c r="G14" s="67">
        <v>2175454</v>
      </c>
      <c r="H14" s="41">
        <f t="shared" si="0"/>
        <v>5.8083179358753942E-2</v>
      </c>
      <c r="I14" s="41">
        <f t="shared" si="1"/>
        <v>2.9045418415065017E-2</v>
      </c>
    </row>
    <row r="15" spans="1:9" x14ac:dyDescent="0.3">
      <c r="A15" s="66">
        <v>43112</v>
      </c>
      <c r="B15" s="67">
        <v>622.17020000000002</v>
      </c>
      <c r="C15" s="67">
        <v>703.80020000000002</v>
      </c>
      <c r="D15" s="67">
        <v>611.40009999999995</v>
      </c>
      <c r="E15" s="67">
        <v>676.50019999999995</v>
      </c>
      <c r="F15" s="67">
        <v>673.87249999999995</v>
      </c>
      <c r="G15" s="67">
        <v>1539655</v>
      </c>
      <c r="H15" s="41">
        <f t="shared" si="0"/>
        <v>8.6173903877020466E-2</v>
      </c>
      <c r="I15" s="41">
        <f t="shared" si="1"/>
        <v>5.7136142933331538E-2</v>
      </c>
    </row>
    <row r="16" spans="1:9" x14ac:dyDescent="0.3">
      <c r="A16" s="66">
        <v>43466</v>
      </c>
      <c r="B16" s="67">
        <v>683.7002</v>
      </c>
      <c r="C16" s="67">
        <v>726.00019999999995</v>
      </c>
      <c r="D16" s="67">
        <v>612.12019999999995</v>
      </c>
      <c r="E16" s="67">
        <v>678.72019999999998</v>
      </c>
      <c r="F16" s="67">
        <v>676.08389999999997</v>
      </c>
      <c r="G16" s="67">
        <v>3044384</v>
      </c>
      <c r="H16" s="41">
        <f t="shared" si="0"/>
        <v>3.2816296851407739E-3</v>
      </c>
      <c r="I16" s="41">
        <f t="shared" si="1"/>
        <v>-2.575613125854815E-2</v>
      </c>
    </row>
    <row r="17" spans="1:9" x14ac:dyDescent="0.3">
      <c r="A17" s="66">
        <v>43467</v>
      </c>
      <c r="B17" s="67">
        <v>678.00019999999995</v>
      </c>
      <c r="C17" s="67">
        <v>716.40020000000004</v>
      </c>
      <c r="D17" s="67">
        <v>634.23019999999997</v>
      </c>
      <c r="E17" s="67">
        <v>648.36019999999996</v>
      </c>
      <c r="F17" s="67">
        <v>645.84190000000001</v>
      </c>
      <c r="G17" s="67">
        <v>2712237</v>
      </c>
      <c r="H17" s="41">
        <f t="shared" si="0"/>
        <v>-4.4731134700885439E-2</v>
      </c>
      <c r="I17" s="41">
        <f t="shared" si="1"/>
        <v>-7.3768895644574367E-2</v>
      </c>
    </row>
    <row r="18" spans="1:9" x14ac:dyDescent="0.3">
      <c r="A18" s="66">
        <v>43468</v>
      </c>
      <c r="B18" s="67">
        <v>648.00019999999995</v>
      </c>
      <c r="C18" s="67">
        <v>777.00019999999995</v>
      </c>
      <c r="D18" s="67">
        <v>640.17020000000002</v>
      </c>
      <c r="E18" s="67">
        <v>697.14020000000005</v>
      </c>
      <c r="F18" s="67">
        <v>694.43240000000003</v>
      </c>
      <c r="G18" s="67">
        <v>3800292</v>
      </c>
      <c r="H18" s="41">
        <f t="shared" si="0"/>
        <v>7.5235905257927699E-2</v>
      </c>
      <c r="I18" s="41">
        <f t="shared" si="1"/>
        <v>4.619814431423877E-2</v>
      </c>
    </row>
    <row r="19" spans="1:9" x14ac:dyDescent="0.3">
      <c r="A19" s="66">
        <v>43469</v>
      </c>
      <c r="B19" s="67">
        <v>702.00019999999995</v>
      </c>
      <c r="C19" s="67">
        <v>754.80020000000002</v>
      </c>
      <c r="D19" s="67">
        <v>695.91020000000003</v>
      </c>
      <c r="E19" s="67">
        <v>739.53020000000004</v>
      </c>
      <c r="F19" s="67">
        <v>736.65769999999998</v>
      </c>
      <c r="G19" s="67">
        <v>877551</v>
      </c>
      <c r="H19" s="41">
        <f t="shared" si="0"/>
        <v>6.0805486610359692E-2</v>
      </c>
      <c r="I19" s="41">
        <f t="shared" si="1"/>
        <v>3.1767725666670771E-2</v>
      </c>
    </row>
    <row r="20" spans="1:9" x14ac:dyDescent="0.3">
      <c r="A20" s="66">
        <v>43470</v>
      </c>
      <c r="B20" s="67">
        <v>739.53020000000004</v>
      </c>
      <c r="C20" s="67">
        <v>800.9402</v>
      </c>
      <c r="D20" s="67">
        <v>683.46010000000001</v>
      </c>
      <c r="E20" s="67">
        <v>795.15020000000004</v>
      </c>
      <c r="F20" s="67">
        <v>792.06179999999995</v>
      </c>
      <c r="G20" s="67">
        <v>2800946</v>
      </c>
      <c r="H20" s="41">
        <f t="shared" si="0"/>
        <v>7.5210100973627195E-2</v>
      </c>
      <c r="I20" s="41">
        <f t="shared" si="1"/>
        <v>4.6172340029938266E-2</v>
      </c>
    </row>
    <row r="21" spans="1:9" x14ac:dyDescent="0.3">
      <c r="A21" s="66">
        <v>43471</v>
      </c>
      <c r="B21" s="67">
        <v>798.60019999999997</v>
      </c>
      <c r="C21" s="67">
        <v>828.00019999999995</v>
      </c>
      <c r="D21" s="67">
        <v>755.1902</v>
      </c>
      <c r="E21" s="67">
        <v>795.54020000000003</v>
      </c>
      <c r="F21" s="67">
        <v>792.45029999999997</v>
      </c>
      <c r="G21" s="67">
        <v>1351110</v>
      </c>
      <c r="H21" s="41">
        <f t="shared" si="0"/>
        <v>4.9049202978861226E-4</v>
      </c>
      <c r="I21" s="41">
        <f t="shared" si="1"/>
        <v>-2.8547268913900314E-2</v>
      </c>
    </row>
    <row r="22" spans="1:9" x14ac:dyDescent="0.3">
      <c r="A22" s="66">
        <v>43472</v>
      </c>
      <c r="B22" s="67">
        <v>802.74019999999996</v>
      </c>
      <c r="C22" s="67">
        <v>810.00019999999995</v>
      </c>
      <c r="D22" s="67">
        <v>708.03020000000004</v>
      </c>
      <c r="E22" s="67">
        <v>747.00019999999995</v>
      </c>
      <c r="F22" s="67">
        <v>744.09879999999998</v>
      </c>
      <c r="G22" s="67">
        <v>1311105</v>
      </c>
      <c r="H22" s="41">
        <f t="shared" si="0"/>
        <v>-6.1015182908000655E-2</v>
      </c>
      <c r="I22" s="41">
        <f t="shared" si="1"/>
        <v>-9.0052943851689576E-2</v>
      </c>
    </row>
    <row r="23" spans="1:9" x14ac:dyDescent="0.3">
      <c r="A23" s="66">
        <v>43473</v>
      </c>
      <c r="B23" s="67">
        <v>750.00019999999995</v>
      </c>
      <c r="C23" s="67">
        <v>794.40020000000004</v>
      </c>
      <c r="D23" s="67">
        <v>717.00019999999995</v>
      </c>
      <c r="E23" s="67">
        <v>790.11019999999996</v>
      </c>
      <c r="F23" s="67">
        <v>787.30520000000001</v>
      </c>
      <c r="G23" s="67">
        <v>1626862</v>
      </c>
      <c r="H23" s="41">
        <f t="shared" si="0"/>
        <v>5.8065407443205166E-2</v>
      </c>
      <c r="I23" s="41">
        <f t="shared" si="1"/>
        <v>2.9027646499516242E-2</v>
      </c>
    </row>
    <row r="24" spans="1:9" x14ac:dyDescent="0.3">
      <c r="A24" s="66">
        <v>43474</v>
      </c>
      <c r="B24" s="67">
        <v>790.11019999999996</v>
      </c>
      <c r="C24" s="67">
        <v>950.66269999999997</v>
      </c>
      <c r="D24" s="67">
        <v>713.47519999999997</v>
      </c>
      <c r="E24" s="67">
        <v>860.8877</v>
      </c>
      <c r="F24" s="67">
        <v>857.83150000000001</v>
      </c>
      <c r="G24" s="67">
        <v>7822283</v>
      </c>
      <c r="H24" s="41">
        <f t="shared" si="0"/>
        <v>8.9579365155977614E-2</v>
      </c>
      <c r="I24" s="41">
        <f t="shared" si="1"/>
        <v>6.0541604212288685E-2</v>
      </c>
    </row>
    <row r="25" spans="1:9" x14ac:dyDescent="0.3">
      <c r="A25" s="66">
        <v>43475</v>
      </c>
      <c r="B25" s="67">
        <v>869.5127</v>
      </c>
      <c r="C25" s="67">
        <v>906.00019999999995</v>
      </c>
      <c r="D25" s="67">
        <v>829.50019999999995</v>
      </c>
      <c r="E25" s="67">
        <v>837.71270000000004</v>
      </c>
      <c r="F25" s="67">
        <v>834.73869999999999</v>
      </c>
      <c r="G25" s="67">
        <v>3711803</v>
      </c>
      <c r="H25" s="41">
        <f t="shared" si="0"/>
        <v>-2.6919972045792221E-2</v>
      </c>
      <c r="I25" s="41">
        <f t="shared" si="1"/>
        <v>-5.5957732989481146E-2</v>
      </c>
    </row>
    <row r="26" spans="1:9" x14ac:dyDescent="0.3">
      <c r="A26" s="66">
        <v>43476</v>
      </c>
      <c r="B26" s="67">
        <v>849.75019999999995</v>
      </c>
      <c r="C26" s="67">
        <v>873.00019999999995</v>
      </c>
      <c r="D26" s="67">
        <v>773.25019999999995</v>
      </c>
      <c r="E26" s="67">
        <v>850.46270000000004</v>
      </c>
      <c r="F26" s="67">
        <v>847.74800000000005</v>
      </c>
      <c r="G26" s="67">
        <v>4788598</v>
      </c>
      <c r="H26" s="41">
        <f t="shared" si="0"/>
        <v>1.5584877039964785E-2</v>
      </c>
      <c r="I26" s="41">
        <f t="shared" si="1"/>
        <v>-1.3452883903724139E-2</v>
      </c>
    </row>
    <row r="27" spans="1:9" x14ac:dyDescent="0.3">
      <c r="A27" s="66">
        <v>43477</v>
      </c>
      <c r="B27" s="67">
        <v>843.0752</v>
      </c>
      <c r="C27" s="67">
        <v>903.00019999999995</v>
      </c>
      <c r="D27" s="67">
        <v>825.00019999999995</v>
      </c>
      <c r="E27" s="67">
        <v>882.67520000000002</v>
      </c>
      <c r="F27" s="67">
        <v>879.85770000000002</v>
      </c>
      <c r="G27" s="67">
        <v>3646704</v>
      </c>
      <c r="H27" s="41">
        <f t="shared" si="0"/>
        <v>3.7876468007002048E-2</v>
      </c>
      <c r="I27" s="41">
        <f t="shared" si="1"/>
        <v>8.8387070633131233E-3</v>
      </c>
    </row>
    <row r="28" spans="1:9" x14ac:dyDescent="0.3">
      <c r="A28" s="66">
        <v>43831</v>
      </c>
      <c r="B28" s="67">
        <v>881.62519999999995</v>
      </c>
      <c r="C28" s="67">
        <v>937.50019999999995</v>
      </c>
      <c r="D28" s="67">
        <v>807.03769999999997</v>
      </c>
      <c r="E28" s="67">
        <v>917.51279999999997</v>
      </c>
      <c r="F28" s="67">
        <v>914.58399999999995</v>
      </c>
      <c r="G28" s="67">
        <v>3364270</v>
      </c>
      <c r="H28" s="41">
        <f t="shared" si="0"/>
        <v>3.9468086714476582E-2</v>
      </c>
      <c r="I28" s="41">
        <f t="shared" si="1"/>
        <v>1.0430325770787657E-2</v>
      </c>
    </row>
    <row r="29" spans="1:9" x14ac:dyDescent="0.3">
      <c r="A29" s="66">
        <v>43832</v>
      </c>
      <c r="B29" s="67">
        <v>911.21270000000004</v>
      </c>
      <c r="C29" s="67">
        <v>948.75019999999995</v>
      </c>
      <c r="D29" s="67">
        <v>841.50019999999995</v>
      </c>
      <c r="E29" s="67">
        <v>858.30020000000002</v>
      </c>
      <c r="F29" s="67">
        <v>855.56039999999996</v>
      </c>
      <c r="G29" s="67">
        <v>2087892</v>
      </c>
      <c r="H29" s="41">
        <f t="shared" si="0"/>
        <v>-6.4536007627511521E-2</v>
      </c>
      <c r="I29" s="41">
        <f t="shared" si="1"/>
        <v>-9.357376857120045E-2</v>
      </c>
    </row>
    <row r="30" spans="1:9" x14ac:dyDescent="0.3">
      <c r="A30" s="66">
        <v>43833</v>
      </c>
      <c r="B30" s="67">
        <v>858.75019999999995</v>
      </c>
      <c r="C30" s="67">
        <v>886.50019999999995</v>
      </c>
      <c r="D30" s="67">
        <v>559.23760000000004</v>
      </c>
      <c r="E30" s="67">
        <v>702.6377</v>
      </c>
      <c r="F30" s="67">
        <v>700.74590000000001</v>
      </c>
      <c r="G30" s="67">
        <v>2524755</v>
      </c>
      <c r="H30" s="41">
        <f t="shared" si="0"/>
        <v>-0.18095098838141638</v>
      </c>
      <c r="I30" s="41">
        <f t="shared" si="1"/>
        <v>-0.20998874932510531</v>
      </c>
    </row>
    <row r="31" spans="1:9" x14ac:dyDescent="0.3">
      <c r="A31" s="66">
        <v>43834</v>
      </c>
      <c r="B31" s="67">
        <v>702.6377</v>
      </c>
      <c r="C31" s="67">
        <v>765.00019999999995</v>
      </c>
      <c r="D31" s="67">
        <v>637.50019999999995</v>
      </c>
      <c r="E31" s="67">
        <v>705.0752</v>
      </c>
      <c r="F31" s="67">
        <v>703.17679999999996</v>
      </c>
      <c r="G31" s="67">
        <v>2827013</v>
      </c>
      <c r="H31" s="41">
        <f t="shared" si="0"/>
        <v>3.4690177994619038E-3</v>
      </c>
      <c r="I31" s="41">
        <f t="shared" si="1"/>
        <v>-2.5568743144227021E-2</v>
      </c>
    </row>
    <row r="32" spans="1:9" x14ac:dyDescent="0.3">
      <c r="A32" s="66">
        <v>43835</v>
      </c>
      <c r="B32" s="67">
        <v>705.0752</v>
      </c>
      <c r="C32" s="67">
        <v>721.50019999999995</v>
      </c>
      <c r="D32" s="67">
        <v>577.57510000000002</v>
      </c>
      <c r="E32" s="67">
        <v>658.20010000000002</v>
      </c>
      <c r="F32" s="67">
        <v>656.42790000000002</v>
      </c>
      <c r="G32" s="67">
        <v>3210952</v>
      </c>
      <c r="H32" s="41">
        <f t="shared" si="0"/>
        <v>-6.6482426610206619E-2</v>
      </c>
      <c r="I32" s="41">
        <f t="shared" si="1"/>
        <v>-9.5520187553895547E-2</v>
      </c>
    </row>
    <row r="33" spans="1:9" x14ac:dyDescent="0.3">
      <c r="A33" s="66">
        <v>43836</v>
      </c>
      <c r="B33" s="67">
        <v>670.50019999999995</v>
      </c>
      <c r="C33" s="67">
        <v>741.00019999999995</v>
      </c>
      <c r="D33" s="67">
        <v>636.67520000000002</v>
      </c>
      <c r="E33" s="67">
        <v>715.91269999999997</v>
      </c>
      <c r="F33" s="67">
        <v>713.98509999999999</v>
      </c>
      <c r="G33" s="67">
        <v>5538843</v>
      </c>
      <c r="H33" s="41">
        <f t="shared" si="0"/>
        <v>8.7682440066913614E-2</v>
      </c>
      <c r="I33" s="41">
        <f t="shared" si="1"/>
        <v>5.8644679123224686E-2</v>
      </c>
    </row>
    <row r="34" spans="1:9" x14ac:dyDescent="0.3">
      <c r="A34" s="66">
        <v>43837</v>
      </c>
      <c r="B34" s="67">
        <v>709.5752</v>
      </c>
      <c r="C34" s="67">
        <v>748.42520000000002</v>
      </c>
      <c r="D34" s="67">
        <v>681.78769999999997</v>
      </c>
      <c r="E34" s="67">
        <v>723.37519999999995</v>
      </c>
      <c r="F34" s="67">
        <v>721.42759999999998</v>
      </c>
      <c r="G34" s="67">
        <v>4906954</v>
      </c>
      <c r="H34" s="41">
        <f t="shared" si="0"/>
        <v>1.0423886997081586E-2</v>
      </c>
      <c r="I34" s="41">
        <f t="shared" si="1"/>
        <v>-1.8613873946607337E-2</v>
      </c>
    </row>
    <row r="35" spans="1:9" x14ac:dyDescent="0.3">
      <c r="A35" s="66">
        <v>43838</v>
      </c>
      <c r="B35" s="67">
        <v>712.50019999999995</v>
      </c>
      <c r="C35" s="67">
        <v>946.98770000000002</v>
      </c>
      <c r="D35" s="67">
        <v>697.50019999999995</v>
      </c>
      <c r="E35" s="67">
        <v>841.53769999999997</v>
      </c>
      <c r="F35" s="67">
        <v>839.27200000000005</v>
      </c>
      <c r="G35" s="67">
        <v>6622635</v>
      </c>
      <c r="H35" s="41">
        <f t="shared" ref="H35:H61" si="2">(F35-F34)/F34</f>
        <v>0.16334889322227217</v>
      </c>
      <c r="I35" s="41">
        <f t="shared" ref="I35:I61" si="3">H35-$H$64</f>
        <v>0.13431113227858324</v>
      </c>
    </row>
    <row r="36" spans="1:9" x14ac:dyDescent="0.3">
      <c r="A36" s="66">
        <v>43839</v>
      </c>
      <c r="B36" s="67">
        <v>833.25019999999995</v>
      </c>
      <c r="C36" s="67">
        <v>986.02530000000002</v>
      </c>
      <c r="D36" s="67">
        <v>799.16269999999997</v>
      </c>
      <c r="E36" s="67">
        <v>918.60019999999997</v>
      </c>
      <c r="F36" s="67">
        <v>916.12699999999995</v>
      </c>
      <c r="G36" s="67">
        <v>4664227</v>
      </c>
      <c r="H36" s="41">
        <f t="shared" si="2"/>
        <v>9.1573411242124009E-2</v>
      </c>
      <c r="I36" s="41">
        <f t="shared" si="3"/>
        <v>6.253565029843508E-2</v>
      </c>
    </row>
    <row r="37" spans="1:9" x14ac:dyDescent="0.3">
      <c r="A37" s="66">
        <v>43840</v>
      </c>
      <c r="B37" s="67">
        <v>921.00019999999995</v>
      </c>
      <c r="C37" s="67">
        <v>937.42520000000002</v>
      </c>
      <c r="D37" s="67">
        <v>807.71270000000004</v>
      </c>
      <c r="E37" s="67">
        <v>842.8877</v>
      </c>
      <c r="F37" s="67">
        <v>840.61829999999998</v>
      </c>
      <c r="G37" s="67">
        <v>2554735</v>
      </c>
      <c r="H37" s="41">
        <f t="shared" si="2"/>
        <v>-8.2421651146620478E-2</v>
      </c>
      <c r="I37" s="41">
        <f t="shared" si="3"/>
        <v>-0.11145941209030941</v>
      </c>
    </row>
    <row r="38" spans="1:9" x14ac:dyDescent="0.3">
      <c r="A38" s="66">
        <v>43841</v>
      </c>
      <c r="B38" s="67">
        <v>846.00019999999995</v>
      </c>
      <c r="C38" s="67">
        <v>1194.9749999999999</v>
      </c>
      <c r="D38" s="67">
        <v>818.47519999999997</v>
      </c>
      <c r="E38" s="67">
        <v>1102.088</v>
      </c>
      <c r="F38" s="67">
        <v>1099.1210000000001</v>
      </c>
      <c r="G38" s="67">
        <v>7840164</v>
      </c>
      <c r="H38" s="41">
        <f t="shared" si="2"/>
        <v>0.30751495655043454</v>
      </c>
      <c r="I38" s="41">
        <f t="shared" si="3"/>
        <v>0.27847719560674561</v>
      </c>
    </row>
    <row r="39" spans="1:9" x14ac:dyDescent="0.3">
      <c r="A39" s="66">
        <v>43842</v>
      </c>
      <c r="B39" s="67">
        <v>1102.088</v>
      </c>
      <c r="C39" s="67">
        <v>1372.5</v>
      </c>
      <c r="D39" s="67">
        <v>1044.75</v>
      </c>
      <c r="E39" s="67">
        <v>1337.1379999999999</v>
      </c>
      <c r="F39" s="67">
        <v>1334.6279999999999</v>
      </c>
      <c r="G39" s="67">
        <v>7574983</v>
      </c>
      <c r="H39" s="41">
        <f t="shared" si="2"/>
        <v>0.21426849273191925</v>
      </c>
      <c r="I39" s="41">
        <f t="shared" si="3"/>
        <v>0.18523073178823032</v>
      </c>
    </row>
    <row r="40" spans="1:9" x14ac:dyDescent="0.3">
      <c r="A40" s="66">
        <v>44197</v>
      </c>
      <c r="B40" s="67">
        <v>1293.75</v>
      </c>
      <c r="C40" s="67">
        <v>1371</v>
      </c>
      <c r="D40" s="67">
        <v>1206</v>
      </c>
      <c r="E40" s="67">
        <v>1287.5999999999999</v>
      </c>
      <c r="F40" s="67">
        <v>1285.184</v>
      </c>
      <c r="G40" s="67">
        <v>6167465</v>
      </c>
      <c r="H40" s="41">
        <f t="shared" si="2"/>
        <v>-3.7047027336456276E-2</v>
      </c>
      <c r="I40" s="41">
        <f t="shared" si="3"/>
        <v>-6.6084788280145204E-2</v>
      </c>
    </row>
    <row r="41" spans="1:9" x14ac:dyDescent="0.3">
      <c r="A41" s="66">
        <v>44198</v>
      </c>
      <c r="B41" s="67">
        <v>1288.913</v>
      </c>
      <c r="C41" s="67">
        <v>1616.25</v>
      </c>
      <c r="D41" s="67">
        <v>1278.75</v>
      </c>
      <c r="E41" s="67">
        <v>1595.7750000000001</v>
      </c>
      <c r="F41" s="67">
        <v>1592.7809999999999</v>
      </c>
      <c r="G41" s="67">
        <v>6655150</v>
      </c>
      <c r="H41" s="41">
        <f t="shared" si="2"/>
        <v>0.2393408259050844</v>
      </c>
      <c r="I41" s="41">
        <f t="shared" si="3"/>
        <v>0.21030306496139548</v>
      </c>
    </row>
    <row r="42" spans="1:9" x14ac:dyDescent="0.3">
      <c r="A42" s="66">
        <v>44199</v>
      </c>
      <c r="B42" s="67">
        <v>1613.1379999999999</v>
      </c>
      <c r="C42" s="67">
        <v>1972.5</v>
      </c>
      <c r="D42" s="67">
        <v>1479</v>
      </c>
      <c r="E42" s="67">
        <v>1616.85</v>
      </c>
      <c r="F42" s="67">
        <v>1613.816</v>
      </c>
      <c r="G42" s="67">
        <v>9051070</v>
      </c>
      <c r="H42" s="41">
        <f t="shared" si="2"/>
        <v>1.3206460900776743E-2</v>
      </c>
      <c r="I42" s="41">
        <f t="shared" si="3"/>
        <v>-1.583130004291218E-2</v>
      </c>
    </row>
    <row r="43" spans="1:9" x14ac:dyDescent="0.3">
      <c r="A43" s="66">
        <v>44200</v>
      </c>
      <c r="B43" s="67">
        <v>1649</v>
      </c>
      <c r="C43" s="67">
        <v>1749</v>
      </c>
      <c r="D43" s="67">
        <v>1411.2</v>
      </c>
      <c r="E43" s="67">
        <v>1579.15</v>
      </c>
      <c r="F43" s="67">
        <v>1576.1859999999999</v>
      </c>
      <c r="G43" s="67">
        <v>7851813</v>
      </c>
      <c r="H43" s="41">
        <f t="shared" si="2"/>
        <v>-2.3317404214606936E-2</v>
      </c>
      <c r="I43" s="41">
        <f t="shared" si="3"/>
        <v>-5.2355165158295858E-2</v>
      </c>
    </row>
    <row r="44" spans="1:9" x14ac:dyDescent="0.3">
      <c r="A44" s="66">
        <v>44201</v>
      </c>
      <c r="B44" s="67">
        <v>1579.15</v>
      </c>
      <c r="C44" s="67">
        <v>1980</v>
      </c>
      <c r="D44" s="67">
        <v>1557</v>
      </c>
      <c r="E44" s="67">
        <v>1875.2</v>
      </c>
      <c r="F44" s="67">
        <v>1871.681</v>
      </c>
      <c r="G44" s="67">
        <v>6817894</v>
      </c>
      <c r="H44" s="41">
        <f t="shared" si="2"/>
        <v>0.18747470158978707</v>
      </c>
      <c r="I44" s="41">
        <f t="shared" si="3"/>
        <v>0.15843694064609815</v>
      </c>
    </row>
    <row r="45" spans="1:9" x14ac:dyDescent="0.3">
      <c r="A45" s="66">
        <v>44202</v>
      </c>
      <c r="B45" s="67">
        <v>1875</v>
      </c>
      <c r="C45" s="67">
        <v>2030</v>
      </c>
      <c r="D45" s="67">
        <v>1843.95</v>
      </c>
      <c r="E45" s="67">
        <v>1989.55</v>
      </c>
      <c r="F45" s="67">
        <v>1985.816</v>
      </c>
      <c r="G45" s="67">
        <v>6264494</v>
      </c>
      <c r="H45" s="41">
        <f t="shared" si="2"/>
        <v>6.0979942629112542E-2</v>
      </c>
      <c r="I45" s="41">
        <f t="shared" si="3"/>
        <v>3.1942181685423621E-2</v>
      </c>
    </row>
    <row r="46" spans="1:9" x14ac:dyDescent="0.3">
      <c r="A46" s="66">
        <v>44203</v>
      </c>
      <c r="B46" s="67">
        <v>2004</v>
      </c>
      <c r="C46" s="67">
        <v>2134</v>
      </c>
      <c r="D46" s="67">
        <v>1966.3</v>
      </c>
      <c r="E46" s="67">
        <v>2081.75</v>
      </c>
      <c r="F46" s="67">
        <v>2077.8429999999998</v>
      </c>
      <c r="G46" s="67">
        <v>4629191</v>
      </c>
      <c r="H46" s="41">
        <f t="shared" si="2"/>
        <v>4.6342158588711047E-2</v>
      </c>
      <c r="I46" s="41">
        <f t="shared" si="3"/>
        <v>1.7304397645022122E-2</v>
      </c>
    </row>
    <row r="47" spans="1:9" x14ac:dyDescent="0.3">
      <c r="A47" s="66">
        <v>44204</v>
      </c>
      <c r="B47" s="67">
        <v>2085.5</v>
      </c>
      <c r="C47" s="67">
        <v>2294.4</v>
      </c>
      <c r="D47" s="67">
        <v>1947.6</v>
      </c>
      <c r="E47" s="67">
        <v>2041.1</v>
      </c>
      <c r="F47" s="67">
        <v>2037.269</v>
      </c>
      <c r="G47" s="67">
        <v>8181651</v>
      </c>
      <c r="H47" s="41">
        <f t="shared" si="2"/>
        <v>-1.9526980623656286E-2</v>
      </c>
      <c r="I47" s="41">
        <f t="shared" si="3"/>
        <v>-4.8564741567345207E-2</v>
      </c>
    </row>
    <row r="48" spans="1:9" x14ac:dyDescent="0.3">
      <c r="A48" s="66">
        <v>44205</v>
      </c>
      <c r="B48" s="67">
        <v>2053.4</v>
      </c>
      <c r="C48" s="67">
        <v>2228</v>
      </c>
      <c r="D48" s="67">
        <v>1913</v>
      </c>
      <c r="E48" s="67">
        <v>2160.4</v>
      </c>
      <c r="F48" s="67">
        <v>2157.3919999999998</v>
      </c>
      <c r="G48" s="67">
        <v>9007715</v>
      </c>
      <c r="H48" s="41">
        <f t="shared" si="2"/>
        <v>5.8962758477157325E-2</v>
      </c>
      <c r="I48" s="41">
        <f t="shared" si="3"/>
        <v>2.99249975334684E-2</v>
      </c>
    </row>
    <row r="49" spans="1:9" x14ac:dyDescent="0.3">
      <c r="A49" s="66">
        <v>44206</v>
      </c>
      <c r="B49" s="67">
        <v>2154</v>
      </c>
      <c r="C49" s="67">
        <v>2433.8000000000002</v>
      </c>
      <c r="D49" s="67">
        <v>2076.85</v>
      </c>
      <c r="E49" s="67">
        <v>2184.65</v>
      </c>
      <c r="F49" s="67">
        <v>2181.6080000000002</v>
      </c>
      <c r="G49" s="67">
        <v>9983577</v>
      </c>
      <c r="H49" s="41">
        <f t="shared" si="2"/>
        <v>1.1224663853393518E-2</v>
      </c>
      <c r="I49" s="41">
        <f t="shared" si="3"/>
        <v>-1.7813097090295407E-2</v>
      </c>
    </row>
    <row r="50" spans="1:9" x14ac:dyDescent="0.3">
      <c r="A50" s="66">
        <v>44207</v>
      </c>
      <c r="B50" s="67">
        <v>2185</v>
      </c>
      <c r="C50" s="67">
        <v>2363.9</v>
      </c>
      <c r="D50" s="67">
        <v>2060.0500000000002</v>
      </c>
      <c r="E50" s="67">
        <v>2197.6999999999998</v>
      </c>
      <c r="F50" s="67">
        <v>2194.64</v>
      </c>
      <c r="G50" s="67">
        <v>8504622</v>
      </c>
      <c r="H50" s="41">
        <f t="shared" si="2"/>
        <v>5.9735754544353054E-3</v>
      </c>
      <c r="I50" s="41">
        <f t="shared" si="3"/>
        <v>-2.3064185489253618E-2</v>
      </c>
    </row>
    <row r="51" spans="1:9" x14ac:dyDescent="0.3">
      <c r="A51" s="66">
        <v>44208</v>
      </c>
      <c r="B51" s="67">
        <v>2195</v>
      </c>
      <c r="C51" s="67">
        <v>2336.9499999999998</v>
      </c>
      <c r="D51" s="67">
        <v>2060</v>
      </c>
      <c r="E51" s="67">
        <v>2281.8000000000002</v>
      </c>
      <c r="F51" s="67">
        <v>2279.8429999999998</v>
      </c>
      <c r="G51" s="67">
        <v>6156731</v>
      </c>
      <c r="H51" s="41">
        <f t="shared" si="2"/>
        <v>3.8823223854481823E-2</v>
      </c>
      <c r="I51" s="41">
        <f t="shared" si="3"/>
        <v>9.7854629107928977E-3</v>
      </c>
    </row>
    <row r="52" spans="1:9" x14ac:dyDescent="0.3">
      <c r="A52" s="66">
        <v>44562</v>
      </c>
      <c r="B52" s="67">
        <v>2300</v>
      </c>
      <c r="C52" s="67">
        <v>2524.9499999999998</v>
      </c>
      <c r="D52" s="67">
        <v>2042.55</v>
      </c>
      <c r="E52" s="67">
        <v>2159.4499999999998</v>
      </c>
      <c r="F52" s="67">
        <v>2157.598</v>
      </c>
      <c r="G52" s="67">
        <v>9169337</v>
      </c>
      <c r="H52" s="41">
        <f t="shared" si="2"/>
        <v>-5.361992031907456E-2</v>
      </c>
      <c r="I52" s="41">
        <f t="shared" si="3"/>
        <v>-8.2657681262763488E-2</v>
      </c>
    </row>
    <row r="53" spans="1:9" x14ac:dyDescent="0.3">
      <c r="A53" s="66">
        <v>44563</v>
      </c>
      <c r="B53" s="67">
        <v>2195.5</v>
      </c>
      <c r="C53" s="67">
        <v>2239.3000000000002</v>
      </c>
      <c r="D53" s="67">
        <v>1753.55</v>
      </c>
      <c r="E53" s="67">
        <v>1941.75</v>
      </c>
      <c r="F53" s="67">
        <v>1940.085</v>
      </c>
      <c r="G53" s="67">
        <v>9656205</v>
      </c>
      <c r="H53" s="41">
        <f t="shared" si="2"/>
        <v>-0.10081257027490752</v>
      </c>
      <c r="I53" s="41">
        <f t="shared" si="3"/>
        <v>-0.12985033121859643</v>
      </c>
    </row>
    <row r="54" spans="1:9" x14ac:dyDescent="0.3">
      <c r="A54" s="66">
        <v>44564</v>
      </c>
      <c r="B54" s="67">
        <v>1941.75</v>
      </c>
      <c r="C54" s="67">
        <v>2100</v>
      </c>
      <c r="D54" s="67">
        <v>1785.05</v>
      </c>
      <c r="E54" s="67">
        <v>2022.95</v>
      </c>
      <c r="F54" s="67">
        <v>2021.2149999999999</v>
      </c>
      <c r="G54" s="67">
        <v>7573836</v>
      </c>
      <c r="H54" s="41">
        <f t="shared" si="2"/>
        <v>4.1817755407623829E-2</v>
      </c>
      <c r="I54" s="41">
        <f t="shared" si="3"/>
        <v>1.2779994463934904E-2</v>
      </c>
    </row>
    <row r="55" spans="1:9" x14ac:dyDescent="0.3">
      <c r="A55" s="66">
        <v>44565</v>
      </c>
      <c r="B55" s="67">
        <v>2034</v>
      </c>
      <c r="C55" s="67">
        <v>2215</v>
      </c>
      <c r="D55" s="67">
        <v>1975.65</v>
      </c>
      <c r="E55" s="67">
        <v>2153.4</v>
      </c>
      <c r="F55" s="67">
        <v>2151.5529999999999</v>
      </c>
      <c r="G55" s="67">
        <v>6947388</v>
      </c>
      <c r="H55" s="41">
        <f t="shared" si="2"/>
        <v>6.4484975621099172E-2</v>
      </c>
      <c r="I55" s="41">
        <f t="shared" si="3"/>
        <v>3.5447214677410244E-2</v>
      </c>
    </row>
    <row r="56" spans="1:9" x14ac:dyDescent="0.3">
      <c r="A56" s="66">
        <v>44566</v>
      </c>
      <c r="B56" s="67">
        <v>2143</v>
      </c>
      <c r="C56" s="67">
        <v>2154</v>
      </c>
      <c r="D56" s="67">
        <v>1609.75</v>
      </c>
      <c r="E56" s="67">
        <v>1729.95</v>
      </c>
      <c r="F56" s="67">
        <v>1728.4659999999999</v>
      </c>
      <c r="G56" s="67">
        <v>7968413</v>
      </c>
      <c r="H56" s="41">
        <f t="shared" si="2"/>
        <v>-0.19664261117434709</v>
      </c>
      <c r="I56" s="41">
        <f t="shared" si="3"/>
        <v>-0.22568037211803602</v>
      </c>
    </row>
    <row r="57" spans="1:9" x14ac:dyDescent="0.3">
      <c r="A57" s="66">
        <v>44567</v>
      </c>
      <c r="B57" s="67">
        <v>1714.2</v>
      </c>
      <c r="C57" s="67">
        <v>1830.3</v>
      </c>
      <c r="D57" s="67">
        <v>1581.55</v>
      </c>
      <c r="E57" s="67">
        <v>1655.5</v>
      </c>
      <c r="F57" s="67">
        <v>1654.08</v>
      </c>
      <c r="G57" s="67">
        <v>6113071</v>
      </c>
      <c r="H57" s="41">
        <f t="shared" si="2"/>
        <v>-4.303584797155395E-2</v>
      </c>
      <c r="I57" s="41">
        <f t="shared" si="3"/>
        <v>-7.2073608915242879E-2</v>
      </c>
    </row>
    <row r="58" spans="1:9" x14ac:dyDescent="0.3">
      <c r="A58" s="66">
        <v>44568</v>
      </c>
      <c r="B58" s="67">
        <v>1651</v>
      </c>
      <c r="C58" s="67">
        <v>1835.95</v>
      </c>
      <c r="D58" s="67">
        <v>1639.9</v>
      </c>
      <c r="E58" s="67">
        <v>1815.5</v>
      </c>
      <c r="F58" s="67">
        <v>1813.943</v>
      </c>
      <c r="G58" s="67">
        <v>5066533</v>
      </c>
      <c r="H58" s="41">
        <f t="shared" si="2"/>
        <v>9.6647683304314225E-2</v>
      </c>
      <c r="I58" s="41">
        <f t="shared" si="3"/>
        <v>6.7609922360625296E-2</v>
      </c>
    </row>
    <row r="59" spans="1:9" x14ac:dyDescent="0.3">
      <c r="A59" s="66">
        <v>44569</v>
      </c>
      <c r="B59" s="67">
        <v>1829.55</v>
      </c>
      <c r="C59" s="67">
        <v>2150</v>
      </c>
      <c r="D59" s="67">
        <v>1805.05</v>
      </c>
      <c r="E59" s="67">
        <v>2092.4</v>
      </c>
      <c r="F59" s="67">
        <v>2090.6060000000002</v>
      </c>
      <c r="G59" s="67">
        <v>6337381</v>
      </c>
      <c r="H59" s="41">
        <f t="shared" si="2"/>
        <v>0.15252022803362633</v>
      </c>
      <c r="I59" s="41">
        <f t="shared" si="3"/>
        <v>0.1234824670899374</v>
      </c>
    </row>
    <row r="60" spans="1:9" x14ac:dyDescent="0.3">
      <c r="A60" s="66">
        <v>44570</v>
      </c>
      <c r="B60" s="67">
        <v>2083.6</v>
      </c>
      <c r="C60" s="67">
        <v>2654.8</v>
      </c>
      <c r="D60" s="67">
        <v>2080</v>
      </c>
      <c r="E60" s="67">
        <v>2232.4499999999998</v>
      </c>
      <c r="F60" s="67">
        <v>2232.4499999999998</v>
      </c>
      <c r="G60" s="67">
        <v>18079757</v>
      </c>
      <c r="H60" s="41">
        <f t="shared" si="2"/>
        <v>6.7848269831809332E-2</v>
      </c>
      <c r="I60" s="41">
        <f t="shared" si="3"/>
        <v>3.8810508888120404E-2</v>
      </c>
    </row>
    <row r="61" spans="1:9" x14ac:dyDescent="0.3">
      <c r="A61" s="66">
        <v>44571</v>
      </c>
      <c r="B61" s="67">
        <v>2222</v>
      </c>
      <c r="C61" s="67">
        <v>2303.6999999999998</v>
      </c>
      <c r="D61" s="67">
        <v>2093</v>
      </c>
      <c r="E61" s="67">
        <v>2170.75</v>
      </c>
      <c r="F61" s="67">
        <v>2170.75</v>
      </c>
      <c r="G61" s="67">
        <v>4058957</v>
      </c>
      <c r="H61" s="41">
        <f t="shared" si="2"/>
        <v>-2.7637797039127335E-2</v>
      </c>
      <c r="I61" s="41">
        <f t="shared" si="3"/>
        <v>-5.667555798281626E-2</v>
      </c>
    </row>
    <row r="64" spans="1:9" x14ac:dyDescent="0.3">
      <c r="F64" t="s">
        <v>101</v>
      </c>
      <c r="H64" s="5">
        <f>AVERAGE(H3:H61)</f>
        <v>2.9037760943688925E-2</v>
      </c>
    </row>
    <row r="65" spans="6:9" x14ac:dyDescent="0.3">
      <c r="F65" t="s">
        <v>81</v>
      </c>
      <c r="H65" s="5">
        <f>(H64*12)</f>
        <v>0.34845313132426708</v>
      </c>
      <c r="I65" t="s">
        <v>98</v>
      </c>
    </row>
    <row r="66" spans="6:9" x14ac:dyDescent="0.3">
      <c r="F66" t="s">
        <v>94</v>
      </c>
      <c r="H66" s="5">
        <f>_xlfn.STDEV.S(H3:H61)</f>
        <v>9.1898908829585985E-2</v>
      </c>
    </row>
    <row r="67" spans="6:9" x14ac:dyDescent="0.3">
      <c r="F67" t="s">
        <v>142</v>
      </c>
      <c r="H67" s="5">
        <f>(H66*SQRT(12))</f>
        <v>0.31834715850596607</v>
      </c>
      <c r="I67"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48" workbookViewId="0">
      <selection activeCell="I56" sqref="I56"/>
    </sheetView>
  </sheetViews>
  <sheetFormatPr defaultRowHeight="15.6" x14ac:dyDescent="0.3"/>
  <cols>
    <col min="1" max="1" width="9.09765625" bestFit="1" customWidth="1"/>
    <col min="2" max="5" width="0" hidden="1" customWidth="1"/>
    <col min="6" max="6" width="8.796875" customWidth="1"/>
    <col min="7" max="7" width="21.19921875" hidden="1" customWidth="1"/>
    <col min="8" max="8" width="25.5" customWidth="1"/>
    <col min="9" max="9" width="17.09765625" customWidth="1"/>
  </cols>
  <sheetData>
    <row r="1" spans="1:9" x14ac:dyDescent="0.3">
      <c r="A1" s="71" t="s">
        <v>0</v>
      </c>
      <c r="B1" s="71" t="s">
        <v>71</v>
      </c>
      <c r="C1" s="71" t="s">
        <v>72</v>
      </c>
      <c r="D1" s="71" t="s">
        <v>73</v>
      </c>
      <c r="E1" s="71" t="s">
        <v>74</v>
      </c>
      <c r="F1" s="71" t="s">
        <v>75</v>
      </c>
      <c r="G1" s="71" t="s">
        <v>76</v>
      </c>
      <c r="H1" s="33" t="s">
        <v>88</v>
      </c>
      <c r="I1" s="33" t="s">
        <v>84</v>
      </c>
    </row>
    <row r="2" spans="1:9" x14ac:dyDescent="0.3">
      <c r="A2" s="72">
        <v>43040</v>
      </c>
      <c r="B2" s="73">
        <v>107</v>
      </c>
      <c r="C2" s="73">
        <v>108.1</v>
      </c>
      <c r="D2" s="73">
        <v>104.29</v>
      </c>
      <c r="E2" s="73">
        <v>105.746</v>
      </c>
      <c r="F2" s="73">
        <v>105.746</v>
      </c>
      <c r="G2" s="73">
        <v>3899070</v>
      </c>
      <c r="H2" s="41">
        <f t="shared" ref="H2:H33" si="0">(F3-F2)/F2</f>
        <v>2.555179392128306E-2</v>
      </c>
      <c r="I2" s="41">
        <f t="shared" ref="I2:I33" si="1">H2-$I$63</f>
        <v>1.3973789496813974E-2</v>
      </c>
    </row>
    <row r="3" spans="1:9" x14ac:dyDescent="0.3">
      <c r="A3" s="72">
        <v>43070</v>
      </c>
      <c r="B3" s="73">
        <v>106.699</v>
      </c>
      <c r="C3" s="73">
        <v>108.9</v>
      </c>
      <c r="D3" s="73">
        <v>103.7</v>
      </c>
      <c r="E3" s="73">
        <v>108.44799999999999</v>
      </c>
      <c r="F3" s="73">
        <v>108.44799999999999</v>
      </c>
      <c r="G3" s="73">
        <v>7244040</v>
      </c>
      <c r="H3" s="41">
        <f t="shared" si="0"/>
        <v>4.6990262614340549E-2</v>
      </c>
      <c r="I3" s="41">
        <f t="shared" si="1"/>
        <v>3.5412258189871461E-2</v>
      </c>
    </row>
    <row r="4" spans="1:9" x14ac:dyDescent="0.3">
      <c r="A4" s="72">
        <v>43101</v>
      </c>
      <c r="B4" s="73">
        <v>108.499</v>
      </c>
      <c r="C4" s="73">
        <v>115</v>
      </c>
      <c r="D4" s="73">
        <v>106.1</v>
      </c>
      <c r="E4" s="73">
        <v>113.544</v>
      </c>
      <c r="F4" s="73">
        <v>113.544</v>
      </c>
      <c r="G4" s="73">
        <v>22963170</v>
      </c>
      <c r="H4" s="41">
        <f t="shared" si="0"/>
        <v>-4.2926090326217109E-2</v>
      </c>
      <c r="I4" s="41">
        <f t="shared" si="1"/>
        <v>-5.4504094750686197E-2</v>
      </c>
    </row>
    <row r="5" spans="1:9" x14ac:dyDescent="0.3">
      <c r="A5" s="72">
        <v>43132</v>
      </c>
      <c r="B5" s="73">
        <v>113.5</v>
      </c>
      <c r="C5" s="73">
        <v>114.73</v>
      </c>
      <c r="D5" s="73">
        <v>100.52500000000001</v>
      </c>
      <c r="E5" s="73">
        <v>108.67</v>
      </c>
      <c r="F5" s="73">
        <v>108.67</v>
      </c>
      <c r="G5" s="73">
        <v>11972820</v>
      </c>
      <c r="H5" s="41">
        <f t="shared" si="0"/>
        <v>-3.4462133063403004E-2</v>
      </c>
      <c r="I5" s="41">
        <f t="shared" si="1"/>
        <v>-4.6040137487872092E-2</v>
      </c>
    </row>
    <row r="6" spans="1:9" x14ac:dyDescent="0.3">
      <c r="A6" s="72">
        <v>43160</v>
      </c>
      <c r="B6" s="73">
        <v>108.5</v>
      </c>
      <c r="C6" s="73">
        <v>109.999</v>
      </c>
      <c r="D6" s="73">
        <v>102.2</v>
      </c>
      <c r="E6" s="73">
        <v>104.925</v>
      </c>
      <c r="F6" s="73">
        <v>104.925</v>
      </c>
      <c r="G6" s="73">
        <v>12235770</v>
      </c>
      <c r="H6" s="41">
        <f t="shared" si="0"/>
        <v>5.9499642601858561E-2</v>
      </c>
      <c r="I6" s="41">
        <f t="shared" si="1"/>
        <v>4.7921638177389474E-2</v>
      </c>
    </row>
    <row r="7" spans="1:9" x14ac:dyDescent="0.3">
      <c r="A7" s="72">
        <v>43191</v>
      </c>
      <c r="B7" s="73">
        <v>105</v>
      </c>
      <c r="C7" s="73">
        <v>111.5</v>
      </c>
      <c r="D7" s="73">
        <v>104.76</v>
      </c>
      <c r="E7" s="73">
        <v>111.16800000000001</v>
      </c>
      <c r="F7" s="73">
        <v>111.16800000000001</v>
      </c>
      <c r="G7" s="73">
        <v>16365300</v>
      </c>
      <c r="H7" s="41">
        <f t="shared" si="0"/>
        <v>7.3762233736321273E-4</v>
      </c>
      <c r="I7" s="41">
        <f t="shared" si="1"/>
        <v>-1.0840382087105874E-2</v>
      </c>
    </row>
    <row r="8" spans="1:9" x14ac:dyDescent="0.3">
      <c r="A8" s="72">
        <v>43221</v>
      </c>
      <c r="B8" s="73">
        <v>111.16800000000001</v>
      </c>
      <c r="C8" s="73">
        <v>113</v>
      </c>
      <c r="D8" s="73">
        <v>107.7</v>
      </c>
      <c r="E8" s="73">
        <v>111.25</v>
      </c>
      <c r="F8" s="73">
        <v>111.25</v>
      </c>
      <c r="G8" s="73">
        <v>5260360</v>
      </c>
      <c r="H8" s="41">
        <f t="shared" si="0"/>
        <v>-5.5730337078649535E-4</v>
      </c>
      <c r="I8" s="41">
        <f t="shared" si="1"/>
        <v>-1.2135307795255582E-2</v>
      </c>
    </row>
    <row r="9" spans="1:9" x14ac:dyDescent="0.3">
      <c r="A9" s="72">
        <v>43252</v>
      </c>
      <c r="B9" s="73">
        <v>108.2</v>
      </c>
      <c r="C9" s="73">
        <v>113</v>
      </c>
      <c r="D9" s="73">
        <v>91.09</v>
      </c>
      <c r="E9" s="73">
        <v>111.188</v>
      </c>
      <c r="F9" s="73">
        <v>111.188</v>
      </c>
      <c r="G9" s="73">
        <v>3064910</v>
      </c>
      <c r="H9" s="41">
        <f t="shared" si="0"/>
        <v>6.3514048278591195E-2</v>
      </c>
      <c r="I9" s="41">
        <f t="shared" si="1"/>
        <v>5.1936043854122108E-2</v>
      </c>
    </row>
    <row r="10" spans="1:9" x14ac:dyDescent="0.3">
      <c r="A10" s="72">
        <v>43282</v>
      </c>
      <c r="B10" s="73">
        <v>112.5</v>
      </c>
      <c r="C10" s="73">
        <v>118.474</v>
      </c>
      <c r="D10" s="73">
        <v>110.5</v>
      </c>
      <c r="E10" s="73">
        <v>118.25</v>
      </c>
      <c r="F10" s="73">
        <v>118.25</v>
      </c>
      <c r="G10" s="73">
        <v>3913530</v>
      </c>
      <c r="H10" s="41">
        <f t="shared" si="0"/>
        <v>3.0866807610993707E-2</v>
      </c>
      <c r="I10" s="41">
        <f t="shared" si="1"/>
        <v>1.9288803186524622E-2</v>
      </c>
    </row>
    <row r="11" spans="1:9" x14ac:dyDescent="0.3">
      <c r="A11" s="72">
        <v>43313</v>
      </c>
      <c r="B11" s="73">
        <v>118.25</v>
      </c>
      <c r="C11" s="73">
        <v>124.99</v>
      </c>
      <c r="D11" s="73">
        <v>117</v>
      </c>
      <c r="E11" s="73">
        <v>121.9</v>
      </c>
      <c r="F11" s="73">
        <v>121.9</v>
      </c>
      <c r="G11" s="73">
        <v>3902630</v>
      </c>
      <c r="H11" s="41">
        <f t="shared" si="0"/>
        <v>-6.3658736669401181E-2</v>
      </c>
      <c r="I11" s="41">
        <f t="shared" si="1"/>
        <v>-7.5236741093870269E-2</v>
      </c>
    </row>
    <row r="12" spans="1:9" x14ac:dyDescent="0.3">
      <c r="A12" s="72">
        <v>43344</v>
      </c>
      <c r="B12" s="73">
        <v>122.5</v>
      </c>
      <c r="C12" s="73">
        <v>124.999</v>
      </c>
      <c r="D12" s="73">
        <v>113.268</v>
      </c>
      <c r="E12" s="73">
        <v>114.14</v>
      </c>
      <c r="F12" s="73">
        <v>114.14</v>
      </c>
      <c r="G12" s="73">
        <v>4506390</v>
      </c>
      <c r="H12" s="41">
        <f t="shared" si="0"/>
        <v>-4.9623269668827769E-2</v>
      </c>
      <c r="I12" s="41">
        <f t="shared" si="1"/>
        <v>-6.1201274093296856E-2</v>
      </c>
    </row>
    <row r="13" spans="1:9" x14ac:dyDescent="0.3">
      <c r="A13" s="72">
        <v>43374</v>
      </c>
      <c r="B13" s="73">
        <v>114.1</v>
      </c>
      <c r="C13" s="73">
        <v>115.309</v>
      </c>
      <c r="D13" s="73">
        <v>99.01</v>
      </c>
      <c r="E13" s="73">
        <v>108.476</v>
      </c>
      <c r="F13" s="73">
        <v>108.476</v>
      </c>
      <c r="G13" s="73">
        <v>12986780</v>
      </c>
      <c r="H13" s="41">
        <f t="shared" si="0"/>
        <v>4.6388141155647301E-2</v>
      </c>
      <c r="I13" s="41">
        <f t="shared" si="1"/>
        <v>3.4810136731178214E-2</v>
      </c>
    </row>
    <row r="14" spans="1:9" x14ac:dyDescent="0.3">
      <c r="A14" s="72">
        <v>43405</v>
      </c>
      <c r="B14" s="73">
        <v>108.625</v>
      </c>
      <c r="C14" s="73">
        <v>114.59</v>
      </c>
      <c r="D14" s="73">
        <v>108.102</v>
      </c>
      <c r="E14" s="73">
        <v>113.508</v>
      </c>
      <c r="F14" s="73">
        <v>113.508</v>
      </c>
      <c r="G14" s="73">
        <v>7669720</v>
      </c>
      <c r="H14" s="41">
        <f t="shared" si="0"/>
        <v>1.4712619374845966E-3</v>
      </c>
      <c r="I14" s="41">
        <f t="shared" si="1"/>
        <v>-1.0106742486984489E-2</v>
      </c>
    </row>
    <row r="15" spans="1:9" x14ac:dyDescent="0.3">
      <c r="A15" s="72">
        <v>43435</v>
      </c>
      <c r="B15" s="73">
        <v>113.8</v>
      </c>
      <c r="C15" s="73">
        <v>118.8</v>
      </c>
      <c r="D15" s="73">
        <v>104.7</v>
      </c>
      <c r="E15" s="73">
        <v>113.675</v>
      </c>
      <c r="F15" s="73">
        <v>113.675</v>
      </c>
      <c r="G15" s="73">
        <v>11959390</v>
      </c>
      <c r="H15" s="41">
        <f t="shared" si="0"/>
        <v>-1.812183857488481E-3</v>
      </c>
      <c r="I15" s="41">
        <f t="shared" si="1"/>
        <v>-1.3390188281957567E-2</v>
      </c>
    </row>
    <row r="16" spans="1:9" x14ac:dyDescent="0.3">
      <c r="A16" s="72">
        <v>43466</v>
      </c>
      <c r="B16" s="73">
        <v>113.675</v>
      </c>
      <c r="C16" s="73">
        <v>114.68899999999999</v>
      </c>
      <c r="D16" s="73">
        <v>110.855</v>
      </c>
      <c r="E16" s="73">
        <v>113.46899999999999</v>
      </c>
      <c r="F16" s="73">
        <v>113.46899999999999</v>
      </c>
      <c r="G16" s="73">
        <v>10242270</v>
      </c>
      <c r="H16" s="41">
        <f t="shared" si="0"/>
        <v>-9.6061479346777232E-4</v>
      </c>
      <c r="I16" s="41">
        <f t="shared" si="1"/>
        <v>-1.2538619217936859E-2</v>
      </c>
    </row>
    <row r="17" spans="1:9" x14ac:dyDescent="0.3">
      <c r="A17" s="72">
        <v>43497</v>
      </c>
      <c r="B17" s="73">
        <v>110.955</v>
      </c>
      <c r="C17" s="73">
        <v>116.29900000000001</v>
      </c>
      <c r="D17" s="73">
        <v>110.265</v>
      </c>
      <c r="E17" s="73">
        <v>113.36</v>
      </c>
      <c r="F17" s="73">
        <v>113.36</v>
      </c>
      <c r="G17" s="73">
        <v>20177500</v>
      </c>
      <c r="H17" s="41">
        <f t="shared" si="0"/>
        <v>7.6755469301340931E-2</v>
      </c>
      <c r="I17" s="41">
        <f t="shared" si="1"/>
        <v>6.5177464876871843E-2</v>
      </c>
    </row>
    <row r="18" spans="1:9" x14ac:dyDescent="0.3">
      <c r="A18" s="72">
        <v>43525</v>
      </c>
      <c r="B18" s="73">
        <v>113.36</v>
      </c>
      <c r="C18" s="73">
        <v>125.5</v>
      </c>
      <c r="D18" s="73">
        <v>112.2</v>
      </c>
      <c r="E18" s="73">
        <v>122.06100000000001</v>
      </c>
      <c r="F18" s="73">
        <v>122.06100000000001</v>
      </c>
      <c r="G18" s="73">
        <v>13421180</v>
      </c>
      <c r="H18" s="41">
        <f t="shared" si="0"/>
        <v>1.1027273248621504E-2</v>
      </c>
      <c r="I18" s="41">
        <f t="shared" si="1"/>
        <v>-5.5073117584758177E-4</v>
      </c>
    </row>
    <row r="19" spans="1:9" x14ac:dyDescent="0.3">
      <c r="A19" s="72">
        <v>43556</v>
      </c>
      <c r="B19" s="73">
        <v>122.4</v>
      </c>
      <c r="C19" s="73">
        <v>126.5</v>
      </c>
      <c r="D19" s="73">
        <v>120.001</v>
      </c>
      <c r="E19" s="73">
        <v>123.407</v>
      </c>
      <c r="F19" s="73">
        <v>123.407</v>
      </c>
      <c r="G19" s="73">
        <v>7411470</v>
      </c>
      <c r="H19" s="41">
        <f t="shared" si="0"/>
        <v>1.4926219744422917E-2</v>
      </c>
      <c r="I19" s="41">
        <f t="shared" si="1"/>
        <v>3.3482153199538307E-3</v>
      </c>
    </row>
    <row r="20" spans="1:9" x14ac:dyDescent="0.3">
      <c r="A20" s="72">
        <v>43586</v>
      </c>
      <c r="B20" s="73">
        <v>123.407</v>
      </c>
      <c r="C20" s="73">
        <v>126.48</v>
      </c>
      <c r="D20" s="73">
        <v>116.7</v>
      </c>
      <c r="E20" s="73">
        <v>125.249</v>
      </c>
      <c r="F20" s="73">
        <v>125.249</v>
      </c>
      <c r="G20" s="73">
        <v>18788390</v>
      </c>
      <c r="H20" s="41">
        <f t="shared" si="0"/>
        <v>-7.6407795671022813E-3</v>
      </c>
      <c r="I20" s="41">
        <f t="shared" si="1"/>
        <v>-1.9218783991571366E-2</v>
      </c>
    </row>
    <row r="21" spans="1:9" x14ac:dyDescent="0.3">
      <c r="A21" s="72">
        <v>43617</v>
      </c>
      <c r="B21" s="73">
        <v>126</v>
      </c>
      <c r="C21" s="73">
        <v>127.9</v>
      </c>
      <c r="D21" s="73">
        <v>122.5</v>
      </c>
      <c r="E21" s="73">
        <v>124.292</v>
      </c>
      <c r="F21" s="73">
        <v>124.292</v>
      </c>
      <c r="G21" s="73">
        <v>9615370</v>
      </c>
      <c r="H21" s="41">
        <f t="shared" si="0"/>
        <v>-5.4026003282592633E-2</v>
      </c>
      <c r="I21" s="41">
        <f t="shared" si="1"/>
        <v>-6.5604007707061721E-2</v>
      </c>
    </row>
    <row r="22" spans="1:9" x14ac:dyDescent="0.3">
      <c r="A22" s="72">
        <v>43647</v>
      </c>
      <c r="B22" s="73">
        <v>124.999</v>
      </c>
      <c r="C22" s="73">
        <v>126.77</v>
      </c>
      <c r="D22" s="73">
        <v>114.41</v>
      </c>
      <c r="E22" s="73">
        <v>117.577</v>
      </c>
      <c r="F22" s="73">
        <v>117.577</v>
      </c>
      <c r="G22" s="73">
        <v>9810070</v>
      </c>
      <c r="H22" s="41">
        <f t="shared" si="0"/>
        <v>-8.1903773697236185E-3</v>
      </c>
      <c r="I22" s="41">
        <f t="shared" si="1"/>
        <v>-1.9768381794192706E-2</v>
      </c>
    </row>
    <row r="23" spans="1:9" x14ac:dyDescent="0.3">
      <c r="A23" s="72">
        <v>43678</v>
      </c>
      <c r="B23" s="73">
        <v>117.5</v>
      </c>
      <c r="C23" s="73">
        <v>118.349</v>
      </c>
      <c r="D23" s="73">
        <v>112.8</v>
      </c>
      <c r="E23" s="73">
        <v>116.614</v>
      </c>
      <c r="F23" s="73">
        <v>116.614</v>
      </c>
      <c r="G23" s="73">
        <v>13364800</v>
      </c>
      <c r="H23" s="41">
        <f t="shared" si="0"/>
        <v>4.2473459447407588E-2</v>
      </c>
      <c r="I23" s="41">
        <f t="shared" si="1"/>
        <v>3.0895455022938501E-2</v>
      </c>
    </row>
    <row r="24" spans="1:9" x14ac:dyDescent="0.3">
      <c r="A24" s="72">
        <v>43709</v>
      </c>
      <c r="B24" s="73">
        <v>116.614</v>
      </c>
      <c r="C24" s="73">
        <v>124.2</v>
      </c>
      <c r="D24" s="73">
        <v>113.111</v>
      </c>
      <c r="E24" s="73">
        <v>121.56699999999999</v>
      </c>
      <c r="F24" s="73">
        <v>121.56699999999999</v>
      </c>
      <c r="G24" s="73">
        <v>24147280</v>
      </c>
      <c r="H24" s="41">
        <f t="shared" si="0"/>
        <v>3.2336078047496539E-2</v>
      </c>
      <c r="I24" s="41">
        <f t="shared" si="1"/>
        <v>2.0758073623027451E-2</v>
      </c>
    </row>
    <row r="25" spans="1:9" x14ac:dyDescent="0.3">
      <c r="A25" s="72">
        <v>43739</v>
      </c>
      <c r="B25" s="73">
        <v>121.795</v>
      </c>
      <c r="C25" s="73">
        <v>126.5</v>
      </c>
      <c r="D25" s="73">
        <v>117.006</v>
      </c>
      <c r="E25" s="73">
        <v>125.498</v>
      </c>
      <c r="F25" s="73">
        <v>125.498</v>
      </c>
      <c r="G25" s="73">
        <v>18999230</v>
      </c>
      <c r="H25" s="41">
        <f t="shared" si="0"/>
        <v>1.6056032765462403E-2</v>
      </c>
      <c r="I25" s="41">
        <f t="shared" si="1"/>
        <v>4.4780283409933171E-3</v>
      </c>
    </row>
    <row r="26" spans="1:9" x14ac:dyDescent="0.3">
      <c r="A26" s="72">
        <v>43770</v>
      </c>
      <c r="B26" s="73">
        <v>125.4</v>
      </c>
      <c r="C26" s="73">
        <v>129.5</v>
      </c>
      <c r="D26" s="73">
        <v>124.967</v>
      </c>
      <c r="E26" s="73">
        <v>127.51300000000001</v>
      </c>
      <c r="F26" s="73">
        <v>127.51300000000001</v>
      </c>
      <c r="G26" s="73">
        <v>14363190</v>
      </c>
      <c r="H26" s="41">
        <f t="shared" si="0"/>
        <v>1.2837906723236064E-2</v>
      </c>
      <c r="I26" s="41">
        <f t="shared" si="1"/>
        <v>1.2599022987669784E-3</v>
      </c>
    </row>
    <row r="27" spans="1:9" x14ac:dyDescent="0.3">
      <c r="A27" s="72">
        <v>43800</v>
      </c>
      <c r="B27" s="73">
        <v>127.51300000000001</v>
      </c>
      <c r="C27" s="73">
        <v>131.25</v>
      </c>
      <c r="D27" s="73">
        <v>12.904999999999999</v>
      </c>
      <c r="E27" s="73">
        <v>129.15</v>
      </c>
      <c r="F27" s="73">
        <v>129.15</v>
      </c>
      <c r="G27" s="73">
        <v>13846942</v>
      </c>
      <c r="H27" s="41">
        <f t="shared" si="0"/>
        <v>-1.5331010452961702E-2</v>
      </c>
      <c r="I27" s="41">
        <f t="shared" si="1"/>
        <v>-2.690901487743079E-2</v>
      </c>
    </row>
    <row r="28" spans="1:9" x14ac:dyDescent="0.3">
      <c r="A28" s="72">
        <v>43831</v>
      </c>
      <c r="B28" s="73">
        <v>128.94999999999999</v>
      </c>
      <c r="C28" s="73">
        <v>134.6</v>
      </c>
      <c r="D28" s="73">
        <v>124.4</v>
      </c>
      <c r="E28" s="73">
        <v>127.17</v>
      </c>
      <c r="F28" s="73">
        <v>127.17</v>
      </c>
      <c r="G28" s="73">
        <v>10993089</v>
      </c>
      <c r="H28" s="41">
        <f t="shared" si="0"/>
        <v>-6.1964299756231779E-2</v>
      </c>
      <c r="I28" s="41">
        <f t="shared" si="1"/>
        <v>-7.354230418070086E-2</v>
      </c>
    </row>
    <row r="29" spans="1:9" x14ac:dyDescent="0.3">
      <c r="A29" s="72">
        <v>43862</v>
      </c>
      <c r="B29" s="73">
        <v>127.35</v>
      </c>
      <c r="C29" s="73">
        <v>129.94999999999999</v>
      </c>
      <c r="D29" s="73">
        <v>119.11</v>
      </c>
      <c r="E29" s="73">
        <v>119.29</v>
      </c>
      <c r="F29" s="73">
        <v>119.29</v>
      </c>
      <c r="G29" s="73">
        <v>24281762</v>
      </c>
      <c r="H29" s="41">
        <f t="shared" si="0"/>
        <v>-0.22927319976527796</v>
      </c>
      <c r="I29" s="41">
        <f t="shared" si="1"/>
        <v>-0.24085120418974704</v>
      </c>
    </row>
    <row r="30" spans="1:9" x14ac:dyDescent="0.3">
      <c r="A30" s="72">
        <v>43891</v>
      </c>
      <c r="B30" s="73">
        <v>122.05</v>
      </c>
      <c r="C30" s="73">
        <v>142.94999999999999</v>
      </c>
      <c r="D30" s="73">
        <v>81</v>
      </c>
      <c r="E30" s="73">
        <v>91.94</v>
      </c>
      <c r="F30" s="73">
        <v>91.94</v>
      </c>
      <c r="G30" s="74">
        <v>111000000</v>
      </c>
      <c r="H30" s="41">
        <f t="shared" si="0"/>
        <v>0.1331303023711117</v>
      </c>
      <c r="I30" s="41">
        <f t="shared" si="1"/>
        <v>0.12155229794664262</v>
      </c>
    </row>
    <row r="31" spans="1:9" x14ac:dyDescent="0.3">
      <c r="A31" s="72">
        <v>43922</v>
      </c>
      <c r="B31" s="73">
        <v>91.94</v>
      </c>
      <c r="C31" s="73">
        <v>105.99</v>
      </c>
      <c r="D31" s="73">
        <v>86.35</v>
      </c>
      <c r="E31" s="73">
        <v>104.18</v>
      </c>
      <c r="F31" s="73">
        <v>104.18</v>
      </c>
      <c r="G31" s="73">
        <v>54589763</v>
      </c>
      <c r="H31" s="41">
        <f t="shared" si="0"/>
        <v>-2.6876559800345663E-2</v>
      </c>
      <c r="I31" s="41">
        <f t="shared" si="1"/>
        <v>-3.8454564224814747E-2</v>
      </c>
    </row>
    <row r="32" spans="1:9" x14ac:dyDescent="0.3">
      <c r="A32" s="72">
        <v>43952</v>
      </c>
      <c r="B32" s="73">
        <v>104.18</v>
      </c>
      <c r="C32" s="73">
        <v>106.8</v>
      </c>
      <c r="D32" s="73">
        <v>84.6</v>
      </c>
      <c r="E32" s="73">
        <v>101.38</v>
      </c>
      <c r="F32" s="73">
        <v>101.38</v>
      </c>
      <c r="G32" s="73">
        <v>45599323</v>
      </c>
      <c r="H32" s="41">
        <f t="shared" si="0"/>
        <v>8.0291970802919721E-2</v>
      </c>
      <c r="I32" s="41">
        <f t="shared" si="1"/>
        <v>6.8713966378450633E-2</v>
      </c>
    </row>
    <row r="33" spans="1:9" x14ac:dyDescent="0.3">
      <c r="A33" s="72">
        <v>43983</v>
      </c>
      <c r="B33" s="73">
        <v>102</v>
      </c>
      <c r="C33" s="73">
        <v>111.91</v>
      </c>
      <c r="D33" s="73">
        <v>95</v>
      </c>
      <c r="E33" s="73">
        <v>109.52</v>
      </c>
      <c r="F33" s="73">
        <v>109.52</v>
      </c>
      <c r="G33" s="73">
        <v>69857852</v>
      </c>
      <c r="H33" s="41">
        <f t="shared" si="0"/>
        <v>7.7611395178962747E-2</v>
      </c>
      <c r="I33" s="41">
        <f t="shared" si="1"/>
        <v>6.6033390754493659E-2</v>
      </c>
    </row>
    <row r="34" spans="1:9" x14ac:dyDescent="0.3">
      <c r="A34" s="72">
        <v>44013</v>
      </c>
      <c r="B34" s="73">
        <v>110.92</v>
      </c>
      <c r="C34" s="73">
        <v>135.6</v>
      </c>
      <c r="D34" s="73">
        <v>108.75</v>
      </c>
      <c r="E34" s="73">
        <v>118.02</v>
      </c>
      <c r="F34" s="73">
        <v>118.02</v>
      </c>
      <c r="G34" s="73">
        <v>51365071</v>
      </c>
      <c r="H34" s="41">
        <f t="shared" ref="H34:H60" si="2">(F35-F34)/F34</f>
        <v>2.5504151838671454E-2</v>
      </c>
      <c r="I34" s="41">
        <f t="shared" ref="I34:I60" si="3">H34-$I$63</f>
        <v>1.3926147414202368E-2</v>
      </c>
    </row>
    <row r="35" spans="1:9" x14ac:dyDescent="0.3">
      <c r="A35" s="72">
        <v>44044</v>
      </c>
      <c r="B35" s="73">
        <v>118.02</v>
      </c>
      <c r="C35" s="73">
        <v>139.30000000000001</v>
      </c>
      <c r="D35" s="73">
        <v>116.05</v>
      </c>
      <c r="E35" s="73">
        <v>121.03</v>
      </c>
      <c r="F35" s="73">
        <v>121.03</v>
      </c>
      <c r="G35" s="73">
        <v>34433289</v>
      </c>
      <c r="H35" s="41">
        <f t="shared" si="2"/>
        <v>-9.0886557051970112E-3</v>
      </c>
      <c r="I35" s="41">
        <f t="shared" si="3"/>
        <v>-2.0666660129666097E-2</v>
      </c>
    </row>
    <row r="36" spans="1:9" x14ac:dyDescent="0.3">
      <c r="A36" s="72">
        <v>44075</v>
      </c>
      <c r="B36" s="73">
        <v>134.88</v>
      </c>
      <c r="C36" s="73">
        <v>141.30000000000001</v>
      </c>
      <c r="D36" s="73">
        <v>102.26</v>
      </c>
      <c r="E36" s="73">
        <v>119.93</v>
      </c>
      <c r="F36" s="73">
        <v>119.93</v>
      </c>
      <c r="G36" s="73">
        <v>28750870</v>
      </c>
      <c r="H36" s="41">
        <f t="shared" si="2"/>
        <v>3.8689235387309145E-2</v>
      </c>
      <c r="I36" s="41">
        <f t="shared" si="3"/>
        <v>2.7111230962840058E-2</v>
      </c>
    </row>
    <row r="37" spans="1:9" x14ac:dyDescent="0.3">
      <c r="A37" s="72">
        <v>44105</v>
      </c>
      <c r="B37" s="73">
        <v>120.5</v>
      </c>
      <c r="C37" s="73">
        <v>146.19999999999999</v>
      </c>
      <c r="D37" s="73">
        <v>109.5</v>
      </c>
      <c r="E37" s="73">
        <v>124.57</v>
      </c>
      <c r="F37" s="73">
        <v>124.57</v>
      </c>
      <c r="G37" s="73">
        <v>37731616</v>
      </c>
      <c r="H37" s="41">
        <f t="shared" si="2"/>
        <v>0.11086136308902628</v>
      </c>
      <c r="I37" s="41">
        <f t="shared" si="3"/>
        <v>9.9283358664557189E-2</v>
      </c>
    </row>
    <row r="38" spans="1:9" x14ac:dyDescent="0.3">
      <c r="A38" s="72">
        <v>44136</v>
      </c>
      <c r="B38" s="73">
        <v>127.69</v>
      </c>
      <c r="C38" s="73">
        <v>154.9</v>
      </c>
      <c r="D38" s="73">
        <v>114.7</v>
      </c>
      <c r="E38" s="73">
        <v>138.38</v>
      </c>
      <c r="F38" s="73">
        <v>138.38</v>
      </c>
      <c r="G38" s="73">
        <v>44216420</v>
      </c>
      <c r="H38" s="41">
        <f t="shared" si="2"/>
        <v>7.7251047839283118E-2</v>
      </c>
      <c r="I38" s="41">
        <f t="shared" si="3"/>
        <v>6.5673043414814031E-2</v>
      </c>
    </row>
    <row r="39" spans="1:9" x14ac:dyDescent="0.3">
      <c r="A39" s="72">
        <v>44166</v>
      </c>
      <c r="B39" s="73">
        <v>149.69999999999999</v>
      </c>
      <c r="C39" s="73">
        <v>159</v>
      </c>
      <c r="D39" s="73">
        <v>129.69999999999999</v>
      </c>
      <c r="E39" s="73">
        <v>149.07</v>
      </c>
      <c r="F39" s="73">
        <v>149.07</v>
      </c>
      <c r="G39" s="73">
        <v>36484207</v>
      </c>
      <c r="H39" s="41">
        <f t="shared" si="2"/>
        <v>-1.9923525860334065E-2</v>
      </c>
      <c r="I39" s="41">
        <f t="shared" si="3"/>
        <v>-3.1501530284803153E-2</v>
      </c>
    </row>
    <row r="40" spans="1:9" x14ac:dyDescent="0.3">
      <c r="A40" s="72">
        <v>44197</v>
      </c>
      <c r="B40" s="73">
        <v>159.68</v>
      </c>
      <c r="C40" s="73">
        <v>174.88</v>
      </c>
      <c r="D40" s="73">
        <v>140.19999999999999</v>
      </c>
      <c r="E40" s="73">
        <v>146.1</v>
      </c>
      <c r="F40" s="73">
        <v>146.1</v>
      </c>
      <c r="G40" s="73">
        <v>40089477</v>
      </c>
      <c r="H40" s="41">
        <f t="shared" si="2"/>
        <v>6.8788501026694121E-2</v>
      </c>
      <c r="I40" s="41">
        <f t="shared" si="3"/>
        <v>5.7210496602225033E-2</v>
      </c>
    </row>
    <row r="41" spans="1:9" x14ac:dyDescent="0.3">
      <c r="A41" s="72">
        <v>44228</v>
      </c>
      <c r="B41" s="73">
        <v>150</v>
      </c>
      <c r="C41" s="73">
        <v>179.7</v>
      </c>
      <c r="D41" s="73">
        <v>146.24</v>
      </c>
      <c r="E41" s="73">
        <v>156.15</v>
      </c>
      <c r="F41" s="73">
        <v>156.15</v>
      </c>
      <c r="G41" s="73">
        <v>56423750</v>
      </c>
      <c r="H41" s="41">
        <f t="shared" si="2"/>
        <v>6.4681396093499259E-3</v>
      </c>
      <c r="I41" s="41">
        <f t="shared" si="3"/>
        <v>-5.1098648151191601E-3</v>
      </c>
    </row>
    <row r="42" spans="1:9" x14ac:dyDescent="0.3">
      <c r="A42" s="72">
        <v>44256</v>
      </c>
      <c r="B42" s="73">
        <v>161.99</v>
      </c>
      <c r="C42" s="73">
        <v>183.6</v>
      </c>
      <c r="D42" s="73">
        <v>137.30000000000001</v>
      </c>
      <c r="E42" s="73">
        <v>157.16</v>
      </c>
      <c r="F42" s="73">
        <v>157.16</v>
      </c>
      <c r="G42" s="73">
        <v>48453097</v>
      </c>
      <c r="H42" s="41">
        <f t="shared" si="2"/>
        <v>-1.0180707559175146E-3</v>
      </c>
      <c r="I42" s="41">
        <f t="shared" si="3"/>
        <v>-1.25960751803866E-2</v>
      </c>
    </row>
    <row r="43" spans="1:9" x14ac:dyDescent="0.3">
      <c r="A43" s="72">
        <v>44287</v>
      </c>
      <c r="B43" s="73">
        <v>137.05000000000001</v>
      </c>
      <c r="C43" s="73">
        <v>179.88</v>
      </c>
      <c r="D43" s="73">
        <v>132</v>
      </c>
      <c r="E43" s="73">
        <v>157</v>
      </c>
      <c r="F43" s="73">
        <v>157</v>
      </c>
      <c r="G43" s="73">
        <v>38901050</v>
      </c>
      <c r="H43" s="41">
        <f t="shared" si="2"/>
        <v>6.2356687898089118E-2</v>
      </c>
      <c r="I43" s="41">
        <f t="shared" si="3"/>
        <v>5.077868347362003E-2</v>
      </c>
    </row>
    <row r="44" spans="1:9" x14ac:dyDescent="0.3">
      <c r="A44" s="72">
        <v>44317</v>
      </c>
      <c r="B44" s="73">
        <v>156.49</v>
      </c>
      <c r="C44" s="73">
        <v>179</v>
      </c>
      <c r="D44" s="73">
        <v>150.80000000000001</v>
      </c>
      <c r="E44" s="73">
        <v>166.79</v>
      </c>
      <c r="F44" s="73">
        <v>166.79</v>
      </c>
      <c r="G44" s="73">
        <v>28493453</v>
      </c>
      <c r="H44" s="41">
        <f t="shared" si="2"/>
        <v>1.4029618082618883E-2</v>
      </c>
      <c r="I44" s="41">
        <f t="shared" si="3"/>
        <v>2.4516136581497969E-3</v>
      </c>
    </row>
    <row r="45" spans="1:9" x14ac:dyDescent="0.3">
      <c r="A45" s="72">
        <v>44348</v>
      </c>
      <c r="B45" s="73">
        <v>179</v>
      </c>
      <c r="C45" s="73">
        <v>184.88</v>
      </c>
      <c r="D45" s="73">
        <v>159</v>
      </c>
      <c r="E45" s="73">
        <v>169.13</v>
      </c>
      <c r="F45" s="73">
        <v>169.13</v>
      </c>
      <c r="G45" s="73">
        <v>26234000</v>
      </c>
      <c r="H45" s="41">
        <f t="shared" si="2"/>
        <v>3.3110624963046311E-3</v>
      </c>
      <c r="I45" s="41">
        <f t="shared" si="3"/>
        <v>-8.2669419281644549E-3</v>
      </c>
    </row>
    <row r="46" spans="1:9" x14ac:dyDescent="0.3">
      <c r="A46" s="72">
        <v>44378</v>
      </c>
      <c r="B46" s="73">
        <v>173.45</v>
      </c>
      <c r="C46" s="73">
        <v>184.9</v>
      </c>
      <c r="D46" s="73">
        <v>135.51</v>
      </c>
      <c r="E46" s="73">
        <v>169.69</v>
      </c>
      <c r="F46" s="73">
        <v>169.69</v>
      </c>
      <c r="G46" s="73">
        <v>21908012</v>
      </c>
      <c r="H46" s="41">
        <f t="shared" si="2"/>
        <v>8.7571453827567994E-2</v>
      </c>
      <c r="I46" s="41">
        <f t="shared" si="3"/>
        <v>7.5993449403098906E-2</v>
      </c>
    </row>
    <row r="47" spans="1:9" x14ac:dyDescent="0.3">
      <c r="A47" s="72">
        <v>44409</v>
      </c>
      <c r="B47" s="73">
        <v>174.69</v>
      </c>
      <c r="C47" s="73">
        <v>194.75</v>
      </c>
      <c r="D47" s="73">
        <v>155.4</v>
      </c>
      <c r="E47" s="73">
        <v>184.55</v>
      </c>
      <c r="F47" s="73">
        <v>184.55</v>
      </c>
      <c r="G47" s="73">
        <v>21933697</v>
      </c>
      <c r="H47" s="41">
        <f t="shared" si="2"/>
        <v>3.0127336765104318E-2</v>
      </c>
      <c r="I47" s="41">
        <f t="shared" si="3"/>
        <v>1.854933234063523E-2</v>
      </c>
    </row>
    <row r="48" spans="1:9" x14ac:dyDescent="0.3">
      <c r="A48" s="72">
        <v>44440</v>
      </c>
      <c r="B48" s="73">
        <v>187.7</v>
      </c>
      <c r="C48" s="73">
        <v>221.7</v>
      </c>
      <c r="D48" s="73">
        <v>163.19999999999999</v>
      </c>
      <c r="E48" s="73">
        <v>190.11</v>
      </c>
      <c r="F48" s="73">
        <v>190.11</v>
      </c>
      <c r="G48" s="73">
        <v>31303259</v>
      </c>
      <c r="H48" s="41">
        <f t="shared" si="2"/>
        <v>5.5231181947292774E-3</v>
      </c>
      <c r="I48" s="41">
        <f t="shared" si="3"/>
        <v>-6.0548862297398085E-3</v>
      </c>
    </row>
    <row r="49" spans="1:10" x14ac:dyDescent="0.3">
      <c r="A49" s="72">
        <v>44470</v>
      </c>
      <c r="B49" s="73">
        <v>193.5</v>
      </c>
      <c r="C49" s="73">
        <v>219.8</v>
      </c>
      <c r="D49" s="73">
        <v>167.5</v>
      </c>
      <c r="E49" s="73">
        <v>191.16</v>
      </c>
      <c r="F49" s="73">
        <v>191.16</v>
      </c>
      <c r="G49" s="73">
        <v>28826607</v>
      </c>
      <c r="H49" s="41">
        <f t="shared" si="2"/>
        <v>-3.9024900606821553E-2</v>
      </c>
      <c r="I49" s="41">
        <f t="shared" si="3"/>
        <v>-5.060290503129064E-2</v>
      </c>
    </row>
    <row r="50" spans="1:10" x14ac:dyDescent="0.3">
      <c r="A50" s="72">
        <v>44501</v>
      </c>
      <c r="B50" s="73">
        <v>208.88</v>
      </c>
      <c r="C50" s="73">
        <v>209.4</v>
      </c>
      <c r="D50" s="73">
        <v>177.2</v>
      </c>
      <c r="E50" s="73">
        <v>183.7</v>
      </c>
      <c r="F50" s="73">
        <v>183.7</v>
      </c>
      <c r="G50" s="73">
        <v>36980950</v>
      </c>
      <c r="H50" s="41">
        <f t="shared" si="2"/>
        <v>2.2264561785519891E-2</v>
      </c>
      <c r="I50" s="41">
        <f t="shared" si="3"/>
        <v>1.0686557361050805E-2</v>
      </c>
    </row>
    <row r="51" spans="1:10" x14ac:dyDescent="0.3">
      <c r="A51" s="72">
        <v>44531</v>
      </c>
      <c r="B51" s="73">
        <v>187.5</v>
      </c>
      <c r="C51" s="73">
        <v>192.5</v>
      </c>
      <c r="D51" s="73">
        <v>177.85</v>
      </c>
      <c r="E51" s="73">
        <v>187.79</v>
      </c>
      <c r="F51" s="73">
        <v>187.79</v>
      </c>
      <c r="G51" s="73">
        <v>47652948</v>
      </c>
      <c r="H51" s="41">
        <f t="shared" si="2"/>
        <v>-8.520155492837563E-4</v>
      </c>
      <c r="I51" s="41">
        <f t="shared" si="3"/>
        <v>-1.2430019973752843E-2</v>
      </c>
    </row>
    <row r="52" spans="1:10" x14ac:dyDescent="0.3">
      <c r="A52" s="72">
        <v>44562</v>
      </c>
      <c r="B52" s="73">
        <v>190</v>
      </c>
      <c r="C52" s="73">
        <v>223</v>
      </c>
      <c r="D52" s="73">
        <v>182.7</v>
      </c>
      <c r="E52" s="73">
        <v>187.63</v>
      </c>
      <c r="F52" s="73">
        <v>187.63</v>
      </c>
      <c r="G52" s="73">
        <v>56503820</v>
      </c>
      <c r="H52" s="41">
        <f t="shared" si="2"/>
        <v>-3.0858604700740779E-2</v>
      </c>
      <c r="I52" s="41">
        <f t="shared" si="3"/>
        <v>-4.2436609125209863E-2</v>
      </c>
    </row>
    <row r="53" spans="1:10" x14ac:dyDescent="0.3">
      <c r="A53" s="72">
        <v>44593</v>
      </c>
      <c r="B53" s="73">
        <v>190.8</v>
      </c>
      <c r="C53" s="73">
        <v>199.85</v>
      </c>
      <c r="D53" s="73">
        <v>176.1</v>
      </c>
      <c r="E53" s="73">
        <v>181.84</v>
      </c>
      <c r="F53" s="73">
        <v>181.84</v>
      </c>
      <c r="G53" s="73">
        <v>77560444</v>
      </c>
      <c r="H53" s="41">
        <f t="shared" si="2"/>
        <v>3.86603607567092E-2</v>
      </c>
      <c r="I53" s="41">
        <f t="shared" si="3"/>
        <v>2.7082356332240112E-2</v>
      </c>
    </row>
    <row r="54" spans="1:10" x14ac:dyDescent="0.3">
      <c r="A54" s="72">
        <v>44621</v>
      </c>
      <c r="B54" s="73">
        <v>181.84</v>
      </c>
      <c r="C54" s="73">
        <v>198</v>
      </c>
      <c r="D54" s="73">
        <v>170.26</v>
      </c>
      <c r="E54" s="73">
        <v>188.87</v>
      </c>
      <c r="F54" s="73">
        <v>188.87</v>
      </c>
      <c r="G54" s="73">
        <v>91275857</v>
      </c>
      <c r="H54" s="41">
        <f t="shared" si="2"/>
        <v>-1.821358606448879E-2</v>
      </c>
      <c r="I54" s="41">
        <f t="shared" si="3"/>
        <v>-2.9791590488957874E-2</v>
      </c>
    </row>
    <row r="55" spans="1:10" x14ac:dyDescent="0.3">
      <c r="A55" s="72">
        <v>44652</v>
      </c>
      <c r="B55" s="73">
        <v>189.94</v>
      </c>
      <c r="C55" s="73">
        <v>210</v>
      </c>
      <c r="D55" s="73">
        <v>182.2</v>
      </c>
      <c r="E55" s="73">
        <v>185.43</v>
      </c>
      <c r="F55" s="73">
        <v>185.43</v>
      </c>
      <c r="G55" s="73">
        <v>79849068</v>
      </c>
      <c r="H55" s="41">
        <f t="shared" si="2"/>
        <v>-2.9984360675187414E-2</v>
      </c>
      <c r="I55" s="41">
        <f t="shared" si="3"/>
        <v>-4.1562365099656502E-2</v>
      </c>
    </row>
    <row r="56" spans="1:10" x14ac:dyDescent="0.3">
      <c r="A56" s="72">
        <v>44682</v>
      </c>
      <c r="B56" s="73">
        <v>176.25</v>
      </c>
      <c r="C56" s="73">
        <v>194.48</v>
      </c>
      <c r="D56" s="73">
        <v>153.30000000000001</v>
      </c>
      <c r="E56" s="73">
        <v>179.87</v>
      </c>
      <c r="F56" s="73">
        <v>179.87</v>
      </c>
      <c r="G56" s="73">
        <v>90906043</v>
      </c>
      <c r="H56" s="41">
        <f t="shared" si="2"/>
        <v>-4.5977650525379499E-2</v>
      </c>
      <c r="I56" s="41">
        <f t="shared" si="3"/>
        <v>-5.7555654949848586E-2</v>
      </c>
    </row>
    <row r="57" spans="1:10" x14ac:dyDescent="0.3">
      <c r="A57" s="72">
        <v>44713</v>
      </c>
      <c r="B57" s="73">
        <v>180.19</v>
      </c>
      <c r="C57" s="73">
        <v>184.99</v>
      </c>
      <c r="D57" s="73">
        <v>165.7</v>
      </c>
      <c r="E57" s="73">
        <v>171.6</v>
      </c>
      <c r="F57" s="73">
        <v>171.6</v>
      </c>
      <c r="G57" s="73">
        <v>87734263</v>
      </c>
      <c r="H57" s="41">
        <f t="shared" si="2"/>
        <v>8.7062937062937051E-2</v>
      </c>
      <c r="I57" s="41">
        <f t="shared" si="3"/>
        <v>7.5484932638467964E-2</v>
      </c>
    </row>
    <row r="58" spans="1:10" x14ac:dyDescent="0.3">
      <c r="A58" s="72">
        <v>44743</v>
      </c>
      <c r="B58" s="73">
        <v>172.38</v>
      </c>
      <c r="C58" s="73">
        <v>186.8</v>
      </c>
      <c r="D58" s="73">
        <v>169</v>
      </c>
      <c r="E58" s="73">
        <v>186.54</v>
      </c>
      <c r="F58" s="73">
        <v>186.54</v>
      </c>
      <c r="G58" s="73">
        <v>74152072</v>
      </c>
      <c r="H58" s="41">
        <f t="shared" si="2"/>
        <v>3.9562560308780935E-2</v>
      </c>
      <c r="I58" s="41">
        <f t="shared" si="3"/>
        <v>2.7984555884311847E-2</v>
      </c>
    </row>
    <row r="59" spans="1:10" x14ac:dyDescent="0.3">
      <c r="A59" s="72">
        <v>44774</v>
      </c>
      <c r="B59" s="73">
        <v>186.54</v>
      </c>
      <c r="C59" s="73">
        <v>199.99</v>
      </c>
      <c r="D59" s="73">
        <v>168.4</v>
      </c>
      <c r="E59" s="73">
        <v>193.92</v>
      </c>
      <c r="F59" s="73">
        <v>193.92</v>
      </c>
      <c r="G59" s="73">
        <v>77497057</v>
      </c>
      <c r="H59" s="41">
        <f t="shared" si="2"/>
        <v>-3.6561468646864562E-2</v>
      </c>
      <c r="I59" s="41">
        <f t="shared" si="3"/>
        <v>-4.8139473071333649E-2</v>
      </c>
    </row>
    <row r="60" spans="1:10" x14ac:dyDescent="0.3">
      <c r="A60" s="72">
        <v>44805</v>
      </c>
      <c r="B60" s="73">
        <v>193.7</v>
      </c>
      <c r="C60" s="73">
        <v>199.88</v>
      </c>
      <c r="D60" s="73">
        <v>181.8</v>
      </c>
      <c r="E60" s="73">
        <v>186.83</v>
      </c>
      <c r="F60" s="73">
        <v>186.83</v>
      </c>
      <c r="G60" s="73">
        <v>78085609</v>
      </c>
      <c r="H60" s="41">
        <f t="shared" si="2"/>
        <v>2.1409837820478509E-2</v>
      </c>
      <c r="I60" s="41">
        <f t="shared" si="3"/>
        <v>9.8318333960094231E-3</v>
      </c>
    </row>
    <row r="61" spans="1:10" x14ac:dyDescent="0.3">
      <c r="A61" s="72">
        <v>44835</v>
      </c>
      <c r="B61" s="73">
        <v>184.6</v>
      </c>
      <c r="C61" s="73">
        <v>194.88</v>
      </c>
      <c r="D61" s="73">
        <v>176.11</v>
      </c>
      <c r="E61" s="73">
        <v>190.83</v>
      </c>
      <c r="F61" s="73">
        <v>190.83</v>
      </c>
      <c r="G61" s="73">
        <v>38194212</v>
      </c>
      <c r="H61" s="40" t="s">
        <v>79</v>
      </c>
      <c r="I61" s="40"/>
    </row>
    <row r="63" spans="1:10" x14ac:dyDescent="0.3">
      <c r="H63" t="s">
        <v>89</v>
      </c>
      <c r="I63" s="3">
        <f>AVERAGE(H2:H60)</f>
        <v>1.1578004424469086E-2</v>
      </c>
    </row>
    <row r="64" spans="1:10" x14ac:dyDescent="0.3">
      <c r="H64" t="s">
        <v>144</v>
      </c>
      <c r="I64" s="3">
        <f>I63*12</f>
        <v>0.13893605309362903</v>
      </c>
      <c r="J64" t="s">
        <v>98</v>
      </c>
    </row>
    <row r="65" spans="8:10" x14ac:dyDescent="0.3">
      <c r="H65" t="s">
        <v>91</v>
      </c>
      <c r="I65" s="3">
        <f>_xlfn.STDEV.S(H2:H60)</f>
        <v>5.4520902000953955E-2</v>
      </c>
    </row>
    <row r="66" spans="8:10" x14ac:dyDescent="0.3">
      <c r="H66" t="s">
        <v>143</v>
      </c>
      <c r="I66" s="3">
        <f>I65*SQRT(12)</f>
        <v>0.18886594468027182</v>
      </c>
      <c r="J66" t="s">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H2" workbookViewId="0">
      <selection activeCell="H2" sqref="H2"/>
    </sheetView>
  </sheetViews>
  <sheetFormatPr defaultRowHeight="15.6" x14ac:dyDescent="0.3"/>
  <cols>
    <col min="1" max="1" width="9.09765625" bestFit="1" customWidth="1"/>
    <col min="7" max="7" width="9.09765625" bestFit="1" customWidth="1"/>
  </cols>
  <sheetData>
    <row r="1" spans="1:9" x14ac:dyDescent="0.3">
      <c r="A1" s="1" t="s">
        <v>0</v>
      </c>
      <c r="B1" s="1" t="s">
        <v>71</v>
      </c>
      <c r="C1" s="1" t="s">
        <v>72</v>
      </c>
      <c r="D1" s="1" t="s">
        <v>73</v>
      </c>
      <c r="E1" s="1" t="s">
        <v>74</v>
      </c>
      <c r="F1" s="1" t="s">
        <v>75</v>
      </c>
      <c r="G1" s="1" t="s">
        <v>76</v>
      </c>
      <c r="H1" t="s">
        <v>85</v>
      </c>
      <c r="I1" t="s">
        <v>78</v>
      </c>
    </row>
    <row r="2" spans="1:9" x14ac:dyDescent="0.3">
      <c r="A2" s="4">
        <v>42746</v>
      </c>
      <c r="B2" s="1">
        <v>4424</v>
      </c>
      <c r="C2" s="1">
        <v>4490.8999999999996</v>
      </c>
      <c r="D2" s="1">
        <v>4128.05</v>
      </c>
      <c r="E2" s="1">
        <v>4203.8</v>
      </c>
      <c r="F2" s="1">
        <v>4124.6980000000003</v>
      </c>
      <c r="G2" s="1">
        <v>4150523</v>
      </c>
    </row>
    <row r="3" spans="1:9" x14ac:dyDescent="0.3">
      <c r="A3" s="4">
        <v>42747</v>
      </c>
      <c r="B3" s="1">
        <v>4228</v>
      </c>
      <c r="C3" s="1">
        <v>4383.3999999999996</v>
      </c>
      <c r="D3" s="1">
        <v>4016.35</v>
      </c>
      <c r="E3" s="1">
        <v>4320.6000000000004</v>
      </c>
      <c r="F3" s="1">
        <v>4239.3010000000004</v>
      </c>
      <c r="G3" s="1">
        <v>3169839</v>
      </c>
      <c r="H3" s="3">
        <f t="shared" ref="H3:H34" si="0">(F3-F2)/F2</f>
        <v>2.7784579622556621E-2</v>
      </c>
      <c r="I3" s="3">
        <f t="shared" ref="I3:I34" si="1">H3-$H$64</f>
        <v>1.7227387254935108E-2</v>
      </c>
    </row>
    <row r="4" spans="1:9" x14ac:dyDescent="0.3">
      <c r="A4" s="4">
        <v>43101</v>
      </c>
      <c r="B4" s="1">
        <v>4302.2</v>
      </c>
      <c r="C4" s="1">
        <v>4599.8999999999996</v>
      </c>
      <c r="D4" s="1">
        <v>4243.05</v>
      </c>
      <c r="E4" s="1">
        <v>4382</v>
      </c>
      <c r="F4" s="1">
        <v>4299.5450000000001</v>
      </c>
      <c r="G4" s="1">
        <v>4906931</v>
      </c>
      <c r="H4" s="3">
        <f t="shared" si="0"/>
        <v>1.4210833342572202E-2</v>
      </c>
      <c r="I4" s="3">
        <f t="shared" si="1"/>
        <v>3.6536409749506893E-3</v>
      </c>
    </row>
    <row r="5" spans="1:9" x14ac:dyDescent="0.3">
      <c r="A5" s="4">
        <v>43102</v>
      </c>
      <c r="B5" s="1">
        <v>4382</v>
      </c>
      <c r="C5" s="1">
        <v>4425</v>
      </c>
      <c r="D5" s="1">
        <v>3948.6</v>
      </c>
      <c r="E5" s="1">
        <v>4155.6000000000004</v>
      </c>
      <c r="F5" s="1">
        <v>4077.4059999999999</v>
      </c>
      <c r="G5" s="1">
        <v>3453509</v>
      </c>
      <c r="H5" s="3">
        <f t="shared" si="0"/>
        <v>-5.1665699510064465E-2</v>
      </c>
      <c r="I5" s="3">
        <f t="shared" si="1"/>
        <v>-6.2222891877685982E-2</v>
      </c>
    </row>
    <row r="6" spans="1:9" x14ac:dyDescent="0.3">
      <c r="A6" s="4">
        <v>43103</v>
      </c>
      <c r="B6" s="1">
        <v>4155.6499999999996</v>
      </c>
      <c r="C6" s="1">
        <v>4244</v>
      </c>
      <c r="D6" s="1">
        <v>3813.1</v>
      </c>
      <c r="E6" s="1">
        <v>3950</v>
      </c>
      <c r="F6" s="1">
        <v>3875.674</v>
      </c>
      <c r="G6" s="1">
        <v>3942352</v>
      </c>
      <c r="H6" s="3">
        <f t="shared" si="0"/>
        <v>-4.9475573440564899E-2</v>
      </c>
      <c r="I6" s="3">
        <f t="shared" si="1"/>
        <v>-6.0032765808186409E-2</v>
      </c>
    </row>
    <row r="7" spans="1:9" x14ac:dyDescent="0.3">
      <c r="A7" s="4">
        <v>43104</v>
      </c>
      <c r="B7" s="1">
        <v>4123</v>
      </c>
      <c r="C7" s="1">
        <v>4175</v>
      </c>
      <c r="D7" s="1">
        <v>3862.5</v>
      </c>
      <c r="E7" s="1">
        <v>4108.8500000000004</v>
      </c>
      <c r="F7" s="1">
        <v>4031.5349999999999</v>
      </c>
      <c r="G7" s="1">
        <v>4822165</v>
      </c>
      <c r="H7" s="3">
        <f t="shared" si="0"/>
        <v>4.0215198698342502E-2</v>
      </c>
      <c r="I7" s="3">
        <f t="shared" si="1"/>
        <v>2.9658006330720989E-2</v>
      </c>
    </row>
    <row r="8" spans="1:9" x14ac:dyDescent="0.3">
      <c r="A8" s="4">
        <v>43105</v>
      </c>
      <c r="B8" s="1">
        <v>4108.8500000000004</v>
      </c>
      <c r="C8" s="1">
        <v>4155</v>
      </c>
      <c r="D8" s="1">
        <v>3631.75</v>
      </c>
      <c r="E8" s="1">
        <v>3744.9</v>
      </c>
      <c r="F8" s="1">
        <v>3674.433</v>
      </c>
      <c r="G8" s="1">
        <v>7051667</v>
      </c>
      <c r="H8" s="3">
        <f t="shared" si="0"/>
        <v>-8.8577179659856578E-2</v>
      </c>
      <c r="I8" s="3">
        <f t="shared" si="1"/>
        <v>-9.9134372027478088E-2</v>
      </c>
    </row>
    <row r="9" spans="1:9" x14ac:dyDescent="0.3">
      <c r="A9" s="4">
        <v>43106</v>
      </c>
      <c r="B9" s="1">
        <v>3749.9</v>
      </c>
      <c r="C9" s="1">
        <v>3863.95</v>
      </c>
      <c r="D9" s="1">
        <v>3563</v>
      </c>
      <c r="E9" s="1">
        <v>3818.6</v>
      </c>
      <c r="F9" s="1">
        <v>3746.7469999999998</v>
      </c>
      <c r="G9" s="1">
        <v>6585112</v>
      </c>
      <c r="H9" s="3">
        <f t="shared" si="0"/>
        <v>1.9680315303068487E-2</v>
      </c>
      <c r="I9" s="3">
        <f t="shared" si="1"/>
        <v>9.1231229354469742E-3</v>
      </c>
    </row>
    <row r="10" spans="1:9" x14ac:dyDescent="0.3">
      <c r="A10" s="4">
        <v>43107</v>
      </c>
      <c r="B10" s="1">
        <v>3798</v>
      </c>
      <c r="C10" s="1">
        <v>4250</v>
      </c>
      <c r="D10" s="1">
        <v>3730.35</v>
      </c>
      <c r="E10" s="1">
        <v>4193.8</v>
      </c>
      <c r="F10" s="1">
        <v>4114.8869999999997</v>
      </c>
      <c r="G10" s="1">
        <v>7450840</v>
      </c>
      <c r="H10" s="3">
        <f t="shared" si="0"/>
        <v>9.8255900385053996E-2</v>
      </c>
      <c r="I10" s="3">
        <f t="shared" si="1"/>
        <v>8.7698708017432486E-2</v>
      </c>
    </row>
    <row r="11" spans="1:9" x14ac:dyDescent="0.3">
      <c r="A11" s="4">
        <v>43108</v>
      </c>
      <c r="B11" s="1">
        <v>4205.5</v>
      </c>
      <c r="C11" s="1">
        <v>4493.6499999999996</v>
      </c>
      <c r="D11" s="1">
        <v>4137.05</v>
      </c>
      <c r="E11" s="1">
        <v>4475.5</v>
      </c>
      <c r="F11" s="1">
        <v>4403.143</v>
      </c>
      <c r="G11" s="1">
        <v>5519262</v>
      </c>
      <c r="H11" s="3">
        <f t="shared" si="0"/>
        <v>7.0051984416583085E-2</v>
      </c>
      <c r="I11" s="3">
        <f t="shared" si="1"/>
        <v>5.9494792048961576E-2</v>
      </c>
    </row>
    <row r="12" spans="1:9" x14ac:dyDescent="0.3">
      <c r="A12" s="4">
        <v>43109</v>
      </c>
      <c r="B12" s="1">
        <v>4470</v>
      </c>
      <c r="C12" s="1">
        <v>4470</v>
      </c>
      <c r="D12" s="1">
        <v>3910.5</v>
      </c>
      <c r="E12" s="1">
        <v>4059.95</v>
      </c>
      <c r="F12" s="1">
        <v>3994.3110000000001</v>
      </c>
      <c r="G12" s="1">
        <v>6105928</v>
      </c>
      <c r="H12" s="3">
        <f t="shared" si="0"/>
        <v>-9.2850039165205372E-2</v>
      </c>
      <c r="I12" s="3">
        <f t="shared" si="1"/>
        <v>-0.10340723153282688</v>
      </c>
    </row>
    <row r="13" spans="1:9" x14ac:dyDescent="0.3">
      <c r="A13" s="4">
        <v>43110</v>
      </c>
      <c r="B13" s="1">
        <v>4050</v>
      </c>
      <c r="C13" s="1">
        <v>4050</v>
      </c>
      <c r="D13" s="1">
        <v>3260.45</v>
      </c>
      <c r="E13" s="1">
        <v>3499.4</v>
      </c>
      <c r="F13" s="1">
        <v>3442.8240000000001</v>
      </c>
      <c r="G13" s="1">
        <v>8230328</v>
      </c>
      <c r="H13" s="3">
        <f t="shared" si="0"/>
        <v>-0.13806811737994365</v>
      </c>
      <c r="I13" s="3">
        <f t="shared" si="1"/>
        <v>-0.14862530974756516</v>
      </c>
    </row>
    <row r="14" spans="1:9" x14ac:dyDescent="0.3">
      <c r="A14" s="4">
        <v>43111</v>
      </c>
      <c r="B14" s="1">
        <v>3522</v>
      </c>
      <c r="C14" s="1">
        <v>4081</v>
      </c>
      <c r="D14" s="1">
        <v>3470</v>
      </c>
      <c r="E14" s="1">
        <v>3999.65</v>
      </c>
      <c r="F14" s="1">
        <v>3934.9859999999999</v>
      </c>
      <c r="G14" s="1">
        <v>6006791</v>
      </c>
      <c r="H14" s="3">
        <f t="shared" si="0"/>
        <v>0.14295299440226972</v>
      </c>
      <c r="I14" s="3">
        <f t="shared" si="1"/>
        <v>0.13239580203464821</v>
      </c>
    </row>
    <row r="15" spans="1:9" x14ac:dyDescent="0.3">
      <c r="A15" s="4">
        <v>43112</v>
      </c>
      <c r="B15" s="1">
        <v>4040</v>
      </c>
      <c r="C15" s="1">
        <v>4173.75</v>
      </c>
      <c r="D15" s="1">
        <v>3725.05</v>
      </c>
      <c r="E15" s="1">
        <v>3990.95</v>
      </c>
      <c r="F15" s="1">
        <v>3926.4270000000001</v>
      </c>
      <c r="G15" s="1">
        <v>5951871</v>
      </c>
      <c r="H15" s="3">
        <f t="shared" si="0"/>
        <v>-2.1751030372153144E-3</v>
      </c>
      <c r="I15" s="3">
        <f t="shared" si="1"/>
        <v>-1.2732295404836828E-2</v>
      </c>
    </row>
    <row r="16" spans="1:9" x14ac:dyDescent="0.3">
      <c r="A16" s="4">
        <v>43466</v>
      </c>
      <c r="B16" s="1">
        <v>4000</v>
      </c>
      <c r="C16" s="1">
        <v>4018.95</v>
      </c>
      <c r="D16" s="1">
        <v>3332.45</v>
      </c>
      <c r="E16" s="1">
        <v>3519.35</v>
      </c>
      <c r="F16" s="1">
        <v>3462.451</v>
      </c>
      <c r="G16" s="1">
        <v>8994653</v>
      </c>
      <c r="H16" s="3">
        <f t="shared" si="0"/>
        <v>-0.11816748407648993</v>
      </c>
      <c r="I16" s="3">
        <f t="shared" si="1"/>
        <v>-0.12872467644411145</v>
      </c>
    </row>
    <row r="17" spans="1:9" x14ac:dyDescent="0.3">
      <c r="A17" s="4">
        <v>43467</v>
      </c>
      <c r="B17" s="1">
        <v>3530</v>
      </c>
      <c r="C17" s="1">
        <v>3915</v>
      </c>
      <c r="D17" s="1">
        <v>3367.05</v>
      </c>
      <c r="E17" s="1">
        <v>3826.5</v>
      </c>
      <c r="F17" s="1">
        <v>3764.636</v>
      </c>
      <c r="G17" s="1">
        <v>7329872</v>
      </c>
      <c r="H17" s="3">
        <f t="shared" si="0"/>
        <v>8.7274881290738821E-2</v>
      </c>
      <c r="I17" s="3">
        <f t="shared" si="1"/>
        <v>7.6717688923117311E-2</v>
      </c>
    </row>
    <row r="18" spans="1:9" x14ac:dyDescent="0.3">
      <c r="A18" s="4">
        <v>43468</v>
      </c>
      <c r="B18" s="1">
        <v>3839.9</v>
      </c>
      <c r="C18" s="1">
        <v>4147.95</v>
      </c>
      <c r="D18" s="1">
        <v>3826.55</v>
      </c>
      <c r="E18" s="1">
        <v>3998.35</v>
      </c>
      <c r="F18" s="1">
        <v>3933.7080000000001</v>
      </c>
      <c r="G18" s="1">
        <v>6973461</v>
      </c>
      <c r="H18" s="3">
        <f t="shared" si="0"/>
        <v>4.4910583652709085E-2</v>
      </c>
      <c r="I18" s="3">
        <f t="shared" si="1"/>
        <v>3.4353391285087576E-2</v>
      </c>
    </row>
    <row r="19" spans="1:9" x14ac:dyDescent="0.3">
      <c r="A19" s="4">
        <v>43469</v>
      </c>
      <c r="B19" s="1">
        <v>4040</v>
      </c>
      <c r="C19" s="1">
        <v>4686.6000000000004</v>
      </c>
      <c r="D19" s="1">
        <v>3985</v>
      </c>
      <c r="E19" s="1">
        <v>4616.8</v>
      </c>
      <c r="F19" s="1">
        <v>4542.1580000000004</v>
      </c>
      <c r="G19" s="1">
        <v>13234992</v>
      </c>
      <c r="H19" s="3">
        <f t="shared" si="0"/>
        <v>0.15467594442698854</v>
      </c>
      <c r="I19" s="3">
        <f t="shared" si="1"/>
        <v>0.14411875205936703</v>
      </c>
    </row>
    <row r="20" spans="1:9" x14ac:dyDescent="0.3">
      <c r="A20" s="4">
        <v>43470</v>
      </c>
      <c r="B20" s="1">
        <v>4616.8</v>
      </c>
      <c r="C20" s="1">
        <v>4904.95</v>
      </c>
      <c r="D20" s="1">
        <v>4289.05</v>
      </c>
      <c r="E20" s="1">
        <v>4760.1000000000004</v>
      </c>
      <c r="F20" s="1">
        <v>4683.1419999999998</v>
      </c>
      <c r="G20" s="1">
        <v>12868885</v>
      </c>
      <c r="H20" s="3">
        <f t="shared" si="0"/>
        <v>3.1038990717627932E-2</v>
      </c>
      <c r="I20" s="3">
        <f t="shared" si="1"/>
        <v>2.0481798350006419E-2</v>
      </c>
    </row>
    <row r="21" spans="1:9" x14ac:dyDescent="0.3">
      <c r="A21" s="4">
        <v>43471</v>
      </c>
      <c r="B21" s="1">
        <v>4780</v>
      </c>
      <c r="C21" s="1">
        <v>4792.7</v>
      </c>
      <c r="D21" s="1">
        <v>4425</v>
      </c>
      <c r="E21" s="1">
        <v>4555.8500000000004</v>
      </c>
      <c r="F21" s="1">
        <v>4482.1940000000004</v>
      </c>
      <c r="G21" s="1">
        <v>7872405</v>
      </c>
      <c r="H21" s="3">
        <f t="shared" si="0"/>
        <v>-4.2908799263400389E-2</v>
      </c>
      <c r="I21" s="3">
        <f t="shared" si="1"/>
        <v>-5.3465991631021906E-2</v>
      </c>
    </row>
    <row r="22" spans="1:9" x14ac:dyDescent="0.3">
      <c r="A22" s="4">
        <v>43472</v>
      </c>
      <c r="B22" s="1">
        <v>4569.8</v>
      </c>
      <c r="C22" s="1">
        <v>4710</v>
      </c>
      <c r="D22" s="1">
        <v>4211</v>
      </c>
      <c r="E22" s="1">
        <v>4346.8999999999996</v>
      </c>
      <c r="F22" s="1">
        <v>4276.6220000000003</v>
      </c>
      <c r="G22" s="1">
        <v>8398170</v>
      </c>
      <c r="H22" s="3">
        <f t="shared" si="0"/>
        <v>-4.5864145996358054E-2</v>
      </c>
      <c r="I22" s="3">
        <f t="shared" si="1"/>
        <v>-5.642133836397957E-2</v>
      </c>
    </row>
    <row r="23" spans="1:9" x14ac:dyDescent="0.3">
      <c r="A23" s="4">
        <v>43473</v>
      </c>
      <c r="B23" s="1">
        <v>4296.3500000000004</v>
      </c>
      <c r="C23" s="1">
        <v>4423.3</v>
      </c>
      <c r="D23" s="1">
        <v>3791.1</v>
      </c>
      <c r="E23" s="1">
        <v>4052.25</v>
      </c>
      <c r="F23" s="1">
        <v>3996.953</v>
      </c>
      <c r="G23" s="1">
        <v>13834533</v>
      </c>
      <c r="H23" s="3">
        <f t="shared" si="0"/>
        <v>-6.5394837327217681E-2</v>
      </c>
      <c r="I23" s="3">
        <f t="shared" si="1"/>
        <v>-7.595202969483919E-2</v>
      </c>
    </row>
    <row r="24" spans="1:9" x14ac:dyDescent="0.3">
      <c r="A24" s="4">
        <v>43474</v>
      </c>
      <c r="B24" s="1">
        <v>4052.25</v>
      </c>
      <c r="C24" s="1">
        <v>4447.8500000000004</v>
      </c>
      <c r="D24" s="1">
        <v>3832</v>
      </c>
      <c r="E24" s="1">
        <v>4341.25</v>
      </c>
      <c r="F24" s="1">
        <v>4282.009</v>
      </c>
      <c r="G24" s="1">
        <v>11632305</v>
      </c>
      <c r="H24" s="3">
        <f t="shared" si="0"/>
        <v>7.1318326735390694E-2</v>
      </c>
      <c r="I24" s="3">
        <f t="shared" si="1"/>
        <v>6.0761134367769185E-2</v>
      </c>
    </row>
    <row r="25" spans="1:9" x14ac:dyDescent="0.3">
      <c r="A25" s="4">
        <v>43475</v>
      </c>
      <c r="B25" s="1">
        <v>4368</v>
      </c>
      <c r="C25" s="1">
        <v>4410</v>
      </c>
      <c r="D25" s="1">
        <v>3853</v>
      </c>
      <c r="E25" s="1">
        <v>4143.2</v>
      </c>
      <c r="F25" s="1">
        <v>4086.6619999999998</v>
      </c>
      <c r="G25" s="1">
        <v>10522053</v>
      </c>
      <c r="H25" s="3">
        <f t="shared" si="0"/>
        <v>-4.5620408551219814E-2</v>
      </c>
      <c r="I25" s="3">
        <f t="shared" si="1"/>
        <v>-5.6177600918841331E-2</v>
      </c>
    </row>
    <row r="26" spans="1:9" x14ac:dyDescent="0.3">
      <c r="A26" s="4">
        <v>43476</v>
      </c>
      <c r="B26" s="1">
        <v>4143</v>
      </c>
      <c r="C26" s="1">
        <v>4337.5</v>
      </c>
      <c r="D26" s="1">
        <v>3993.1</v>
      </c>
      <c r="E26" s="1">
        <v>4259.1000000000004</v>
      </c>
      <c r="F26" s="1">
        <v>4200.9799999999996</v>
      </c>
      <c r="G26" s="1">
        <v>10217322</v>
      </c>
      <c r="H26" s="3">
        <f t="shared" si="0"/>
        <v>2.7973441405234827E-2</v>
      </c>
      <c r="I26" s="3">
        <f t="shared" si="1"/>
        <v>1.7416249037613313E-2</v>
      </c>
    </row>
    <row r="27" spans="1:9" x14ac:dyDescent="0.3">
      <c r="A27" s="4">
        <v>43477</v>
      </c>
      <c r="B27" s="1">
        <v>4270</v>
      </c>
      <c r="C27" s="1">
        <v>4320</v>
      </c>
      <c r="D27" s="1">
        <v>3970</v>
      </c>
      <c r="E27" s="1">
        <v>4046.05</v>
      </c>
      <c r="F27" s="1">
        <v>3990.8380000000002</v>
      </c>
      <c r="G27" s="1">
        <v>9762915</v>
      </c>
      <c r="H27" s="3">
        <f t="shared" si="0"/>
        <v>-5.0022137691681318E-2</v>
      </c>
      <c r="I27" s="3">
        <f t="shared" si="1"/>
        <v>-6.0579330059302827E-2</v>
      </c>
    </row>
    <row r="28" spans="1:9" x14ac:dyDescent="0.3">
      <c r="A28" s="4">
        <v>43831</v>
      </c>
      <c r="B28" s="1">
        <v>4060</v>
      </c>
      <c r="C28" s="1">
        <v>4754.1000000000004</v>
      </c>
      <c r="D28" s="1">
        <v>4045</v>
      </c>
      <c r="E28" s="1">
        <v>4416.1000000000004</v>
      </c>
      <c r="F28" s="1">
        <v>4355.8379999999997</v>
      </c>
      <c r="G28" s="1">
        <v>14415273</v>
      </c>
      <c r="H28" s="3">
        <f t="shared" si="0"/>
        <v>9.1459487957165769E-2</v>
      </c>
      <c r="I28" s="3">
        <f t="shared" si="1"/>
        <v>8.090229558954426E-2</v>
      </c>
    </row>
    <row r="29" spans="1:9" x14ac:dyDescent="0.3">
      <c r="A29" s="4">
        <v>43832</v>
      </c>
      <c r="B29" s="1">
        <v>4422</v>
      </c>
      <c r="C29" s="1">
        <v>4547</v>
      </c>
      <c r="D29" s="1">
        <v>4194.7</v>
      </c>
      <c r="E29" s="1">
        <v>4219.6000000000004</v>
      </c>
      <c r="F29" s="1">
        <v>4162.0200000000004</v>
      </c>
      <c r="G29" s="1">
        <v>8845619</v>
      </c>
      <c r="H29" s="3">
        <f t="shared" si="0"/>
        <v>-4.4496145173442934E-2</v>
      </c>
      <c r="I29" s="3">
        <f t="shared" si="1"/>
        <v>-5.5053337541064451E-2</v>
      </c>
    </row>
    <row r="30" spans="1:9" x14ac:dyDescent="0.3">
      <c r="A30" s="4">
        <v>43833</v>
      </c>
      <c r="B30" s="1">
        <v>4255</v>
      </c>
      <c r="C30" s="1">
        <v>4329</v>
      </c>
      <c r="D30" s="1">
        <v>2910</v>
      </c>
      <c r="E30" s="1">
        <v>3244.85</v>
      </c>
      <c r="F30" s="1">
        <v>3200.5709999999999</v>
      </c>
      <c r="G30" s="1">
        <v>15864647</v>
      </c>
      <c r="H30" s="3">
        <f t="shared" si="0"/>
        <v>-0.23100537719664979</v>
      </c>
      <c r="I30" s="3">
        <f t="shared" si="1"/>
        <v>-0.2415625695642713</v>
      </c>
    </row>
    <row r="31" spans="1:9" x14ac:dyDescent="0.3">
      <c r="A31" s="4">
        <v>43834</v>
      </c>
      <c r="B31" s="1">
        <v>3245</v>
      </c>
      <c r="C31" s="1">
        <v>3674</v>
      </c>
      <c r="D31" s="1">
        <v>3025</v>
      </c>
      <c r="E31" s="1">
        <v>3534.3</v>
      </c>
      <c r="F31" s="1">
        <v>3486.0709999999999</v>
      </c>
      <c r="G31" s="1">
        <v>12262618</v>
      </c>
      <c r="H31" s="3">
        <f t="shared" si="0"/>
        <v>8.9202832869509849E-2</v>
      </c>
      <c r="I31" s="3">
        <f t="shared" si="1"/>
        <v>7.8645640501888339E-2</v>
      </c>
    </row>
    <row r="32" spans="1:9" x14ac:dyDescent="0.3">
      <c r="A32" s="4">
        <v>43835</v>
      </c>
      <c r="B32" s="1">
        <v>3534.3</v>
      </c>
      <c r="C32" s="1">
        <v>3940</v>
      </c>
      <c r="D32" s="1">
        <v>3231</v>
      </c>
      <c r="E32" s="1">
        <v>3904.85</v>
      </c>
      <c r="F32" s="1">
        <v>3851.5650000000001</v>
      </c>
      <c r="G32" s="1">
        <v>15452935</v>
      </c>
      <c r="H32" s="3">
        <f t="shared" si="0"/>
        <v>0.10484410673219224</v>
      </c>
      <c r="I32" s="3">
        <f t="shared" si="1"/>
        <v>9.4286914364570734E-2</v>
      </c>
    </row>
    <row r="33" spans="1:9" x14ac:dyDescent="0.3">
      <c r="A33" s="4">
        <v>43836</v>
      </c>
      <c r="B33" s="1">
        <v>3905</v>
      </c>
      <c r="C33" s="1">
        <v>4016</v>
      </c>
      <c r="D33" s="1">
        <v>3600</v>
      </c>
      <c r="E33" s="1">
        <v>3893.55</v>
      </c>
      <c r="F33" s="1">
        <v>3840.4189999999999</v>
      </c>
      <c r="G33" s="1">
        <v>11795249</v>
      </c>
      <c r="H33" s="3">
        <f t="shared" si="0"/>
        <v>-2.8938885881453864E-3</v>
      </c>
      <c r="I33" s="3">
        <f t="shared" si="1"/>
        <v>-1.34510809557669E-2</v>
      </c>
    </row>
    <row r="34" spans="1:9" x14ac:dyDescent="0.3">
      <c r="A34" s="4">
        <v>43837</v>
      </c>
      <c r="B34" s="1">
        <v>3888</v>
      </c>
      <c r="C34" s="1">
        <v>4287.3500000000004</v>
      </c>
      <c r="D34" s="1">
        <v>3735</v>
      </c>
      <c r="E34" s="1">
        <v>4117.3</v>
      </c>
      <c r="F34" s="1">
        <v>4061.1149999999998</v>
      </c>
      <c r="G34" s="1">
        <v>12627831</v>
      </c>
      <c r="H34" s="3">
        <f t="shared" si="0"/>
        <v>5.7466646217509056E-2</v>
      </c>
      <c r="I34" s="3">
        <f t="shared" si="1"/>
        <v>4.6909453849887539E-2</v>
      </c>
    </row>
    <row r="35" spans="1:9" x14ac:dyDescent="0.3">
      <c r="A35" s="4">
        <v>43838</v>
      </c>
      <c r="B35" s="1">
        <v>4139</v>
      </c>
      <c r="C35" s="1">
        <v>4224</v>
      </c>
      <c r="D35" s="1">
        <v>3882.85</v>
      </c>
      <c r="E35" s="1">
        <v>3903.85</v>
      </c>
      <c r="F35" s="1">
        <v>3862.7179999999998</v>
      </c>
      <c r="G35" s="1">
        <v>11219650</v>
      </c>
      <c r="H35" s="3">
        <f t="shared" ref="H35:H61" si="2">(F35-F34)/F34</f>
        <v>-4.8852839675803304E-2</v>
      </c>
      <c r="I35" s="3">
        <f t="shared" ref="I35:I61" si="3">H35-$H$64</f>
        <v>-5.9410032043424821E-2</v>
      </c>
    </row>
    <row r="36" spans="1:9" x14ac:dyDescent="0.3">
      <c r="A36" s="4">
        <v>43839</v>
      </c>
      <c r="B36" s="1">
        <v>3925</v>
      </c>
      <c r="C36" s="1">
        <v>4102.7</v>
      </c>
      <c r="D36" s="1">
        <v>3753.9</v>
      </c>
      <c r="E36" s="1">
        <v>4049.55</v>
      </c>
      <c r="F36" s="1">
        <v>4006.8829999999998</v>
      </c>
      <c r="G36" s="1">
        <v>9929610</v>
      </c>
      <c r="H36" s="3">
        <f t="shared" si="2"/>
        <v>3.7322165376814972E-2</v>
      </c>
      <c r="I36" s="3">
        <f t="shared" si="3"/>
        <v>2.6764973009193459E-2</v>
      </c>
    </row>
    <row r="37" spans="1:9" x14ac:dyDescent="0.3">
      <c r="A37" s="4">
        <v>43840</v>
      </c>
      <c r="B37" s="1">
        <v>4088</v>
      </c>
      <c r="C37" s="1">
        <v>4735.55</v>
      </c>
      <c r="D37" s="1">
        <v>4031.05</v>
      </c>
      <c r="E37" s="1">
        <v>4574.05</v>
      </c>
      <c r="F37" s="1">
        <v>4525.857</v>
      </c>
      <c r="G37" s="1">
        <v>18634525</v>
      </c>
      <c r="H37" s="3">
        <f t="shared" si="2"/>
        <v>0.12952062738043515</v>
      </c>
      <c r="I37" s="3">
        <f t="shared" si="3"/>
        <v>0.11896343501281365</v>
      </c>
    </row>
    <row r="38" spans="1:9" x14ac:dyDescent="0.3">
      <c r="A38" s="4">
        <v>43841</v>
      </c>
      <c r="B38" s="1">
        <v>4551</v>
      </c>
      <c r="C38" s="1">
        <v>4979</v>
      </c>
      <c r="D38" s="1">
        <v>4501.05</v>
      </c>
      <c r="E38" s="1">
        <v>4802</v>
      </c>
      <c r="F38" s="1">
        <v>4751.4049999999997</v>
      </c>
      <c r="G38" s="1">
        <v>11049207</v>
      </c>
      <c r="H38" s="3">
        <f t="shared" si="2"/>
        <v>4.9835423434721818E-2</v>
      </c>
      <c r="I38" s="3">
        <f t="shared" si="3"/>
        <v>3.9278231067100308E-2</v>
      </c>
    </row>
    <row r="39" spans="1:9" x14ac:dyDescent="0.3">
      <c r="A39" s="4">
        <v>43842</v>
      </c>
      <c r="B39" s="1">
        <v>4815</v>
      </c>
      <c r="C39" s="1">
        <v>5400</v>
      </c>
      <c r="D39" s="1">
        <v>4805</v>
      </c>
      <c r="E39" s="1">
        <v>5288.15</v>
      </c>
      <c r="F39" s="1">
        <v>5232.433</v>
      </c>
      <c r="G39" s="1">
        <v>20843514</v>
      </c>
      <c r="H39" s="3">
        <f t="shared" si="2"/>
        <v>0.10123910716935312</v>
      </c>
      <c r="I39" s="3">
        <f t="shared" si="3"/>
        <v>9.0681914801731614E-2</v>
      </c>
    </row>
    <row r="40" spans="1:9" x14ac:dyDescent="0.3">
      <c r="A40" s="4">
        <v>44197</v>
      </c>
      <c r="B40" s="1">
        <v>5316.9</v>
      </c>
      <c r="C40" s="1">
        <v>5831.8</v>
      </c>
      <c r="D40" s="1">
        <v>5245.05</v>
      </c>
      <c r="E40" s="1">
        <v>5327.25</v>
      </c>
      <c r="F40" s="1">
        <v>5271.1210000000001</v>
      </c>
      <c r="G40" s="1">
        <v>14569530</v>
      </c>
      <c r="H40" s="3">
        <f t="shared" si="2"/>
        <v>7.3938834954981941E-3</v>
      </c>
      <c r="I40" s="3">
        <f t="shared" si="3"/>
        <v>-3.163308872123319E-3</v>
      </c>
    </row>
    <row r="41" spans="1:9" x14ac:dyDescent="0.3">
      <c r="A41" s="4">
        <v>44198</v>
      </c>
      <c r="B41" s="1">
        <v>5384</v>
      </c>
      <c r="C41" s="1">
        <v>6589</v>
      </c>
      <c r="D41" s="1">
        <v>5260</v>
      </c>
      <c r="E41" s="1">
        <v>6115</v>
      </c>
      <c r="F41" s="1">
        <v>6050.5709999999999</v>
      </c>
      <c r="G41" s="1">
        <v>16053225</v>
      </c>
      <c r="H41" s="3">
        <f t="shared" si="2"/>
        <v>0.14787177148845565</v>
      </c>
      <c r="I41" s="3">
        <f t="shared" si="3"/>
        <v>0.13731457912083414</v>
      </c>
    </row>
    <row r="42" spans="1:9" x14ac:dyDescent="0.3">
      <c r="A42" s="4">
        <v>44199</v>
      </c>
      <c r="B42" s="1">
        <v>6218.8</v>
      </c>
      <c r="C42" s="1">
        <v>6958.75</v>
      </c>
      <c r="D42" s="1">
        <v>6170.6</v>
      </c>
      <c r="E42" s="1">
        <v>6737.95</v>
      </c>
      <c r="F42" s="1">
        <v>6666.9579999999996</v>
      </c>
      <c r="G42" s="1">
        <v>13167091</v>
      </c>
      <c r="H42" s="3">
        <f t="shared" si="2"/>
        <v>0.10187253401373188</v>
      </c>
      <c r="I42" s="3">
        <f t="shared" si="3"/>
        <v>9.1315341646110368E-2</v>
      </c>
    </row>
    <row r="43" spans="1:9" x14ac:dyDescent="0.3">
      <c r="A43" s="4">
        <v>44200</v>
      </c>
      <c r="B43" s="1">
        <v>6766</v>
      </c>
      <c r="C43" s="1">
        <v>7055.95</v>
      </c>
      <c r="D43" s="1">
        <v>5970.2</v>
      </c>
      <c r="E43" s="1">
        <v>6278.95</v>
      </c>
      <c r="F43" s="1">
        <v>6212.7939999999999</v>
      </c>
      <c r="G43" s="1">
        <v>12478331</v>
      </c>
      <c r="H43" s="3">
        <f t="shared" si="2"/>
        <v>-6.8121623085071151E-2</v>
      </c>
      <c r="I43" s="3">
        <f t="shared" si="3"/>
        <v>-7.867881545269266E-2</v>
      </c>
    </row>
    <row r="44" spans="1:9" x14ac:dyDescent="0.3">
      <c r="A44" s="4">
        <v>44201</v>
      </c>
      <c r="B44" s="1">
        <v>6252</v>
      </c>
      <c r="C44" s="1">
        <v>6755</v>
      </c>
      <c r="D44" s="1">
        <v>6150</v>
      </c>
      <c r="E44" s="1">
        <v>6708</v>
      </c>
      <c r="F44" s="1">
        <v>6637.3230000000003</v>
      </c>
      <c r="G44" s="1">
        <v>9630627</v>
      </c>
      <c r="H44" s="3">
        <f t="shared" si="2"/>
        <v>6.8331414175329244E-2</v>
      </c>
      <c r="I44" s="3">
        <f t="shared" si="3"/>
        <v>5.7774221807707735E-2</v>
      </c>
    </row>
    <row r="45" spans="1:9" x14ac:dyDescent="0.3">
      <c r="A45" s="4">
        <v>44202</v>
      </c>
      <c r="B45" s="1">
        <v>6723</v>
      </c>
      <c r="C45" s="1">
        <v>7000</v>
      </c>
      <c r="D45" s="1">
        <v>6522.2</v>
      </c>
      <c r="E45" s="1">
        <v>6776</v>
      </c>
      <c r="F45" s="1">
        <v>6704.6059999999998</v>
      </c>
      <c r="G45" s="1">
        <v>7124629</v>
      </c>
      <c r="H45" s="3">
        <f t="shared" si="2"/>
        <v>1.0137068815243653E-2</v>
      </c>
      <c r="I45" s="3">
        <f t="shared" si="3"/>
        <v>-4.2012355237786014E-4</v>
      </c>
    </row>
    <row r="46" spans="1:9" x14ac:dyDescent="0.3">
      <c r="A46" s="4">
        <v>44203</v>
      </c>
      <c r="B46" s="1">
        <v>6777.3</v>
      </c>
      <c r="C46" s="1">
        <v>7730</v>
      </c>
      <c r="D46" s="1">
        <v>6685</v>
      </c>
      <c r="E46" s="1">
        <v>7619.2</v>
      </c>
      <c r="F46" s="1">
        <v>7538.9229999999998</v>
      </c>
      <c r="G46" s="1">
        <v>9082014</v>
      </c>
      <c r="H46" s="3">
        <f t="shared" si="2"/>
        <v>0.12443937794405817</v>
      </c>
      <c r="I46" s="3">
        <f t="shared" si="3"/>
        <v>0.11388218557643666</v>
      </c>
    </row>
    <row r="47" spans="1:9" x14ac:dyDescent="0.3">
      <c r="A47" s="4">
        <v>44204</v>
      </c>
      <c r="B47" s="1">
        <v>7622.05</v>
      </c>
      <c r="C47" s="1">
        <v>7911</v>
      </c>
      <c r="D47" s="1">
        <v>7288</v>
      </c>
      <c r="E47" s="1">
        <v>7832.45</v>
      </c>
      <c r="F47" s="1">
        <v>7749.9260000000004</v>
      </c>
      <c r="G47" s="1">
        <v>5800885</v>
      </c>
      <c r="H47" s="3">
        <f t="shared" si="2"/>
        <v>2.7988480582704003E-2</v>
      </c>
      <c r="I47" s="3">
        <f t="shared" si="3"/>
        <v>1.743128821508249E-2</v>
      </c>
    </row>
    <row r="48" spans="1:9" x14ac:dyDescent="0.3">
      <c r="A48" s="4">
        <v>44205</v>
      </c>
      <c r="B48" s="1">
        <v>7832</v>
      </c>
      <c r="C48" s="1">
        <v>8073.3</v>
      </c>
      <c r="D48" s="1">
        <v>7371</v>
      </c>
      <c r="E48" s="1">
        <v>7396.1</v>
      </c>
      <c r="F48" s="1">
        <v>7353.8850000000002</v>
      </c>
      <c r="G48" s="1">
        <v>5898559</v>
      </c>
      <c r="H48" s="3">
        <f t="shared" si="2"/>
        <v>-5.1102552463081603E-2</v>
      </c>
      <c r="I48" s="3">
        <f t="shared" si="3"/>
        <v>-6.165974483070312E-2</v>
      </c>
    </row>
    <row r="49" spans="1:9" x14ac:dyDescent="0.3">
      <c r="A49" s="4">
        <v>44206</v>
      </c>
      <c r="B49" s="1">
        <v>7396.1</v>
      </c>
      <c r="C49" s="1">
        <v>7690</v>
      </c>
      <c r="D49" s="1">
        <v>7007</v>
      </c>
      <c r="E49" s="1">
        <v>7636.05</v>
      </c>
      <c r="F49" s="1">
        <v>7592.4650000000001</v>
      </c>
      <c r="G49" s="1">
        <v>9568335</v>
      </c>
      <c r="H49" s="3">
        <f t="shared" si="2"/>
        <v>3.2442715653018768E-2</v>
      </c>
      <c r="I49" s="3">
        <f t="shared" si="3"/>
        <v>2.1885523285397255E-2</v>
      </c>
    </row>
    <row r="50" spans="1:9" x14ac:dyDescent="0.3">
      <c r="A50" s="4">
        <v>44207</v>
      </c>
      <c r="B50" s="1">
        <v>7670</v>
      </c>
      <c r="C50" s="1">
        <v>8269</v>
      </c>
      <c r="D50" s="1">
        <v>7201.4</v>
      </c>
      <c r="E50" s="1">
        <v>7433.75</v>
      </c>
      <c r="F50" s="1">
        <v>7391.32</v>
      </c>
      <c r="G50" s="1">
        <v>5961229</v>
      </c>
      <c r="H50" s="3">
        <f t="shared" si="2"/>
        <v>-2.6492713499502524E-2</v>
      </c>
      <c r="I50" s="3">
        <f t="shared" si="3"/>
        <v>-3.7049905867124033E-2</v>
      </c>
    </row>
    <row r="51" spans="1:9" x14ac:dyDescent="0.3">
      <c r="A51" s="4">
        <v>44208</v>
      </c>
      <c r="B51" s="1">
        <v>7612</v>
      </c>
      <c r="C51" s="1">
        <v>7678.75</v>
      </c>
      <c r="D51" s="1">
        <v>7035.2</v>
      </c>
      <c r="E51" s="1">
        <v>7591.05</v>
      </c>
      <c r="F51" s="1">
        <v>7547.7219999999998</v>
      </c>
      <c r="G51" s="1">
        <v>5221290</v>
      </c>
      <c r="H51" s="3">
        <f t="shared" si="2"/>
        <v>2.1160225778345417E-2</v>
      </c>
      <c r="I51" s="3">
        <f t="shared" si="3"/>
        <v>1.0603033410723904E-2</v>
      </c>
    </row>
    <row r="52" spans="1:9" x14ac:dyDescent="0.3">
      <c r="A52" s="4">
        <v>44562</v>
      </c>
      <c r="B52" s="1">
        <v>7600</v>
      </c>
      <c r="C52" s="1">
        <v>7946</v>
      </c>
      <c r="D52" s="1">
        <v>6950</v>
      </c>
      <c r="E52" s="1">
        <v>7216.4</v>
      </c>
      <c r="F52" s="1">
        <v>7175.21</v>
      </c>
      <c r="G52" s="1">
        <v>7828692</v>
      </c>
      <c r="H52" s="3">
        <f t="shared" si="2"/>
        <v>-4.9354228997835335E-2</v>
      </c>
      <c r="I52" s="3">
        <f t="shared" si="3"/>
        <v>-5.9911421365456852E-2</v>
      </c>
    </row>
    <row r="53" spans="1:9" x14ac:dyDescent="0.3">
      <c r="A53" s="4">
        <v>44563</v>
      </c>
      <c r="B53" s="1">
        <v>7263.2</v>
      </c>
      <c r="C53" s="1">
        <v>7575</v>
      </c>
      <c r="D53" s="1">
        <v>6396.2</v>
      </c>
      <c r="E53" s="1">
        <v>6567.9</v>
      </c>
      <c r="F53" s="1">
        <v>6530.4120000000003</v>
      </c>
      <c r="G53" s="1">
        <v>7840856</v>
      </c>
      <c r="H53" s="3">
        <f t="shared" si="2"/>
        <v>-8.9864686887213024E-2</v>
      </c>
      <c r="I53" s="3">
        <f t="shared" si="3"/>
        <v>-0.10042187925483453</v>
      </c>
    </row>
    <row r="54" spans="1:9" x14ac:dyDescent="0.3">
      <c r="A54" s="4">
        <v>44564</v>
      </c>
      <c r="B54" s="1">
        <v>6567.9</v>
      </c>
      <c r="C54" s="1">
        <v>6699</v>
      </c>
      <c r="D54" s="1">
        <v>5629.2</v>
      </c>
      <c r="E54" s="1">
        <v>6602.3</v>
      </c>
      <c r="F54" s="1">
        <v>6564.616</v>
      </c>
      <c r="G54" s="1">
        <v>17469870</v>
      </c>
      <c r="H54" s="3">
        <f t="shared" si="2"/>
        <v>5.2376480993848052E-3</v>
      </c>
      <c r="I54" s="3">
        <f t="shared" si="3"/>
        <v>-5.3195442682367079E-3</v>
      </c>
    </row>
    <row r="55" spans="1:9" x14ac:dyDescent="0.3">
      <c r="A55" s="4">
        <v>44565</v>
      </c>
      <c r="B55" s="1">
        <v>6603</v>
      </c>
      <c r="C55" s="1">
        <v>6918.5</v>
      </c>
      <c r="D55" s="1">
        <v>6506.05</v>
      </c>
      <c r="E55" s="1">
        <v>6630.25</v>
      </c>
      <c r="F55" s="1">
        <v>6592.4059999999999</v>
      </c>
      <c r="G55" s="1">
        <v>6427977</v>
      </c>
      <c r="H55" s="3">
        <f t="shared" si="2"/>
        <v>4.2333016889335136E-3</v>
      </c>
      <c r="I55" s="3">
        <f t="shared" si="3"/>
        <v>-6.3238906786879994E-3</v>
      </c>
    </row>
    <row r="56" spans="1:9" x14ac:dyDescent="0.3">
      <c r="A56" s="4">
        <v>44566</v>
      </c>
      <c r="B56" s="1">
        <v>6607.6</v>
      </c>
      <c r="C56" s="1">
        <v>6730</v>
      </c>
      <c r="D56" s="1">
        <v>5706.75</v>
      </c>
      <c r="E56" s="1">
        <v>6082.6</v>
      </c>
      <c r="F56" s="1">
        <v>6047.8819999999996</v>
      </c>
      <c r="G56" s="1">
        <v>8430562</v>
      </c>
      <c r="H56" s="3">
        <f t="shared" si="2"/>
        <v>-8.2598674899573898E-2</v>
      </c>
      <c r="I56" s="3">
        <f t="shared" si="3"/>
        <v>-9.3155867267195408E-2</v>
      </c>
    </row>
    <row r="57" spans="1:9" x14ac:dyDescent="0.3">
      <c r="A57" s="4">
        <v>44567</v>
      </c>
      <c r="B57" s="1">
        <v>6080</v>
      </c>
      <c r="C57" s="1">
        <v>6115</v>
      </c>
      <c r="D57" s="1">
        <v>5157.05</v>
      </c>
      <c r="E57" s="1">
        <v>5607.3</v>
      </c>
      <c r="F57" s="1">
        <v>5575.2950000000001</v>
      </c>
      <c r="G57" s="1">
        <v>12517592</v>
      </c>
      <c r="H57" s="3">
        <f t="shared" si="2"/>
        <v>-7.814090949525794E-2</v>
      </c>
      <c r="I57" s="3">
        <f t="shared" si="3"/>
        <v>-8.869810186287945E-2</v>
      </c>
    </row>
    <row r="58" spans="1:9" x14ac:dyDescent="0.3">
      <c r="A58" s="4">
        <v>44568</v>
      </c>
      <c r="B58" s="1">
        <v>5600</v>
      </c>
      <c r="C58" s="1">
        <v>6577.25</v>
      </c>
      <c r="D58" s="1">
        <v>5485</v>
      </c>
      <c r="E58" s="1">
        <v>6544.8</v>
      </c>
      <c r="F58" s="1">
        <v>6507.4440000000004</v>
      </c>
      <c r="G58" s="1">
        <v>8940501</v>
      </c>
      <c r="H58" s="3">
        <f t="shared" si="2"/>
        <v>0.16719276737822847</v>
      </c>
      <c r="I58" s="3">
        <f t="shared" si="3"/>
        <v>0.15663557501060696</v>
      </c>
    </row>
    <row r="59" spans="1:9" x14ac:dyDescent="0.3">
      <c r="A59" s="4">
        <v>44569</v>
      </c>
      <c r="B59" s="1">
        <v>6587.95</v>
      </c>
      <c r="C59" s="1">
        <v>6799</v>
      </c>
      <c r="D59" s="1">
        <v>6402</v>
      </c>
      <c r="E59" s="1">
        <v>6677.85</v>
      </c>
      <c r="F59" s="1">
        <v>6639.7349999999997</v>
      </c>
      <c r="G59" s="1">
        <v>7352956</v>
      </c>
      <c r="H59" s="3">
        <f t="shared" si="2"/>
        <v>2.0329179936085389E-2</v>
      </c>
      <c r="I59" s="3">
        <f t="shared" si="3"/>
        <v>9.771987568463876E-3</v>
      </c>
    </row>
    <row r="60" spans="1:9" x14ac:dyDescent="0.3">
      <c r="A60" s="4">
        <v>44570</v>
      </c>
      <c r="B60" s="1">
        <v>6629</v>
      </c>
      <c r="C60" s="1">
        <v>7029</v>
      </c>
      <c r="D60" s="1">
        <v>6005</v>
      </c>
      <c r="E60" s="1">
        <v>6255.1</v>
      </c>
      <c r="F60" s="1">
        <v>6255.1</v>
      </c>
      <c r="G60" s="1">
        <v>11516307</v>
      </c>
      <c r="H60" s="3">
        <f t="shared" si="2"/>
        <v>-5.7929269767543333E-2</v>
      </c>
      <c r="I60" s="3">
        <f t="shared" si="3"/>
        <v>-6.8486462135164849E-2</v>
      </c>
    </row>
    <row r="61" spans="1:9" x14ac:dyDescent="0.3">
      <c r="A61" s="4">
        <v>44571</v>
      </c>
      <c r="B61" s="1">
        <v>6286.4</v>
      </c>
      <c r="C61" s="1">
        <v>6444</v>
      </c>
      <c r="D61" s="1">
        <v>6057.8</v>
      </c>
      <c r="E61" s="1">
        <v>6346.75</v>
      </c>
      <c r="F61" s="1">
        <v>6346.75</v>
      </c>
      <c r="G61" s="1">
        <v>3954067</v>
      </c>
      <c r="H61" s="3">
        <f t="shared" si="2"/>
        <v>1.4652043932151306E-2</v>
      </c>
      <c r="I61" s="3">
        <f t="shared" si="3"/>
        <v>4.0948515645297928E-3</v>
      </c>
    </row>
    <row r="64" spans="1:9" x14ac:dyDescent="0.3">
      <c r="G64" t="s">
        <v>92</v>
      </c>
      <c r="H64" s="3">
        <f>AVERAGE(H3:H61)</f>
        <v>1.0557192367621513E-2</v>
      </c>
    </row>
    <row r="65" spans="6:8" x14ac:dyDescent="0.3">
      <c r="F65" t="s">
        <v>86</v>
      </c>
      <c r="H65" s="3">
        <f>(H64*12)</f>
        <v>0.12668630841145817</v>
      </c>
    </row>
    <row r="66" spans="6:8" x14ac:dyDescent="0.3">
      <c r="F66" t="s">
        <v>82</v>
      </c>
      <c r="H66">
        <f>_xlfn.STDEV.S(H3:H61)</f>
        <v>8.058866403242676E-2</v>
      </c>
    </row>
    <row r="67" spans="6:8" x14ac:dyDescent="0.3">
      <c r="F67" t="s">
        <v>87</v>
      </c>
      <c r="H67">
        <f>(H66*12)</f>
        <v>0.96706396838912112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48" workbookViewId="0">
      <selection activeCell="J57" sqref="J57"/>
    </sheetView>
  </sheetViews>
  <sheetFormatPr defaultRowHeight="15.6" x14ac:dyDescent="0.3"/>
  <cols>
    <col min="1" max="1" width="9.09765625" bestFit="1" customWidth="1"/>
    <col min="2" max="5" width="0" hidden="1" customWidth="1"/>
    <col min="6" max="6" width="13.19921875" customWidth="1"/>
    <col min="7" max="7" width="9.09765625" hidden="1" customWidth="1"/>
    <col min="8" max="8" width="19.3984375" hidden="1" customWidth="1"/>
    <col min="9" max="9" width="21.8984375" customWidth="1"/>
    <col min="10" max="10" width="18.5" customWidth="1"/>
  </cols>
  <sheetData>
    <row r="1" spans="1:10" x14ac:dyDescent="0.3">
      <c r="A1" s="69" t="s">
        <v>0</v>
      </c>
      <c r="B1" s="69" t="s">
        <v>71</v>
      </c>
      <c r="C1" s="69" t="s">
        <v>72</v>
      </c>
      <c r="D1" s="69" t="s">
        <v>73</v>
      </c>
      <c r="E1" s="69" t="s">
        <v>74</v>
      </c>
      <c r="F1" s="69" t="s">
        <v>75</v>
      </c>
      <c r="G1" s="69" t="s">
        <v>76</v>
      </c>
      <c r="H1" s="51"/>
      <c r="I1" s="51" t="s">
        <v>93</v>
      </c>
      <c r="J1" s="51" t="s">
        <v>84</v>
      </c>
    </row>
    <row r="2" spans="1:10" x14ac:dyDescent="0.3">
      <c r="A2" s="66">
        <v>42746</v>
      </c>
      <c r="B2" s="67">
        <v>554</v>
      </c>
      <c r="C2" s="67">
        <v>572.4</v>
      </c>
      <c r="D2" s="67">
        <v>498.6</v>
      </c>
      <c r="E2" s="67">
        <v>539.95000000000005</v>
      </c>
      <c r="F2" s="67">
        <v>518.22580000000005</v>
      </c>
      <c r="G2" s="67">
        <v>11508882</v>
      </c>
      <c r="H2" s="40"/>
      <c r="I2" s="40"/>
      <c r="J2" s="40"/>
    </row>
    <row r="3" spans="1:10" x14ac:dyDescent="0.3">
      <c r="A3" s="66">
        <v>42747</v>
      </c>
      <c r="B3" s="67">
        <v>542.04999999999995</v>
      </c>
      <c r="C3" s="67">
        <v>590</v>
      </c>
      <c r="D3" s="67">
        <v>500.35</v>
      </c>
      <c r="E3" s="67">
        <v>570.79999999999995</v>
      </c>
      <c r="F3" s="67">
        <v>547.83450000000005</v>
      </c>
      <c r="G3" s="67">
        <v>7022580</v>
      </c>
      <c r="H3" s="40"/>
      <c r="I3" s="41">
        <f t="shared" ref="I3:I34" si="0">(F3-F2)/F2</f>
        <v>5.7134747054276333E-2</v>
      </c>
      <c r="J3" s="41">
        <f t="shared" ref="J3:J34" si="1">I3-0.0145</f>
        <v>4.2634747054276334E-2</v>
      </c>
    </row>
    <row r="4" spans="1:10" x14ac:dyDescent="0.3">
      <c r="A4" s="66">
        <v>43101</v>
      </c>
      <c r="B4" s="67">
        <v>573.9</v>
      </c>
      <c r="C4" s="67">
        <v>604.5</v>
      </c>
      <c r="D4" s="67">
        <v>560.79999999999995</v>
      </c>
      <c r="E4" s="67">
        <v>579.35</v>
      </c>
      <c r="F4" s="67">
        <v>556.04049999999995</v>
      </c>
      <c r="G4" s="67">
        <v>13067083</v>
      </c>
      <c r="H4" s="40"/>
      <c r="I4" s="41">
        <f t="shared" si="0"/>
        <v>1.4978976314927049E-2</v>
      </c>
      <c r="J4" s="41">
        <f t="shared" si="1"/>
        <v>4.7897631492704873E-4</v>
      </c>
    </row>
    <row r="5" spans="1:10" x14ac:dyDescent="0.3">
      <c r="A5" s="66">
        <v>43102</v>
      </c>
      <c r="B5" s="67">
        <v>580</v>
      </c>
      <c r="C5" s="67">
        <v>608.54999999999995</v>
      </c>
      <c r="D5" s="67">
        <v>511.45</v>
      </c>
      <c r="E5" s="67">
        <v>535.35</v>
      </c>
      <c r="F5" s="67">
        <v>513.8107</v>
      </c>
      <c r="G5" s="67">
        <v>21921030</v>
      </c>
      <c r="H5" s="40"/>
      <c r="I5" s="41">
        <f t="shared" si="0"/>
        <v>-7.5947345562058802E-2</v>
      </c>
      <c r="J5" s="41">
        <f t="shared" si="1"/>
        <v>-9.0447345562058801E-2</v>
      </c>
    </row>
    <row r="6" spans="1:10" x14ac:dyDescent="0.3">
      <c r="A6" s="66">
        <v>43103</v>
      </c>
      <c r="B6" s="67">
        <v>539.29999999999995</v>
      </c>
      <c r="C6" s="67">
        <v>562</v>
      </c>
      <c r="D6" s="67">
        <v>493</v>
      </c>
      <c r="E6" s="67">
        <v>495.4</v>
      </c>
      <c r="F6" s="67">
        <v>475.46809999999999</v>
      </c>
      <c r="G6" s="67">
        <v>9260485</v>
      </c>
      <c r="H6" s="40"/>
      <c r="I6" s="41">
        <f t="shared" si="0"/>
        <v>-7.462398116660475E-2</v>
      </c>
      <c r="J6" s="41">
        <f t="shared" si="1"/>
        <v>-8.9123981166604749E-2</v>
      </c>
    </row>
    <row r="7" spans="1:10" x14ac:dyDescent="0.3">
      <c r="A7" s="66">
        <v>43104</v>
      </c>
      <c r="B7" s="67">
        <v>499.9</v>
      </c>
      <c r="C7" s="67">
        <v>531.25</v>
      </c>
      <c r="D7" s="67">
        <v>496.4</v>
      </c>
      <c r="E7" s="67">
        <v>528.15</v>
      </c>
      <c r="F7" s="67">
        <v>506.90050000000002</v>
      </c>
      <c r="G7" s="67">
        <v>4797042</v>
      </c>
      <c r="H7" s="40"/>
      <c r="I7" s="41">
        <f t="shared" si="0"/>
        <v>6.6108325668956608E-2</v>
      </c>
      <c r="J7" s="41">
        <f t="shared" si="1"/>
        <v>5.1608325668956609E-2</v>
      </c>
    </row>
    <row r="8" spans="1:10" x14ac:dyDescent="0.3">
      <c r="A8" s="66">
        <v>43105</v>
      </c>
      <c r="B8" s="67">
        <v>528.15</v>
      </c>
      <c r="C8" s="67">
        <v>537.5</v>
      </c>
      <c r="D8" s="67">
        <v>434.8</v>
      </c>
      <c r="E8" s="67">
        <v>480.15</v>
      </c>
      <c r="F8" s="67">
        <v>460.83159999999998</v>
      </c>
      <c r="G8" s="67">
        <v>9123267</v>
      </c>
      <c r="H8" s="40"/>
      <c r="I8" s="41">
        <f t="shared" si="0"/>
        <v>-9.0883516587574958E-2</v>
      </c>
      <c r="J8" s="41">
        <f t="shared" si="1"/>
        <v>-0.10538351658757496</v>
      </c>
    </row>
    <row r="9" spans="1:10" x14ac:dyDescent="0.3">
      <c r="A9" s="66">
        <v>43106</v>
      </c>
      <c r="B9" s="67">
        <v>484.95</v>
      </c>
      <c r="C9" s="67">
        <v>591.29999999999995</v>
      </c>
      <c r="D9" s="67">
        <v>470.5</v>
      </c>
      <c r="E9" s="67">
        <v>560.54999999999995</v>
      </c>
      <c r="F9" s="67">
        <v>537.99689999999998</v>
      </c>
      <c r="G9" s="67">
        <v>14473684</v>
      </c>
      <c r="H9" s="40"/>
      <c r="I9" s="41">
        <f t="shared" si="0"/>
        <v>0.16744793542803924</v>
      </c>
      <c r="J9" s="41">
        <f t="shared" si="1"/>
        <v>0.15294793542803922</v>
      </c>
    </row>
    <row r="10" spans="1:10" x14ac:dyDescent="0.3">
      <c r="A10" s="66">
        <v>43107</v>
      </c>
      <c r="B10" s="67">
        <v>563</v>
      </c>
      <c r="C10" s="67">
        <v>588.25</v>
      </c>
      <c r="D10" s="67">
        <v>529.95000000000005</v>
      </c>
      <c r="E10" s="67">
        <v>566.65</v>
      </c>
      <c r="F10" s="67">
        <v>543.85140000000001</v>
      </c>
      <c r="G10" s="67">
        <v>6094152</v>
      </c>
      <c r="H10" s="40"/>
      <c r="I10" s="41">
        <f t="shared" si="0"/>
        <v>1.0882032963387019E-2</v>
      </c>
      <c r="J10" s="41">
        <f t="shared" si="1"/>
        <v>-3.6179670366129815E-3</v>
      </c>
    </row>
    <row r="11" spans="1:10" x14ac:dyDescent="0.3">
      <c r="A11" s="66">
        <v>43108</v>
      </c>
      <c r="B11" s="67">
        <v>569</v>
      </c>
      <c r="C11" s="67">
        <v>658.9</v>
      </c>
      <c r="D11" s="67">
        <v>549.20000000000005</v>
      </c>
      <c r="E11" s="67">
        <v>652.20000000000005</v>
      </c>
      <c r="F11" s="67">
        <v>625.95950000000005</v>
      </c>
      <c r="G11" s="67">
        <v>12846836</v>
      </c>
      <c r="H11" s="40"/>
      <c r="I11" s="41">
        <f t="shared" si="0"/>
        <v>0.15097524801811676</v>
      </c>
      <c r="J11" s="41">
        <f t="shared" si="1"/>
        <v>0.13647524801811675</v>
      </c>
    </row>
    <row r="12" spans="1:10" x14ac:dyDescent="0.3">
      <c r="A12" s="66">
        <v>43109</v>
      </c>
      <c r="B12" s="67">
        <v>659.65</v>
      </c>
      <c r="C12" s="67">
        <v>678.8</v>
      </c>
      <c r="D12" s="67">
        <v>607.65</v>
      </c>
      <c r="E12" s="67">
        <v>623.35</v>
      </c>
      <c r="F12" s="67">
        <v>598.27009999999996</v>
      </c>
      <c r="G12" s="67">
        <v>11114353</v>
      </c>
      <c r="H12" s="40"/>
      <c r="I12" s="41">
        <f t="shared" si="0"/>
        <v>-4.4235130228074002E-2</v>
      </c>
      <c r="J12" s="41">
        <f t="shared" si="1"/>
        <v>-5.8735130228074001E-2</v>
      </c>
    </row>
    <row r="13" spans="1:10" x14ac:dyDescent="0.3">
      <c r="A13" s="66">
        <v>43110</v>
      </c>
      <c r="B13" s="67">
        <v>624</v>
      </c>
      <c r="C13" s="67">
        <v>640.45000000000005</v>
      </c>
      <c r="D13" s="67">
        <v>550.29999999999995</v>
      </c>
      <c r="E13" s="67">
        <v>579.15</v>
      </c>
      <c r="F13" s="67">
        <v>557.52499999999998</v>
      </c>
      <c r="G13" s="67">
        <v>6842460</v>
      </c>
      <c r="H13" s="40"/>
      <c r="I13" s="41">
        <f t="shared" si="0"/>
        <v>-6.8104857655430187E-2</v>
      </c>
      <c r="J13" s="41">
        <f t="shared" si="1"/>
        <v>-8.2604857655430186E-2</v>
      </c>
    </row>
    <row r="14" spans="1:10" x14ac:dyDescent="0.3">
      <c r="A14" s="66">
        <v>43111</v>
      </c>
      <c r="B14" s="67">
        <v>580</v>
      </c>
      <c r="C14" s="67">
        <v>603.75</v>
      </c>
      <c r="D14" s="67">
        <v>474.65</v>
      </c>
      <c r="E14" s="67">
        <v>492.3</v>
      </c>
      <c r="F14" s="67">
        <v>473.91789999999997</v>
      </c>
      <c r="G14" s="67">
        <v>14736651</v>
      </c>
      <c r="H14" s="40"/>
      <c r="I14" s="41">
        <f t="shared" si="0"/>
        <v>-0.14996116766064302</v>
      </c>
      <c r="J14" s="41">
        <f t="shared" si="1"/>
        <v>-0.16446116766064303</v>
      </c>
    </row>
    <row r="15" spans="1:10" x14ac:dyDescent="0.3">
      <c r="A15" s="66">
        <v>43112</v>
      </c>
      <c r="B15" s="67">
        <v>467</v>
      </c>
      <c r="C15" s="67">
        <v>467</v>
      </c>
      <c r="D15" s="67">
        <v>391.1</v>
      </c>
      <c r="E15" s="67">
        <v>430.65</v>
      </c>
      <c r="F15" s="67">
        <v>414.56979999999999</v>
      </c>
      <c r="G15" s="67">
        <v>33510069</v>
      </c>
      <c r="H15" s="40"/>
      <c r="I15" s="41">
        <f t="shared" si="0"/>
        <v>-0.12522865247335033</v>
      </c>
      <c r="J15" s="41">
        <f t="shared" si="1"/>
        <v>-0.13972865247335034</v>
      </c>
    </row>
    <row r="16" spans="1:10" x14ac:dyDescent="0.3">
      <c r="A16" s="66">
        <v>43466</v>
      </c>
      <c r="B16" s="67">
        <v>432</v>
      </c>
      <c r="C16" s="67">
        <v>457.15</v>
      </c>
      <c r="D16" s="67">
        <v>375.4</v>
      </c>
      <c r="E16" s="67">
        <v>425.6</v>
      </c>
      <c r="F16" s="67">
        <v>409.70839999999998</v>
      </c>
      <c r="G16" s="67">
        <v>26337694</v>
      </c>
      <c r="H16" s="40"/>
      <c r="I16" s="41">
        <f t="shared" si="0"/>
        <v>-1.1726372736267822E-2</v>
      </c>
      <c r="J16" s="41">
        <f t="shared" si="1"/>
        <v>-2.6226372736267822E-2</v>
      </c>
    </row>
    <row r="17" spans="1:10" x14ac:dyDescent="0.3">
      <c r="A17" s="66">
        <v>43467</v>
      </c>
      <c r="B17" s="67">
        <v>422.95</v>
      </c>
      <c r="C17" s="67">
        <v>454.4</v>
      </c>
      <c r="D17" s="67">
        <v>403.3</v>
      </c>
      <c r="E17" s="67">
        <v>445.4</v>
      </c>
      <c r="F17" s="67">
        <v>428.76909999999998</v>
      </c>
      <c r="G17" s="67">
        <v>12162031</v>
      </c>
      <c r="H17" s="40"/>
      <c r="I17" s="41">
        <f t="shared" si="0"/>
        <v>4.652259997598291E-2</v>
      </c>
      <c r="J17" s="41">
        <f t="shared" si="1"/>
        <v>3.2022599975982911E-2</v>
      </c>
    </row>
    <row r="18" spans="1:10" x14ac:dyDescent="0.3">
      <c r="A18" s="66">
        <v>43468</v>
      </c>
      <c r="B18" s="67">
        <v>448</v>
      </c>
      <c r="C18" s="67">
        <v>482.9</v>
      </c>
      <c r="D18" s="67">
        <v>445.1</v>
      </c>
      <c r="E18" s="67">
        <v>479.25</v>
      </c>
      <c r="F18" s="67">
        <v>461.35520000000002</v>
      </c>
      <c r="G18" s="67">
        <v>10664242</v>
      </c>
      <c r="H18" s="40"/>
      <c r="I18" s="41">
        <f t="shared" si="0"/>
        <v>7.599917997822149E-2</v>
      </c>
      <c r="J18" s="41">
        <f t="shared" si="1"/>
        <v>6.1499179978221491E-2</v>
      </c>
    </row>
    <row r="19" spans="1:10" x14ac:dyDescent="0.3">
      <c r="A19" s="66">
        <v>43469</v>
      </c>
      <c r="B19" s="67">
        <v>482.5</v>
      </c>
      <c r="C19" s="67">
        <v>484.1</v>
      </c>
      <c r="D19" s="67">
        <v>446</v>
      </c>
      <c r="E19" s="67">
        <v>456.95</v>
      </c>
      <c r="F19" s="67">
        <v>439.8879</v>
      </c>
      <c r="G19" s="67">
        <v>5535682</v>
      </c>
      <c r="H19" s="40"/>
      <c r="I19" s="41">
        <f t="shared" si="0"/>
        <v>-4.6530959226210138E-2</v>
      </c>
      <c r="J19" s="41">
        <f t="shared" si="1"/>
        <v>-6.1030959226210137E-2</v>
      </c>
    </row>
    <row r="20" spans="1:10" x14ac:dyDescent="0.3">
      <c r="A20" s="66">
        <v>43470</v>
      </c>
      <c r="B20" s="67">
        <v>456.95</v>
      </c>
      <c r="C20" s="67">
        <v>462</v>
      </c>
      <c r="D20" s="67">
        <v>350.4</v>
      </c>
      <c r="E20" s="67">
        <v>409.5</v>
      </c>
      <c r="F20" s="67">
        <v>394.20960000000002</v>
      </c>
      <c r="G20" s="67">
        <v>13966792</v>
      </c>
      <c r="H20" s="40"/>
      <c r="I20" s="41">
        <f t="shared" si="0"/>
        <v>-0.10384077397900687</v>
      </c>
      <c r="J20" s="41">
        <f t="shared" si="1"/>
        <v>-0.11834077397900687</v>
      </c>
    </row>
    <row r="21" spans="1:10" x14ac:dyDescent="0.3">
      <c r="A21" s="66">
        <v>43471</v>
      </c>
      <c r="B21" s="67">
        <v>410.5</v>
      </c>
      <c r="C21" s="67">
        <v>418</v>
      </c>
      <c r="D21" s="67">
        <v>367.4</v>
      </c>
      <c r="E21" s="67">
        <v>401</v>
      </c>
      <c r="F21" s="67">
        <v>386.02699999999999</v>
      </c>
      <c r="G21" s="67">
        <v>6864942</v>
      </c>
      <c r="H21" s="40"/>
      <c r="I21" s="41">
        <f t="shared" si="0"/>
        <v>-2.07569780137268E-2</v>
      </c>
      <c r="J21" s="41">
        <f t="shared" si="1"/>
        <v>-3.5256978013726799E-2</v>
      </c>
    </row>
    <row r="22" spans="1:10" x14ac:dyDescent="0.3">
      <c r="A22" s="66">
        <v>43472</v>
      </c>
      <c r="B22" s="67">
        <v>401.15</v>
      </c>
      <c r="C22" s="67">
        <v>443</v>
      </c>
      <c r="D22" s="67">
        <v>365.7</v>
      </c>
      <c r="E22" s="67">
        <v>426.75</v>
      </c>
      <c r="F22" s="67">
        <v>410.81549999999999</v>
      </c>
      <c r="G22" s="67">
        <v>10199343</v>
      </c>
      <c r="H22" s="40"/>
      <c r="I22" s="41">
        <f t="shared" si="0"/>
        <v>6.4214420234854033E-2</v>
      </c>
      <c r="J22" s="41">
        <f t="shared" si="1"/>
        <v>4.9714420234854034E-2</v>
      </c>
    </row>
    <row r="23" spans="1:10" x14ac:dyDescent="0.3">
      <c r="A23" s="66">
        <v>43473</v>
      </c>
      <c r="B23" s="67">
        <v>424</v>
      </c>
      <c r="C23" s="67">
        <v>453.5</v>
      </c>
      <c r="D23" s="67">
        <v>408.15</v>
      </c>
      <c r="E23" s="67">
        <v>450.65</v>
      </c>
      <c r="F23" s="67">
        <v>433.82310000000001</v>
      </c>
      <c r="G23" s="67">
        <v>8012114</v>
      </c>
      <c r="H23" s="40"/>
      <c r="I23" s="41">
        <f t="shared" si="0"/>
        <v>5.600470284105645E-2</v>
      </c>
      <c r="J23" s="41">
        <f t="shared" si="1"/>
        <v>4.1504702841056451E-2</v>
      </c>
    </row>
    <row r="24" spans="1:10" x14ac:dyDescent="0.3">
      <c r="A24" s="66">
        <v>43474</v>
      </c>
      <c r="B24" s="67">
        <v>450.65</v>
      </c>
      <c r="C24" s="67">
        <v>456.05</v>
      </c>
      <c r="D24" s="67">
        <v>386.65</v>
      </c>
      <c r="E24" s="67">
        <v>389.65</v>
      </c>
      <c r="F24" s="67">
        <v>377.53910000000002</v>
      </c>
      <c r="G24" s="67">
        <v>9596741</v>
      </c>
      <c r="H24" s="40"/>
      <c r="I24" s="41">
        <f t="shared" si="0"/>
        <v>-0.12973951825064178</v>
      </c>
      <c r="J24" s="41">
        <f t="shared" si="1"/>
        <v>-0.1442395182506418</v>
      </c>
    </row>
    <row r="25" spans="1:10" x14ac:dyDescent="0.3">
      <c r="A25" s="66">
        <v>43475</v>
      </c>
      <c r="B25" s="67">
        <v>389.8</v>
      </c>
      <c r="C25" s="67">
        <v>440</v>
      </c>
      <c r="D25" s="67">
        <v>372.6</v>
      </c>
      <c r="E25" s="67">
        <v>433.6</v>
      </c>
      <c r="F25" s="67">
        <v>420.12299999999999</v>
      </c>
      <c r="G25" s="67">
        <v>4537159</v>
      </c>
      <c r="H25" s="40"/>
      <c r="I25" s="41">
        <f t="shared" si="0"/>
        <v>0.11279335041059316</v>
      </c>
      <c r="J25" s="41">
        <f t="shared" si="1"/>
        <v>9.8293350410593158E-2</v>
      </c>
    </row>
    <row r="26" spans="1:10" x14ac:dyDescent="0.3">
      <c r="A26" s="66">
        <v>43476</v>
      </c>
      <c r="B26" s="67">
        <v>433</v>
      </c>
      <c r="C26" s="67">
        <v>467.45</v>
      </c>
      <c r="D26" s="67">
        <v>407.25</v>
      </c>
      <c r="E26" s="67">
        <v>449.8</v>
      </c>
      <c r="F26" s="67">
        <v>435.81950000000001</v>
      </c>
      <c r="G26" s="67">
        <v>10193373</v>
      </c>
      <c r="H26" s="40"/>
      <c r="I26" s="41">
        <f t="shared" si="0"/>
        <v>3.7361677413519409E-2</v>
      </c>
      <c r="J26" s="41">
        <f t="shared" si="1"/>
        <v>2.286167741351941E-2</v>
      </c>
    </row>
    <row r="27" spans="1:10" x14ac:dyDescent="0.3">
      <c r="A27" s="66">
        <v>43477</v>
      </c>
      <c r="B27" s="67">
        <v>450</v>
      </c>
      <c r="C27" s="67">
        <v>450.1</v>
      </c>
      <c r="D27" s="67">
        <v>420.85</v>
      </c>
      <c r="E27" s="67">
        <v>432.5</v>
      </c>
      <c r="F27" s="67">
        <v>419.0573</v>
      </c>
      <c r="G27" s="67">
        <v>6226025</v>
      </c>
      <c r="H27" s="40"/>
      <c r="I27" s="41">
        <f t="shared" si="0"/>
        <v>-3.8461335484070831E-2</v>
      </c>
      <c r="J27" s="41">
        <f t="shared" si="1"/>
        <v>-5.296133548407083E-2</v>
      </c>
    </row>
    <row r="28" spans="1:10" x14ac:dyDescent="0.3">
      <c r="A28" s="66">
        <v>43831</v>
      </c>
      <c r="B28" s="67">
        <v>433</v>
      </c>
      <c r="C28" s="67">
        <v>462.45</v>
      </c>
      <c r="D28" s="67">
        <v>431.5</v>
      </c>
      <c r="E28" s="67">
        <v>434</v>
      </c>
      <c r="F28" s="67">
        <v>420.51069999999999</v>
      </c>
      <c r="G28" s="67">
        <v>4980569</v>
      </c>
      <c r="H28" s="40"/>
      <c r="I28" s="41">
        <f t="shared" si="0"/>
        <v>3.4682607843843499E-3</v>
      </c>
      <c r="J28" s="41">
        <f t="shared" si="1"/>
        <v>-1.1031739215615651E-2</v>
      </c>
    </row>
    <row r="29" spans="1:10" x14ac:dyDescent="0.3">
      <c r="A29" s="66">
        <v>43832</v>
      </c>
      <c r="B29" s="67">
        <v>428.9</v>
      </c>
      <c r="C29" s="67">
        <v>441.6</v>
      </c>
      <c r="D29" s="67">
        <v>369.65</v>
      </c>
      <c r="E29" s="67">
        <v>372.95</v>
      </c>
      <c r="F29" s="67">
        <v>361.35820000000001</v>
      </c>
      <c r="G29" s="67">
        <v>4932140</v>
      </c>
      <c r="H29" s="40"/>
      <c r="I29" s="41">
        <f t="shared" si="0"/>
        <v>-0.14066823983313617</v>
      </c>
      <c r="J29" s="41">
        <f t="shared" si="1"/>
        <v>-0.15516823983313618</v>
      </c>
    </row>
    <row r="30" spans="1:10" x14ac:dyDescent="0.3">
      <c r="A30" s="66">
        <v>43833</v>
      </c>
      <c r="B30" s="67">
        <v>376.1</v>
      </c>
      <c r="C30" s="67">
        <v>414.85</v>
      </c>
      <c r="D30" s="67">
        <v>315.2</v>
      </c>
      <c r="E30" s="67">
        <v>352.2</v>
      </c>
      <c r="F30" s="67">
        <v>343.7167</v>
      </c>
      <c r="G30" s="67">
        <v>13152129</v>
      </c>
      <c r="H30" s="40"/>
      <c r="I30" s="41">
        <f t="shared" si="0"/>
        <v>-4.8819979732022151E-2</v>
      </c>
      <c r="J30" s="41">
        <f t="shared" si="1"/>
        <v>-6.331997973202215E-2</v>
      </c>
    </row>
    <row r="31" spans="1:10" x14ac:dyDescent="0.3">
      <c r="A31" s="66">
        <v>43834</v>
      </c>
      <c r="B31" s="67">
        <v>355</v>
      </c>
      <c r="C31" s="67">
        <v>504.85</v>
      </c>
      <c r="D31" s="67">
        <v>338.6</v>
      </c>
      <c r="E31" s="67">
        <v>464.85</v>
      </c>
      <c r="F31" s="67">
        <v>453.65339999999998</v>
      </c>
      <c r="G31" s="67">
        <v>10642209</v>
      </c>
      <c r="H31" s="40"/>
      <c r="I31" s="41">
        <f t="shared" si="0"/>
        <v>0.31984683898105615</v>
      </c>
      <c r="J31" s="41">
        <f t="shared" si="1"/>
        <v>0.30534683898105613</v>
      </c>
    </row>
    <row r="32" spans="1:10" x14ac:dyDescent="0.3">
      <c r="A32" s="66">
        <v>43835</v>
      </c>
      <c r="B32" s="67">
        <v>464.85</v>
      </c>
      <c r="C32" s="67">
        <v>481.45</v>
      </c>
      <c r="D32" s="67">
        <v>434.25</v>
      </c>
      <c r="E32" s="67">
        <v>475.45</v>
      </c>
      <c r="F32" s="67">
        <v>463.99799999999999</v>
      </c>
      <c r="G32" s="67">
        <v>5480825</v>
      </c>
      <c r="H32" s="40"/>
      <c r="I32" s="41">
        <f t="shared" si="0"/>
        <v>2.2802871090572704E-2</v>
      </c>
      <c r="J32" s="41">
        <f t="shared" si="1"/>
        <v>8.3028710905727037E-3</v>
      </c>
    </row>
    <row r="33" spans="1:10" x14ac:dyDescent="0.3">
      <c r="A33" s="66">
        <v>43836</v>
      </c>
      <c r="B33" s="67">
        <v>484.7</v>
      </c>
      <c r="C33" s="67">
        <v>512.54999999999995</v>
      </c>
      <c r="D33" s="67">
        <v>457</v>
      </c>
      <c r="E33" s="67">
        <v>472.95</v>
      </c>
      <c r="F33" s="67">
        <v>461.5582</v>
      </c>
      <c r="G33" s="67">
        <v>9347566</v>
      </c>
      <c r="H33" s="40"/>
      <c r="I33" s="41">
        <f t="shared" si="0"/>
        <v>-5.2582123198806697E-3</v>
      </c>
      <c r="J33" s="41">
        <f t="shared" si="1"/>
        <v>-1.9758212319880671E-2</v>
      </c>
    </row>
    <row r="34" spans="1:10" x14ac:dyDescent="0.3">
      <c r="A34" s="66">
        <v>43837</v>
      </c>
      <c r="B34" s="67">
        <v>474.9</v>
      </c>
      <c r="C34" s="67">
        <v>540.75</v>
      </c>
      <c r="D34" s="67">
        <v>466.15</v>
      </c>
      <c r="E34" s="67">
        <v>531.75</v>
      </c>
      <c r="F34" s="67">
        <v>518.94200000000001</v>
      </c>
      <c r="G34" s="67">
        <v>9303727</v>
      </c>
      <c r="H34" s="40"/>
      <c r="I34" s="41">
        <f t="shared" si="0"/>
        <v>0.1243262496473901</v>
      </c>
      <c r="J34" s="41">
        <f t="shared" si="1"/>
        <v>0.1098262496473901</v>
      </c>
    </row>
    <row r="35" spans="1:10" x14ac:dyDescent="0.3">
      <c r="A35" s="66">
        <v>43838</v>
      </c>
      <c r="B35" s="67">
        <v>531.75</v>
      </c>
      <c r="C35" s="67">
        <v>564.9</v>
      </c>
      <c r="D35" s="67">
        <v>514.5</v>
      </c>
      <c r="E35" s="67">
        <v>518.5</v>
      </c>
      <c r="F35" s="67">
        <v>506.0111</v>
      </c>
      <c r="G35" s="67">
        <v>7238763</v>
      </c>
      <c r="H35" s="40"/>
      <c r="I35" s="41">
        <f t="shared" ref="I35:I61" si="2">(F35-F34)/F34</f>
        <v>-2.4917813551418092E-2</v>
      </c>
      <c r="J35" s="41">
        <f t="shared" ref="J35:J61" si="3">I35-0.0145</f>
        <v>-3.9417813551418095E-2</v>
      </c>
    </row>
    <row r="36" spans="1:10" x14ac:dyDescent="0.3">
      <c r="A36" s="66">
        <v>43839</v>
      </c>
      <c r="B36" s="67">
        <v>520.15</v>
      </c>
      <c r="C36" s="67">
        <v>535</v>
      </c>
      <c r="D36" s="67">
        <v>483</v>
      </c>
      <c r="E36" s="67">
        <v>500.5</v>
      </c>
      <c r="F36" s="67">
        <v>489.37479999999999</v>
      </c>
      <c r="G36" s="67">
        <v>6826035</v>
      </c>
      <c r="H36" s="40"/>
      <c r="I36" s="41">
        <f t="shared" si="2"/>
        <v>-3.2877342018781813E-2</v>
      </c>
      <c r="J36" s="41">
        <f t="shared" si="3"/>
        <v>-4.7377342018781812E-2</v>
      </c>
    </row>
    <row r="37" spans="1:10" x14ac:dyDescent="0.3">
      <c r="A37" s="66">
        <v>43840</v>
      </c>
      <c r="B37" s="67">
        <v>501.05</v>
      </c>
      <c r="C37" s="67">
        <v>529.4</v>
      </c>
      <c r="D37" s="67">
        <v>452.6</v>
      </c>
      <c r="E37" s="67">
        <v>465.75</v>
      </c>
      <c r="F37" s="67">
        <v>455.3972</v>
      </c>
      <c r="G37" s="67">
        <v>4842754</v>
      </c>
      <c r="H37" s="40"/>
      <c r="I37" s="41">
        <f t="shared" si="2"/>
        <v>-6.9430628630652816E-2</v>
      </c>
      <c r="J37" s="41">
        <f t="shared" si="3"/>
        <v>-8.3930628630652815E-2</v>
      </c>
    </row>
    <row r="38" spans="1:10" x14ac:dyDescent="0.3">
      <c r="A38" s="66">
        <v>43841</v>
      </c>
      <c r="B38" s="67">
        <v>469</v>
      </c>
      <c r="C38" s="67">
        <v>526</v>
      </c>
      <c r="D38" s="67">
        <v>459.3</v>
      </c>
      <c r="E38" s="67">
        <v>511.55</v>
      </c>
      <c r="F38" s="67">
        <v>500.17910000000001</v>
      </c>
      <c r="G38" s="67">
        <v>6807372</v>
      </c>
      <c r="H38" s="40"/>
      <c r="I38" s="41">
        <f t="shared" si="2"/>
        <v>9.8335914230478383E-2</v>
      </c>
      <c r="J38" s="41">
        <f t="shared" si="3"/>
        <v>8.3835914230478384E-2</v>
      </c>
    </row>
    <row r="39" spans="1:10" x14ac:dyDescent="0.3">
      <c r="A39" s="66">
        <v>43842</v>
      </c>
      <c r="B39" s="67">
        <v>517</v>
      </c>
      <c r="C39" s="67">
        <v>599.5</v>
      </c>
      <c r="D39" s="67">
        <v>514.75</v>
      </c>
      <c r="E39" s="67">
        <v>592.35</v>
      </c>
      <c r="F39" s="67">
        <v>579.18309999999997</v>
      </c>
      <c r="G39" s="67">
        <v>14789406</v>
      </c>
      <c r="H39" s="40"/>
      <c r="I39" s="41">
        <f t="shared" si="2"/>
        <v>0.15795142180071089</v>
      </c>
      <c r="J39" s="41">
        <f t="shared" si="3"/>
        <v>0.14345142180071088</v>
      </c>
    </row>
    <row r="40" spans="1:10" x14ac:dyDescent="0.3">
      <c r="A40" s="66">
        <v>44197</v>
      </c>
      <c r="B40" s="67">
        <v>593.45000000000005</v>
      </c>
      <c r="C40" s="67">
        <v>627.95000000000005</v>
      </c>
      <c r="D40" s="67">
        <v>550.70000000000005</v>
      </c>
      <c r="E40" s="67">
        <v>586.45000000000005</v>
      </c>
      <c r="F40" s="67">
        <v>573.41430000000003</v>
      </c>
      <c r="G40" s="67">
        <v>7415451</v>
      </c>
      <c r="H40" s="40"/>
      <c r="I40" s="41">
        <f t="shared" si="2"/>
        <v>-9.9602353728897516E-3</v>
      </c>
      <c r="J40" s="41">
        <f t="shared" si="3"/>
        <v>-2.4460235372889751E-2</v>
      </c>
    </row>
    <row r="41" spans="1:10" x14ac:dyDescent="0.3">
      <c r="A41" s="66">
        <v>44198</v>
      </c>
      <c r="B41" s="67">
        <v>596</v>
      </c>
      <c r="C41" s="67">
        <v>653.70000000000005</v>
      </c>
      <c r="D41" s="67">
        <v>561.65</v>
      </c>
      <c r="E41" s="67">
        <v>595.29999999999995</v>
      </c>
      <c r="F41" s="67">
        <v>582.06759999999997</v>
      </c>
      <c r="G41" s="67">
        <v>9252157</v>
      </c>
      <c r="H41" s="40"/>
      <c r="I41" s="41">
        <f t="shared" si="2"/>
        <v>1.5090833974667085E-2</v>
      </c>
      <c r="J41" s="41">
        <f t="shared" si="3"/>
        <v>5.9083397466708383E-4</v>
      </c>
    </row>
    <row r="42" spans="1:10" x14ac:dyDescent="0.3">
      <c r="A42" s="66">
        <v>44199</v>
      </c>
      <c r="B42" s="67">
        <v>600</v>
      </c>
      <c r="C42" s="67">
        <v>636.45000000000005</v>
      </c>
      <c r="D42" s="67">
        <v>562.4</v>
      </c>
      <c r="E42" s="67">
        <v>597.6</v>
      </c>
      <c r="F42" s="67">
        <v>589.42439999999999</v>
      </c>
      <c r="G42" s="67">
        <v>4845571</v>
      </c>
      <c r="H42" s="40"/>
      <c r="I42" s="41">
        <f t="shared" si="2"/>
        <v>1.2639081783627918E-2</v>
      </c>
      <c r="J42" s="41">
        <f t="shared" si="3"/>
        <v>-1.860918216372083E-3</v>
      </c>
    </row>
    <row r="43" spans="1:10" x14ac:dyDescent="0.3">
      <c r="A43" s="66">
        <v>44200</v>
      </c>
      <c r="B43" s="67">
        <v>601</v>
      </c>
      <c r="C43" s="67">
        <v>666.5</v>
      </c>
      <c r="D43" s="67">
        <v>592.6</v>
      </c>
      <c r="E43" s="67">
        <v>654.70000000000005</v>
      </c>
      <c r="F43" s="67">
        <v>645.74339999999995</v>
      </c>
      <c r="G43" s="67">
        <v>7733629</v>
      </c>
      <c r="H43" s="40"/>
      <c r="I43" s="41">
        <f t="shared" si="2"/>
        <v>9.5549149305661524E-2</v>
      </c>
      <c r="J43" s="41">
        <f t="shared" si="3"/>
        <v>8.1049149305661525E-2</v>
      </c>
    </row>
    <row r="44" spans="1:10" x14ac:dyDescent="0.3">
      <c r="A44" s="66">
        <v>44201</v>
      </c>
      <c r="B44" s="67">
        <v>653.1</v>
      </c>
      <c r="C44" s="67">
        <v>721.9</v>
      </c>
      <c r="D44" s="67">
        <v>640</v>
      </c>
      <c r="E44" s="67">
        <v>668.3</v>
      </c>
      <c r="F44" s="67">
        <v>659.15719999999999</v>
      </c>
      <c r="G44" s="67">
        <v>7949507</v>
      </c>
      <c r="H44" s="40"/>
      <c r="I44" s="41">
        <f t="shared" si="2"/>
        <v>2.0772647463373282E-2</v>
      </c>
      <c r="J44" s="41">
        <f t="shared" si="3"/>
        <v>6.2726474633732817E-3</v>
      </c>
    </row>
    <row r="45" spans="1:10" x14ac:dyDescent="0.3">
      <c r="A45" s="66">
        <v>44202</v>
      </c>
      <c r="B45" s="67">
        <v>673.4</v>
      </c>
      <c r="C45" s="67">
        <v>686</v>
      </c>
      <c r="D45" s="67">
        <v>652.75</v>
      </c>
      <c r="E45" s="67">
        <v>675.5</v>
      </c>
      <c r="F45" s="67">
        <v>666.25879999999995</v>
      </c>
      <c r="G45" s="67">
        <v>5654713</v>
      </c>
      <c r="H45" s="40"/>
      <c r="I45" s="41">
        <f t="shared" si="2"/>
        <v>1.0773757762184744E-2</v>
      </c>
      <c r="J45" s="41">
        <f t="shared" si="3"/>
        <v>-3.7262422378152565E-3</v>
      </c>
    </row>
    <row r="46" spans="1:10" x14ac:dyDescent="0.3">
      <c r="A46" s="66">
        <v>44203</v>
      </c>
      <c r="B46" s="67">
        <v>675.5</v>
      </c>
      <c r="C46" s="67">
        <v>780.1</v>
      </c>
      <c r="D46" s="67">
        <v>664.1</v>
      </c>
      <c r="E46" s="67">
        <v>774</v>
      </c>
      <c r="F46" s="67">
        <v>763.41129999999998</v>
      </c>
      <c r="G46" s="67">
        <v>5533380</v>
      </c>
      <c r="H46" s="40"/>
      <c r="I46" s="41">
        <f t="shared" si="2"/>
        <v>0.14581796142880221</v>
      </c>
      <c r="J46" s="41">
        <f t="shared" si="3"/>
        <v>0.1313179614288022</v>
      </c>
    </row>
    <row r="47" spans="1:10" x14ac:dyDescent="0.3">
      <c r="A47" s="66">
        <v>44204</v>
      </c>
      <c r="B47" s="67">
        <v>781</v>
      </c>
      <c r="C47" s="67">
        <v>804.4</v>
      </c>
      <c r="D47" s="67">
        <v>743.5</v>
      </c>
      <c r="E47" s="67">
        <v>794.15</v>
      </c>
      <c r="F47" s="67">
        <v>783.28560000000004</v>
      </c>
      <c r="G47" s="67">
        <v>3976944</v>
      </c>
      <c r="H47" s="40"/>
      <c r="I47" s="41">
        <f t="shared" si="2"/>
        <v>2.6033541814222638E-2</v>
      </c>
      <c r="J47" s="41">
        <f t="shared" si="3"/>
        <v>1.1533541814222637E-2</v>
      </c>
    </row>
    <row r="48" spans="1:10" x14ac:dyDescent="0.3">
      <c r="A48" s="66">
        <v>44205</v>
      </c>
      <c r="B48" s="67">
        <v>794</v>
      </c>
      <c r="C48" s="67">
        <v>833.25</v>
      </c>
      <c r="D48" s="67">
        <v>751.1</v>
      </c>
      <c r="E48" s="67">
        <v>818.2</v>
      </c>
      <c r="F48" s="67">
        <v>809.13260000000002</v>
      </c>
      <c r="G48" s="67">
        <v>3349365</v>
      </c>
      <c r="H48" s="40"/>
      <c r="I48" s="41">
        <f t="shared" si="2"/>
        <v>3.2998180995539785E-2</v>
      </c>
      <c r="J48" s="41">
        <f t="shared" si="3"/>
        <v>1.8498180995539786E-2</v>
      </c>
    </row>
    <row r="49" spans="1:11" x14ac:dyDescent="0.3">
      <c r="A49" s="66">
        <v>44206</v>
      </c>
      <c r="B49" s="67">
        <v>817.7</v>
      </c>
      <c r="C49" s="67">
        <v>850</v>
      </c>
      <c r="D49" s="67">
        <v>779</v>
      </c>
      <c r="E49" s="67">
        <v>794.4</v>
      </c>
      <c r="F49" s="67">
        <v>785.59640000000002</v>
      </c>
      <c r="G49" s="67">
        <v>3320665</v>
      </c>
      <c r="H49" s="40"/>
      <c r="I49" s="41">
        <f t="shared" si="2"/>
        <v>-2.9088186534568013E-2</v>
      </c>
      <c r="J49" s="41">
        <f t="shared" si="3"/>
        <v>-4.3588186534568016E-2</v>
      </c>
    </row>
    <row r="50" spans="1:11" x14ac:dyDescent="0.3">
      <c r="A50" s="66">
        <v>44207</v>
      </c>
      <c r="B50" s="67">
        <v>794</v>
      </c>
      <c r="C50" s="67">
        <v>835.9</v>
      </c>
      <c r="D50" s="67">
        <v>746.5</v>
      </c>
      <c r="E50" s="67">
        <v>753.95</v>
      </c>
      <c r="F50" s="67">
        <v>745.59469999999999</v>
      </c>
      <c r="G50" s="67">
        <v>2715405</v>
      </c>
      <c r="H50" s="40"/>
      <c r="I50" s="41">
        <f t="shared" si="2"/>
        <v>-5.091889423118541E-2</v>
      </c>
      <c r="J50" s="41">
        <f t="shared" si="3"/>
        <v>-6.5418894231185409E-2</v>
      </c>
    </row>
    <row r="51" spans="1:11" x14ac:dyDescent="0.3">
      <c r="A51" s="66">
        <v>44208</v>
      </c>
      <c r="B51" s="67">
        <v>753.95</v>
      </c>
      <c r="C51" s="67">
        <v>850.9</v>
      </c>
      <c r="D51" s="67">
        <v>733.95</v>
      </c>
      <c r="E51" s="67">
        <v>845.4</v>
      </c>
      <c r="F51" s="67">
        <v>836.03129999999999</v>
      </c>
      <c r="G51" s="67">
        <v>4539776</v>
      </c>
      <c r="H51" s="40"/>
      <c r="I51" s="41">
        <f t="shared" si="2"/>
        <v>0.12129458538264824</v>
      </c>
      <c r="J51" s="41">
        <f t="shared" si="3"/>
        <v>0.10679458538264824</v>
      </c>
    </row>
    <row r="52" spans="1:11" x14ac:dyDescent="0.3">
      <c r="A52" s="66">
        <v>44562</v>
      </c>
      <c r="B52" s="67">
        <v>846</v>
      </c>
      <c r="C52" s="67">
        <v>871</v>
      </c>
      <c r="D52" s="67">
        <v>785</v>
      </c>
      <c r="E52" s="67">
        <v>834.15</v>
      </c>
      <c r="F52" s="67">
        <v>824.90589999999997</v>
      </c>
      <c r="G52" s="67">
        <v>2959529</v>
      </c>
      <c r="H52" s="40"/>
      <c r="I52" s="41">
        <f t="shared" si="2"/>
        <v>-1.330739650537009E-2</v>
      </c>
      <c r="J52" s="41">
        <f t="shared" si="3"/>
        <v>-2.7807396505370091E-2</v>
      </c>
    </row>
    <row r="53" spans="1:11" x14ac:dyDescent="0.3">
      <c r="A53" s="66">
        <v>44563</v>
      </c>
      <c r="B53" s="67">
        <v>846.5</v>
      </c>
      <c r="C53" s="67">
        <v>902.5</v>
      </c>
      <c r="D53" s="67">
        <v>815</v>
      </c>
      <c r="E53" s="67">
        <v>843.35</v>
      </c>
      <c r="F53" s="67">
        <v>834.00390000000004</v>
      </c>
      <c r="G53" s="67">
        <v>3537149</v>
      </c>
      <c r="H53" s="40"/>
      <c r="I53" s="41">
        <f t="shared" si="2"/>
        <v>1.1029136777904087E-2</v>
      </c>
      <c r="J53" s="41">
        <f t="shared" si="3"/>
        <v>-3.470863222095914E-3</v>
      </c>
    </row>
    <row r="54" spans="1:11" x14ac:dyDescent="0.3">
      <c r="A54" s="66">
        <v>44564</v>
      </c>
      <c r="B54" s="67">
        <v>835</v>
      </c>
      <c r="C54" s="67">
        <v>930.9</v>
      </c>
      <c r="D54" s="67">
        <v>809.5</v>
      </c>
      <c r="E54" s="67">
        <v>914.8</v>
      </c>
      <c r="F54" s="67">
        <v>911.80309999999997</v>
      </c>
      <c r="G54" s="67">
        <v>2452043</v>
      </c>
      <c r="H54" s="40"/>
      <c r="I54" s="41">
        <f t="shared" si="2"/>
        <v>9.328397624999106E-2</v>
      </c>
      <c r="J54" s="41">
        <f t="shared" si="3"/>
        <v>7.8783976249991061E-2</v>
      </c>
    </row>
    <row r="55" spans="1:11" x14ac:dyDescent="0.3">
      <c r="A55" s="66">
        <v>44565</v>
      </c>
      <c r="B55" s="67">
        <v>919.8</v>
      </c>
      <c r="C55" s="67">
        <v>966.9</v>
      </c>
      <c r="D55" s="67">
        <v>897</v>
      </c>
      <c r="E55" s="67">
        <v>928.7</v>
      </c>
      <c r="F55" s="67">
        <v>925.6576</v>
      </c>
      <c r="G55" s="67">
        <v>1193383</v>
      </c>
      <c r="H55" s="40"/>
      <c r="I55" s="41">
        <f t="shared" si="2"/>
        <v>1.5194618224044238E-2</v>
      </c>
      <c r="J55" s="41">
        <f t="shared" si="3"/>
        <v>6.946182240442373E-4</v>
      </c>
    </row>
    <row r="56" spans="1:11" x14ac:dyDescent="0.3">
      <c r="A56" s="66">
        <v>44566</v>
      </c>
      <c r="B56" s="67">
        <v>928</v>
      </c>
      <c r="C56" s="67">
        <v>931</v>
      </c>
      <c r="D56" s="67">
        <v>835.25</v>
      </c>
      <c r="E56" s="67">
        <v>860.45</v>
      </c>
      <c r="F56" s="67">
        <v>857.63120000000004</v>
      </c>
      <c r="G56" s="67">
        <v>3492903</v>
      </c>
      <c r="H56" s="40"/>
      <c r="I56" s="41">
        <f t="shared" si="2"/>
        <v>-7.348980875865975E-2</v>
      </c>
      <c r="J56" s="41">
        <f t="shared" si="3"/>
        <v>-8.7989808758659749E-2</v>
      </c>
    </row>
    <row r="57" spans="1:11" x14ac:dyDescent="0.3">
      <c r="A57" s="66">
        <v>44567</v>
      </c>
      <c r="B57" s="67">
        <v>878.8</v>
      </c>
      <c r="C57" s="67">
        <v>878.8</v>
      </c>
      <c r="D57" s="67">
        <v>789.75</v>
      </c>
      <c r="E57" s="67">
        <v>830.8</v>
      </c>
      <c r="F57" s="67">
        <v>828.07830000000001</v>
      </c>
      <c r="G57" s="67">
        <v>2369559</v>
      </c>
      <c r="H57" s="40"/>
      <c r="I57" s="41">
        <f t="shared" si="2"/>
        <v>-3.4458751034244117E-2</v>
      </c>
      <c r="J57" s="41">
        <f t="shared" si="3"/>
        <v>-4.8958751034244116E-2</v>
      </c>
    </row>
    <row r="58" spans="1:11" x14ac:dyDescent="0.3">
      <c r="A58" s="66">
        <v>44568</v>
      </c>
      <c r="B58" s="67">
        <v>834.4</v>
      </c>
      <c r="C58" s="67">
        <v>951.25</v>
      </c>
      <c r="D58" s="67">
        <v>821.95</v>
      </c>
      <c r="E58" s="67">
        <v>943.55</v>
      </c>
      <c r="F58" s="67">
        <v>940.45889999999997</v>
      </c>
      <c r="G58" s="67">
        <v>4285448</v>
      </c>
      <c r="H58" s="40"/>
      <c r="I58" s="41">
        <f t="shared" si="2"/>
        <v>0.13571252863406752</v>
      </c>
      <c r="J58" s="41">
        <f t="shared" si="3"/>
        <v>0.12121252863406752</v>
      </c>
    </row>
    <row r="59" spans="1:11" x14ac:dyDescent="0.3">
      <c r="A59" s="66">
        <v>44569</v>
      </c>
      <c r="B59" s="67">
        <v>942.95</v>
      </c>
      <c r="C59" s="67">
        <v>942.95</v>
      </c>
      <c r="D59" s="67">
        <v>855.85</v>
      </c>
      <c r="E59" s="67">
        <v>893.25</v>
      </c>
      <c r="F59" s="67">
        <v>890.32370000000003</v>
      </c>
      <c r="G59" s="67">
        <v>5796432</v>
      </c>
      <c r="H59" s="40"/>
      <c r="I59" s="41">
        <f t="shared" si="2"/>
        <v>-5.3309294005298838E-2</v>
      </c>
      <c r="J59" s="41">
        <f t="shared" si="3"/>
        <v>-6.7809294005298837E-2</v>
      </c>
    </row>
    <row r="60" spans="1:11" x14ac:dyDescent="0.3">
      <c r="A60" s="66">
        <v>44570</v>
      </c>
      <c r="B60" s="67">
        <v>893.25</v>
      </c>
      <c r="C60" s="67">
        <v>955.4</v>
      </c>
      <c r="D60" s="67">
        <v>856.85</v>
      </c>
      <c r="E60" s="67">
        <v>949</v>
      </c>
      <c r="F60" s="67">
        <v>949</v>
      </c>
      <c r="G60" s="67">
        <v>4362547</v>
      </c>
      <c r="H60" s="40"/>
      <c r="I60" s="41">
        <f t="shared" si="2"/>
        <v>6.5904456996932648E-2</v>
      </c>
      <c r="J60" s="41">
        <f t="shared" si="3"/>
        <v>5.1404456996932649E-2</v>
      </c>
    </row>
    <row r="61" spans="1:11" x14ac:dyDescent="0.3">
      <c r="A61" s="66">
        <v>44571</v>
      </c>
      <c r="B61" s="67">
        <v>951</v>
      </c>
      <c r="C61" s="67">
        <v>984.9</v>
      </c>
      <c r="D61" s="67">
        <v>922.45</v>
      </c>
      <c r="E61" s="67">
        <v>978.3</v>
      </c>
      <c r="F61" s="67">
        <v>978.3</v>
      </c>
      <c r="G61" s="67">
        <v>1554058</v>
      </c>
      <c r="H61" s="40"/>
      <c r="I61" s="41">
        <f t="shared" si="2"/>
        <v>3.087460484720754E-2</v>
      </c>
      <c r="J61" s="41">
        <f t="shared" si="3"/>
        <v>1.6374604847207541E-2</v>
      </c>
    </row>
    <row r="63" spans="1:11" x14ac:dyDescent="0.3">
      <c r="I63" t="s">
        <v>101</v>
      </c>
      <c r="J63" s="3">
        <f>AVERAGE(I3:I61)</f>
        <v>1.4467431236027622E-2</v>
      </c>
    </row>
    <row r="64" spans="1:11" x14ac:dyDescent="0.3">
      <c r="I64" t="s">
        <v>81</v>
      </c>
      <c r="J64" s="3">
        <f>J63*12</f>
        <v>0.17360917483233146</v>
      </c>
      <c r="K64" t="s">
        <v>98</v>
      </c>
    </row>
    <row r="65" spans="9:11" x14ac:dyDescent="0.3">
      <c r="I65" t="s">
        <v>94</v>
      </c>
      <c r="J65" s="3">
        <f>_xlfn.STDEV.S(I3:I61)</f>
        <v>8.7820419498758739E-2</v>
      </c>
    </row>
    <row r="66" spans="9:11" x14ac:dyDescent="0.3">
      <c r="I66" t="s">
        <v>142</v>
      </c>
      <c r="J66" s="9">
        <f>J65*SQRT(12)</f>
        <v>0.30421885702772528</v>
      </c>
      <c r="K66" t="s">
        <v>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57" workbookViewId="0">
      <selection activeCell="I64" sqref="I64"/>
    </sheetView>
  </sheetViews>
  <sheetFormatPr defaultColWidth="11" defaultRowHeight="15.6" x14ac:dyDescent="0.3"/>
  <cols>
    <col min="8" max="8" width="24.09765625" customWidth="1"/>
    <col min="9" max="9" width="15.5" customWidth="1"/>
    <col min="10" max="10" width="19.59765625" customWidth="1"/>
  </cols>
  <sheetData>
    <row r="1" spans="1:10" x14ac:dyDescent="0.3">
      <c r="A1" t="s">
        <v>0</v>
      </c>
      <c r="B1" t="s">
        <v>71</v>
      </c>
      <c r="C1" t="s">
        <v>72</v>
      </c>
      <c r="D1" t="s">
        <v>73</v>
      </c>
      <c r="E1" t="s">
        <v>74</v>
      </c>
      <c r="F1" t="s">
        <v>75</v>
      </c>
      <c r="G1" t="s">
        <v>76</v>
      </c>
      <c r="I1" t="s">
        <v>95</v>
      </c>
      <c r="J1" t="s">
        <v>84</v>
      </c>
    </row>
    <row r="2" spans="1:10" x14ac:dyDescent="0.3">
      <c r="A2" s="2">
        <v>43040</v>
      </c>
      <c r="B2">
        <v>267</v>
      </c>
      <c r="C2">
        <v>271.20001200000002</v>
      </c>
      <c r="D2">
        <v>250.39999399999999</v>
      </c>
      <c r="E2">
        <v>256.04998799999998</v>
      </c>
      <c r="F2">
        <v>212.821518</v>
      </c>
      <c r="G2">
        <v>238310417</v>
      </c>
    </row>
    <row r="3" spans="1:10" x14ac:dyDescent="0.3">
      <c r="A3" s="2">
        <v>43070</v>
      </c>
      <c r="B3">
        <v>256.95001200000002</v>
      </c>
      <c r="C3">
        <v>267.5</v>
      </c>
      <c r="D3">
        <v>250</v>
      </c>
      <c r="E3">
        <v>263.25</v>
      </c>
      <c r="F3">
        <v>218.805939</v>
      </c>
      <c r="G3">
        <v>177780089</v>
      </c>
      <c r="I3" s="3">
        <f t="shared" ref="I3:I34" si="0">(F3-F2)/F2</f>
        <v>2.8119435742395171E-2</v>
      </c>
      <c r="J3" s="3">
        <f t="shared" ref="J3:J34" si="1">I3-0.0098</f>
        <v>1.8319435742395172E-2</v>
      </c>
    </row>
    <row r="4" spans="1:10" x14ac:dyDescent="0.3">
      <c r="A4" s="2">
        <v>43101</v>
      </c>
      <c r="B4">
        <v>263.25</v>
      </c>
      <c r="C4">
        <v>283.29998799999998</v>
      </c>
      <c r="D4">
        <v>259.54998799999998</v>
      </c>
      <c r="E4">
        <v>271.39999399999999</v>
      </c>
      <c r="F4">
        <v>225.57998699999999</v>
      </c>
      <c r="G4">
        <v>312417822</v>
      </c>
      <c r="I4" s="3">
        <f t="shared" si="0"/>
        <v>3.0959159659738458E-2</v>
      </c>
      <c r="J4" s="3">
        <f t="shared" si="1"/>
        <v>2.1159159659738459E-2</v>
      </c>
    </row>
    <row r="5" spans="1:10" x14ac:dyDescent="0.3">
      <c r="A5" s="2">
        <v>43132</v>
      </c>
      <c r="B5">
        <v>272</v>
      </c>
      <c r="C5">
        <v>290.29998799999998</v>
      </c>
      <c r="D5">
        <v>262.14999399999999</v>
      </c>
      <c r="E5">
        <v>265.04998799999998</v>
      </c>
      <c r="F5">
        <v>220.302063</v>
      </c>
      <c r="G5">
        <v>283590574</v>
      </c>
      <c r="I5" s="3">
        <f t="shared" si="0"/>
        <v>-2.3397128753270054E-2</v>
      </c>
      <c r="J5" s="3">
        <f t="shared" si="1"/>
        <v>-3.319712875327005E-2</v>
      </c>
    </row>
    <row r="6" spans="1:10" x14ac:dyDescent="0.3">
      <c r="A6" s="2">
        <v>43160</v>
      </c>
      <c r="B6">
        <v>264.20001200000002</v>
      </c>
      <c r="C6">
        <v>272</v>
      </c>
      <c r="D6">
        <v>252.5</v>
      </c>
      <c r="E6">
        <v>255.5</v>
      </c>
      <c r="F6">
        <v>212.364395</v>
      </c>
      <c r="G6">
        <v>198313240</v>
      </c>
      <c r="I6" s="3">
        <f t="shared" si="0"/>
        <v>-3.6030838258650361E-2</v>
      </c>
      <c r="J6" s="3">
        <f t="shared" si="1"/>
        <v>-4.5830838258650364E-2</v>
      </c>
    </row>
    <row r="7" spans="1:10" x14ac:dyDescent="0.3">
      <c r="A7" s="2">
        <v>43191</v>
      </c>
      <c r="B7">
        <v>257</v>
      </c>
      <c r="C7">
        <v>283.85000600000001</v>
      </c>
      <c r="D7">
        <v>255.449997</v>
      </c>
      <c r="E7">
        <v>281.45001200000002</v>
      </c>
      <c r="F7">
        <v>233.93327300000001</v>
      </c>
      <c r="G7">
        <v>202890294</v>
      </c>
      <c r="I7" s="3">
        <f t="shared" si="0"/>
        <v>0.10156541542663031</v>
      </c>
      <c r="J7" s="3">
        <f t="shared" si="1"/>
        <v>9.1765415426630303E-2</v>
      </c>
    </row>
    <row r="8" spans="1:10" x14ac:dyDescent="0.3">
      <c r="A8" s="2">
        <v>43221</v>
      </c>
      <c r="B8">
        <v>281.45001200000002</v>
      </c>
      <c r="C8">
        <v>289.70001200000002</v>
      </c>
      <c r="D8">
        <v>268.75</v>
      </c>
      <c r="E8">
        <v>271.64999399999999</v>
      </c>
      <c r="F8">
        <v>225.787811</v>
      </c>
      <c r="G8">
        <v>195457676</v>
      </c>
      <c r="I8" s="3">
        <f t="shared" si="0"/>
        <v>-3.4819595757120063E-2</v>
      </c>
      <c r="J8" s="3">
        <f t="shared" si="1"/>
        <v>-4.4619595757120059E-2</v>
      </c>
    </row>
    <row r="9" spans="1:10" x14ac:dyDescent="0.3">
      <c r="A9" s="2">
        <v>43252</v>
      </c>
      <c r="B9">
        <v>271.14999399999999</v>
      </c>
      <c r="C9">
        <v>274.60000600000001</v>
      </c>
      <c r="D9">
        <v>259</v>
      </c>
      <c r="E9">
        <v>266.20001200000002</v>
      </c>
      <c r="F9">
        <v>225.48291</v>
      </c>
      <c r="G9">
        <v>192470283</v>
      </c>
      <c r="I9" s="3">
        <f t="shared" si="0"/>
        <v>-1.3503873333534421E-3</v>
      </c>
      <c r="J9" s="3">
        <f t="shared" si="1"/>
        <v>-1.1150387333353442E-2</v>
      </c>
    </row>
    <row r="10" spans="1:10" x14ac:dyDescent="0.3">
      <c r="A10" s="2">
        <v>43282</v>
      </c>
      <c r="B10">
        <v>267</v>
      </c>
      <c r="C10">
        <v>307.14999399999999</v>
      </c>
      <c r="D10">
        <v>260.04998799999998</v>
      </c>
      <c r="E10">
        <v>297.70001200000002</v>
      </c>
      <c r="F10">
        <v>252.16478000000001</v>
      </c>
      <c r="G10">
        <v>348466313</v>
      </c>
      <c r="I10" s="3">
        <f t="shared" si="0"/>
        <v>0.11833211661140972</v>
      </c>
      <c r="J10" s="3">
        <f t="shared" si="1"/>
        <v>0.10853211661140971</v>
      </c>
    </row>
    <row r="11" spans="1:10" x14ac:dyDescent="0.3">
      <c r="A11" s="2">
        <v>43313</v>
      </c>
      <c r="B11">
        <v>298.04998799999998</v>
      </c>
      <c r="C11">
        <v>322.60000600000001</v>
      </c>
      <c r="D11">
        <v>296.10000600000001</v>
      </c>
      <c r="E11">
        <v>319.85000600000001</v>
      </c>
      <c r="F11">
        <v>270.92675800000001</v>
      </c>
      <c r="G11">
        <v>263506401</v>
      </c>
      <c r="I11" s="3">
        <f t="shared" si="0"/>
        <v>7.4403641936038808E-2</v>
      </c>
      <c r="J11" s="3">
        <f t="shared" si="1"/>
        <v>6.4603641936038805E-2</v>
      </c>
    </row>
    <row r="12" spans="1:10" x14ac:dyDescent="0.3">
      <c r="A12" s="2">
        <v>43344</v>
      </c>
      <c r="B12">
        <v>322.95001200000002</v>
      </c>
      <c r="C12">
        <v>322.95001200000002</v>
      </c>
      <c r="D12">
        <v>289.5</v>
      </c>
      <c r="E12">
        <v>297.75</v>
      </c>
      <c r="F12">
        <v>252.20709199999999</v>
      </c>
      <c r="G12">
        <v>233947297</v>
      </c>
      <c r="I12" s="3">
        <f t="shared" si="0"/>
        <v>-6.9094932291627012E-2</v>
      </c>
      <c r="J12" s="3">
        <f t="shared" si="1"/>
        <v>-7.8894932291627015E-2</v>
      </c>
    </row>
    <row r="13" spans="1:10" x14ac:dyDescent="0.3">
      <c r="A13" s="2">
        <v>43374</v>
      </c>
      <c r="B13">
        <v>300.85000600000001</v>
      </c>
      <c r="C13">
        <v>302.95001200000002</v>
      </c>
      <c r="D13">
        <v>263.64999399999999</v>
      </c>
      <c r="E13">
        <v>280.10000600000001</v>
      </c>
      <c r="F13">
        <v>237.256821</v>
      </c>
      <c r="G13">
        <v>252722016</v>
      </c>
      <c r="I13" s="3">
        <f t="shared" si="0"/>
        <v>-5.9277758136951943E-2</v>
      </c>
      <c r="J13" s="3">
        <f t="shared" si="1"/>
        <v>-6.9077758136951939E-2</v>
      </c>
    </row>
    <row r="14" spans="1:10" x14ac:dyDescent="0.3">
      <c r="A14" s="2">
        <v>43405</v>
      </c>
      <c r="B14">
        <v>280</v>
      </c>
      <c r="C14">
        <v>290</v>
      </c>
      <c r="D14">
        <v>273.14999399999999</v>
      </c>
      <c r="E14">
        <v>285.79998799999998</v>
      </c>
      <c r="F14">
        <v>242.08496099999999</v>
      </c>
      <c r="G14">
        <v>183521572</v>
      </c>
      <c r="I14" s="3">
        <f t="shared" si="0"/>
        <v>2.0349846970258403E-2</v>
      </c>
      <c r="J14" s="3">
        <f t="shared" si="1"/>
        <v>1.0549846970258403E-2</v>
      </c>
    </row>
    <row r="15" spans="1:10" x14ac:dyDescent="0.3">
      <c r="A15" s="2">
        <v>43435</v>
      </c>
      <c r="B15">
        <v>287.25</v>
      </c>
      <c r="C15">
        <v>289.5</v>
      </c>
      <c r="D15">
        <v>268.20001200000002</v>
      </c>
      <c r="E15">
        <v>281.64999399999999</v>
      </c>
      <c r="F15">
        <v>238.56973300000001</v>
      </c>
      <c r="G15">
        <v>188635478</v>
      </c>
      <c r="I15" s="3">
        <f t="shared" si="0"/>
        <v>-1.4520637653323617E-2</v>
      </c>
      <c r="J15" s="3">
        <f t="shared" si="1"/>
        <v>-2.4320637653323617E-2</v>
      </c>
    </row>
    <row r="16" spans="1:10" x14ac:dyDescent="0.3">
      <c r="A16" s="2">
        <v>43466</v>
      </c>
      <c r="B16">
        <v>282.20001200000002</v>
      </c>
      <c r="C16">
        <v>297.39999399999999</v>
      </c>
      <c r="D16">
        <v>273.60000600000001</v>
      </c>
      <c r="E16">
        <v>278.64999399999999</v>
      </c>
      <c r="F16">
        <v>236.028595</v>
      </c>
      <c r="G16">
        <v>263251945</v>
      </c>
      <c r="I16" s="3">
        <f t="shared" si="0"/>
        <v>-1.0651552349266442E-2</v>
      </c>
      <c r="J16" s="3">
        <f t="shared" si="1"/>
        <v>-2.045155234926644E-2</v>
      </c>
    </row>
    <row r="17" spans="1:10" x14ac:dyDescent="0.3">
      <c r="A17" s="2">
        <v>43497</v>
      </c>
      <c r="B17">
        <v>280.64999399999999</v>
      </c>
      <c r="C17">
        <v>285.20001200000002</v>
      </c>
      <c r="D17">
        <v>268.45001200000002</v>
      </c>
      <c r="E17">
        <v>276.04998799999998</v>
      </c>
      <c r="F17">
        <v>233.82626300000001</v>
      </c>
      <c r="G17">
        <v>327891019</v>
      </c>
      <c r="I17" s="3">
        <f t="shared" si="0"/>
        <v>-9.3307846873383459E-3</v>
      </c>
      <c r="J17" s="3">
        <f t="shared" si="1"/>
        <v>-1.9130784687338344E-2</v>
      </c>
    </row>
    <row r="18" spans="1:10" x14ac:dyDescent="0.3">
      <c r="A18" s="2">
        <v>43525</v>
      </c>
      <c r="B18">
        <v>276.45001200000002</v>
      </c>
      <c r="C18">
        <v>303</v>
      </c>
      <c r="D18">
        <v>276.04998799999998</v>
      </c>
      <c r="E18">
        <v>297.25</v>
      </c>
      <c r="F18">
        <v>251.78358499999999</v>
      </c>
      <c r="G18">
        <v>246356876</v>
      </c>
      <c r="I18" s="3">
        <f t="shared" si="0"/>
        <v>7.6797711983276978E-2</v>
      </c>
      <c r="J18" s="3">
        <f t="shared" si="1"/>
        <v>6.6997711983276975E-2</v>
      </c>
    </row>
    <row r="19" spans="1:10" x14ac:dyDescent="0.3">
      <c r="A19" s="2">
        <v>43556</v>
      </c>
      <c r="B19">
        <v>297</v>
      </c>
      <c r="C19">
        <v>310</v>
      </c>
      <c r="D19">
        <v>291.70001200000002</v>
      </c>
      <c r="E19">
        <v>301.35000600000001</v>
      </c>
      <c r="F19">
        <v>255.25647000000001</v>
      </c>
      <c r="G19">
        <v>185143666</v>
      </c>
      <c r="I19" s="3">
        <f t="shared" si="0"/>
        <v>1.3793135084640326E-2</v>
      </c>
      <c r="J19" s="3">
        <f t="shared" si="1"/>
        <v>3.9931350846403261E-3</v>
      </c>
    </row>
    <row r="20" spans="1:10" x14ac:dyDescent="0.3">
      <c r="A20" s="2">
        <v>43586</v>
      </c>
      <c r="B20">
        <v>301.35000600000001</v>
      </c>
      <c r="C20">
        <v>310</v>
      </c>
      <c r="D20">
        <v>277.45001200000002</v>
      </c>
      <c r="E20">
        <v>278.54998799999998</v>
      </c>
      <c r="F20">
        <v>235.94387800000001</v>
      </c>
      <c r="G20">
        <v>291592696</v>
      </c>
      <c r="I20" s="3">
        <f t="shared" si="0"/>
        <v>-7.5659559187667189E-2</v>
      </c>
      <c r="J20" s="3">
        <f t="shared" si="1"/>
        <v>-8.5459559187667192E-2</v>
      </c>
    </row>
    <row r="21" spans="1:10" x14ac:dyDescent="0.3">
      <c r="A21" s="2">
        <v>43617</v>
      </c>
      <c r="B21">
        <v>281.39999399999999</v>
      </c>
      <c r="C21">
        <v>282.14999399999999</v>
      </c>
      <c r="D21">
        <v>272.5</v>
      </c>
      <c r="E21">
        <v>273.85000600000001</v>
      </c>
      <c r="F21">
        <v>236.40652499999999</v>
      </c>
      <c r="G21">
        <v>214773354</v>
      </c>
      <c r="I21" s="3">
        <f t="shared" si="0"/>
        <v>1.960834940586912E-3</v>
      </c>
      <c r="J21" s="3">
        <f t="shared" si="1"/>
        <v>-7.8391650594130877E-3</v>
      </c>
    </row>
    <row r="22" spans="1:10" x14ac:dyDescent="0.3">
      <c r="A22" s="2">
        <v>43647</v>
      </c>
      <c r="B22">
        <v>274.39999399999999</v>
      </c>
      <c r="C22">
        <v>282.89999399999999</v>
      </c>
      <c r="D22">
        <v>264</v>
      </c>
      <c r="E22">
        <v>270.20001200000002</v>
      </c>
      <c r="F22">
        <v>233.255585</v>
      </c>
      <c r="G22">
        <v>259920694</v>
      </c>
      <c r="I22" s="3">
        <f t="shared" si="0"/>
        <v>-1.3328481521396212E-2</v>
      </c>
      <c r="J22" s="3">
        <f t="shared" si="1"/>
        <v>-2.312848152139621E-2</v>
      </c>
    </row>
    <row r="23" spans="1:10" x14ac:dyDescent="0.3">
      <c r="A23" s="2">
        <v>43678</v>
      </c>
      <c r="B23">
        <v>270.45001200000002</v>
      </c>
      <c r="C23">
        <v>270.70001200000002</v>
      </c>
      <c r="D23">
        <v>234.64999399999999</v>
      </c>
      <c r="E23">
        <v>245.64999399999999</v>
      </c>
      <c r="F23">
        <v>212.062286</v>
      </c>
      <c r="G23">
        <v>234082476</v>
      </c>
      <c r="I23" s="3">
        <f t="shared" si="0"/>
        <v>-9.0858699053229519E-2</v>
      </c>
      <c r="J23" s="3">
        <f t="shared" si="1"/>
        <v>-0.10065869905322952</v>
      </c>
    </row>
    <row r="24" spans="1:10" x14ac:dyDescent="0.3">
      <c r="A24" s="2">
        <v>43709</v>
      </c>
      <c r="B24">
        <v>245.64999399999999</v>
      </c>
      <c r="C24">
        <v>260.79998799999998</v>
      </c>
      <c r="D24">
        <v>234.050003</v>
      </c>
      <c r="E24">
        <v>259.85000600000001</v>
      </c>
      <c r="F24">
        <v>224.32072400000001</v>
      </c>
      <c r="G24">
        <v>329445451</v>
      </c>
      <c r="I24" s="3">
        <f t="shared" si="0"/>
        <v>5.7805837290653431E-2</v>
      </c>
      <c r="J24" s="3">
        <f t="shared" si="1"/>
        <v>4.8005837290653428E-2</v>
      </c>
    </row>
    <row r="25" spans="1:10" x14ac:dyDescent="0.3">
      <c r="A25" s="2">
        <v>43739</v>
      </c>
      <c r="B25">
        <v>259.10000600000001</v>
      </c>
      <c r="C25">
        <v>264</v>
      </c>
      <c r="D25">
        <v>241.10000600000001</v>
      </c>
      <c r="E25">
        <v>257.64999399999999</v>
      </c>
      <c r="F25">
        <v>222.421539</v>
      </c>
      <c r="G25">
        <v>351771401</v>
      </c>
      <c r="I25" s="3">
        <f t="shared" si="0"/>
        <v>-8.4663822679175056E-3</v>
      </c>
      <c r="J25" s="3">
        <f t="shared" si="1"/>
        <v>-1.8266382267917505E-2</v>
      </c>
    </row>
    <row r="26" spans="1:10" x14ac:dyDescent="0.3">
      <c r="A26" s="2">
        <v>43770</v>
      </c>
      <c r="B26">
        <v>259.35000600000001</v>
      </c>
      <c r="C26">
        <v>266.29998799999998</v>
      </c>
      <c r="D26">
        <v>245</v>
      </c>
      <c r="E26">
        <v>246.39999399999999</v>
      </c>
      <c r="F26">
        <v>212.70974699999999</v>
      </c>
      <c r="G26">
        <v>226187745</v>
      </c>
      <c r="I26" s="3">
        <f t="shared" si="0"/>
        <v>-4.3663900734002219E-2</v>
      </c>
      <c r="J26" s="3">
        <f t="shared" si="1"/>
        <v>-5.3463900734002215E-2</v>
      </c>
    </row>
    <row r="27" spans="1:10" x14ac:dyDescent="0.3">
      <c r="A27" s="2">
        <v>43800</v>
      </c>
      <c r="B27">
        <v>246</v>
      </c>
      <c r="C27">
        <v>247.89999399999999</v>
      </c>
      <c r="D27">
        <v>235</v>
      </c>
      <c r="E27">
        <v>237.699997</v>
      </c>
      <c r="F27">
        <v>205.19929500000001</v>
      </c>
      <c r="G27">
        <v>244938587</v>
      </c>
      <c r="I27" s="3">
        <f t="shared" si="0"/>
        <v>-3.5308452508290497E-2</v>
      </c>
      <c r="J27" s="3">
        <f t="shared" si="1"/>
        <v>-4.51084525082905E-2</v>
      </c>
    </row>
    <row r="28" spans="1:10" x14ac:dyDescent="0.3">
      <c r="A28" s="2">
        <v>43831</v>
      </c>
      <c r="B28">
        <v>238.60000600000001</v>
      </c>
      <c r="C28">
        <v>243.89999399999999</v>
      </c>
      <c r="D28">
        <v>230.5</v>
      </c>
      <c r="E28">
        <v>235.14999399999999</v>
      </c>
      <c r="F28">
        <v>202.99794</v>
      </c>
      <c r="G28">
        <v>219654514</v>
      </c>
      <c r="I28" s="3">
        <f t="shared" si="0"/>
        <v>-1.0727887734702044E-2</v>
      </c>
      <c r="J28" s="3">
        <f t="shared" si="1"/>
        <v>-2.0527887734702044E-2</v>
      </c>
    </row>
    <row r="29" spans="1:10" x14ac:dyDescent="0.3">
      <c r="A29" s="2">
        <v>43862</v>
      </c>
      <c r="B29">
        <v>236.89999399999999</v>
      </c>
      <c r="C29">
        <v>239.25</v>
      </c>
      <c r="D29">
        <v>192.050003</v>
      </c>
      <c r="E29">
        <v>197.550003</v>
      </c>
      <c r="F29">
        <v>170.539017</v>
      </c>
      <c r="G29">
        <v>456619747</v>
      </c>
      <c r="I29" s="3">
        <f t="shared" si="0"/>
        <v>-0.15989779502195933</v>
      </c>
      <c r="J29" s="3">
        <f t="shared" si="1"/>
        <v>-0.16969779502195934</v>
      </c>
    </row>
    <row r="30" spans="1:10" x14ac:dyDescent="0.3">
      <c r="A30" s="2">
        <v>43891</v>
      </c>
      <c r="B30">
        <v>199.5</v>
      </c>
      <c r="C30">
        <v>203.449997</v>
      </c>
      <c r="D30">
        <v>134.60000600000001</v>
      </c>
      <c r="E30">
        <v>171.699997</v>
      </c>
      <c r="F30">
        <v>148.223465</v>
      </c>
      <c r="G30">
        <v>885486167</v>
      </c>
      <c r="I30" s="3">
        <f t="shared" si="0"/>
        <v>-0.13085305868744393</v>
      </c>
      <c r="J30" s="3">
        <f t="shared" si="1"/>
        <v>-0.14065305868744393</v>
      </c>
    </row>
    <row r="31" spans="1:10" x14ac:dyDescent="0.3">
      <c r="A31" s="2">
        <v>43922</v>
      </c>
      <c r="B31">
        <v>171.699997</v>
      </c>
      <c r="C31">
        <v>193.75</v>
      </c>
      <c r="D31">
        <v>164.550003</v>
      </c>
      <c r="E31">
        <v>182.050003</v>
      </c>
      <c r="F31">
        <v>157.15832499999999</v>
      </c>
      <c r="G31">
        <v>535693554</v>
      </c>
      <c r="I31" s="3">
        <f t="shared" si="0"/>
        <v>6.0279659499256649E-2</v>
      </c>
      <c r="J31" s="3">
        <f t="shared" si="1"/>
        <v>5.0479659499256646E-2</v>
      </c>
    </row>
    <row r="32" spans="1:10" x14ac:dyDescent="0.3">
      <c r="A32" s="2">
        <v>43952</v>
      </c>
      <c r="B32">
        <v>182.050003</v>
      </c>
      <c r="C32">
        <v>198</v>
      </c>
      <c r="D32">
        <v>157.10000600000001</v>
      </c>
      <c r="E32">
        <v>197.35000600000001</v>
      </c>
      <c r="F32">
        <v>170.36634799999999</v>
      </c>
      <c r="G32">
        <v>554395975</v>
      </c>
      <c r="I32" s="3">
        <f t="shared" si="0"/>
        <v>8.4042782970612587E-2</v>
      </c>
      <c r="J32" s="3">
        <f t="shared" si="1"/>
        <v>7.4242782970612584E-2</v>
      </c>
    </row>
    <row r="33" spans="1:10" x14ac:dyDescent="0.3">
      <c r="A33" s="2">
        <v>43983</v>
      </c>
      <c r="B33">
        <v>201</v>
      </c>
      <c r="C33">
        <v>209.39999399999999</v>
      </c>
      <c r="D33">
        <v>180.699997</v>
      </c>
      <c r="E33">
        <v>194.64999399999999</v>
      </c>
      <c r="F33">
        <v>168.035538</v>
      </c>
      <c r="G33">
        <v>764204539</v>
      </c>
      <c r="I33" s="3">
        <f t="shared" si="0"/>
        <v>-1.3681164310688785E-2</v>
      </c>
      <c r="J33" s="3">
        <f t="shared" si="1"/>
        <v>-2.3481164310688786E-2</v>
      </c>
    </row>
    <row r="34" spans="1:10" x14ac:dyDescent="0.3">
      <c r="A34" s="2">
        <v>44013</v>
      </c>
      <c r="B34">
        <v>194.64999399999999</v>
      </c>
      <c r="C34">
        <v>208.5</v>
      </c>
      <c r="D34">
        <v>191.5</v>
      </c>
      <c r="E34">
        <v>194.14999399999999</v>
      </c>
      <c r="F34">
        <v>167.603882</v>
      </c>
      <c r="G34">
        <v>604197678</v>
      </c>
      <c r="I34" s="3">
        <f t="shared" si="0"/>
        <v>-2.5688375514946356E-3</v>
      </c>
      <c r="J34" s="3">
        <f t="shared" si="1"/>
        <v>-1.2368837551494635E-2</v>
      </c>
    </row>
    <row r="35" spans="1:10" x14ac:dyDescent="0.3">
      <c r="A35" s="2">
        <v>44044</v>
      </c>
      <c r="B35">
        <v>194</v>
      </c>
      <c r="C35">
        <v>207.699997</v>
      </c>
      <c r="D35">
        <v>190</v>
      </c>
      <c r="E35">
        <v>191.10000600000001</v>
      </c>
      <c r="F35">
        <v>173.45347599999999</v>
      </c>
      <c r="G35">
        <v>567641852</v>
      </c>
      <c r="I35" s="3">
        <f t="shared" ref="I35:I61" si="2">(F35-F34)/F34</f>
        <v>3.4901303777677396E-2</v>
      </c>
      <c r="J35" s="3">
        <f t="shared" ref="J35:J61" si="3">I35-0.0098</f>
        <v>2.5101303777677397E-2</v>
      </c>
    </row>
    <row r="36" spans="1:10" x14ac:dyDescent="0.3">
      <c r="A36" s="2">
        <v>44075</v>
      </c>
      <c r="B36">
        <v>191.10000600000001</v>
      </c>
      <c r="C36">
        <v>193.25</v>
      </c>
      <c r="D36">
        <v>166.14999399999999</v>
      </c>
      <c r="E36">
        <v>171.699997</v>
      </c>
      <c r="F36">
        <v>155.84489400000001</v>
      </c>
      <c r="G36">
        <v>646294807</v>
      </c>
      <c r="I36" s="3">
        <f t="shared" si="2"/>
        <v>-0.10151760809913077</v>
      </c>
      <c r="J36" s="3">
        <f t="shared" si="3"/>
        <v>-0.11131760809913077</v>
      </c>
    </row>
    <row r="37" spans="1:10" x14ac:dyDescent="0.3">
      <c r="A37" s="2">
        <v>44105</v>
      </c>
      <c r="B37">
        <v>174.5</v>
      </c>
      <c r="C37">
        <v>175.199997</v>
      </c>
      <c r="D37">
        <v>163.35000600000001</v>
      </c>
      <c r="E37">
        <v>165.25</v>
      </c>
      <c r="F37">
        <v>149.99049400000001</v>
      </c>
      <c r="G37">
        <v>527572084</v>
      </c>
      <c r="I37" s="3">
        <f t="shared" si="2"/>
        <v>-3.7565555404080145E-2</v>
      </c>
      <c r="J37" s="3">
        <f t="shared" si="3"/>
        <v>-4.7365555404080148E-2</v>
      </c>
    </row>
    <row r="38" spans="1:10" x14ac:dyDescent="0.3">
      <c r="A38" s="2">
        <v>44136</v>
      </c>
      <c r="B38">
        <v>166.800003</v>
      </c>
      <c r="C38">
        <v>197.949997</v>
      </c>
      <c r="D38">
        <v>164.449997</v>
      </c>
      <c r="E38">
        <v>193.64999399999999</v>
      </c>
      <c r="F38">
        <v>175.76797500000001</v>
      </c>
      <c r="G38">
        <v>663128547</v>
      </c>
      <c r="I38" s="3">
        <f t="shared" si="2"/>
        <v>0.17186076472286299</v>
      </c>
      <c r="J38" s="3">
        <f t="shared" si="3"/>
        <v>0.16206076472286299</v>
      </c>
    </row>
    <row r="39" spans="1:10" x14ac:dyDescent="0.3">
      <c r="A39" s="2">
        <v>44166</v>
      </c>
      <c r="B39">
        <v>195</v>
      </c>
      <c r="C39">
        <v>218.60000600000001</v>
      </c>
      <c r="D39">
        <v>192.39999399999999</v>
      </c>
      <c r="E39">
        <v>209</v>
      </c>
      <c r="F39">
        <v>189.700546</v>
      </c>
      <c r="G39">
        <v>650964058</v>
      </c>
      <c r="I39" s="3">
        <f t="shared" si="2"/>
        <v>7.9266834586903534E-2</v>
      </c>
      <c r="J39" s="3">
        <f t="shared" si="3"/>
        <v>6.9466834586903531E-2</v>
      </c>
    </row>
    <row r="40" spans="1:10" x14ac:dyDescent="0.3">
      <c r="A40" s="2">
        <v>44197</v>
      </c>
      <c r="B40">
        <v>209.89999399999999</v>
      </c>
      <c r="C40">
        <v>222</v>
      </c>
      <c r="D40">
        <v>200.25</v>
      </c>
      <c r="E40">
        <v>203.25</v>
      </c>
      <c r="F40">
        <v>184.481506</v>
      </c>
      <c r="G40">
        <v>771143214</v>
      </c>
      <c r="I40" s="3">
        <f t="shared" si="2"/>
        <v>-2.751199250633684E-2</v>
      </c>
      <c r="J40" s="3">
        <f t="shared" si="3"/>
        <v>-3.7311992506336836E-2</v>
      </c>
    </row>
    <row r="41" spans="1:10" x14ac:dyDescent="0.3">
      <c r="A41" s="2">
        <v>44228</v>
      </c>
      <c r="B41">
        <v>204</v>
      </c>
      <c r="C41">
        <v>239.199997</v>
      </c>
      <c r="D41">
        <v>201.800003</v>
      </c>
      <c r="E41">
        <v>203.85000600000001</v>
      </c>
      <c r="F41">
        <v>185.02612300000001</v>
      </c>
      <c r="G41">
        <v>998527081</v>
      </c>
      <c r="I41" s="3">
        <f t="shared" si="2"/>
        <v>2.9521495775301E-3</v>
      </c>
      <c r="J41" s="3">
        <f t="shared" si="3"/>
        <v>-6.8478504224699002E-3</v>
      </c>
    </row>
    <row r="42" spans="1:10" x14ac:dyDescent="0.3">
      <c r="A42" s="2">
        <v>44256</v>
      </c>
      <c r="B42">
        <v>205.449997</v>
      </c>
      <c r="C42">
        <v>228.10000600000001</v>
      </c>
      <c r="D42">
        <v>201.60000600000001</v>
      </c>
      <c r="E42">
        <v>218.5</v>
      </c>
      <c r="F42">
        <v>203.024002</v>
      </c>
      <c r="G42">
        <v>841769655</v>
      </c>
      <c r="I42" s="3">
        <f t="shared" si="2"/>
        <v>9.7272097086528592E-2</v>
      </c>
      <c r="J42" s="3">
        <f t="shared" si="3"/>
        <v>8.7472097086528589E-2</v>
      </c>
    </row>
    <row r="43" spans="1:10" x14ac:dyDescent="0.3">
      <c r="A43" s="2">
        <v>44287</v>
      </c>
      <c r="B43">
        <v>220</v>
      </c>
      <c r="C43">
        <v>220.60000600000001</v>
      </c>
      <c r="D43">
        <v>200.550003</v>
      </c>
      <c r="E43">
        <v>202.60000600000001</v>
      </c>
      <c r="F43">
        <v>188.25018299999999</v>
      </c>
      <c r="G43">
        <v>370956773</v>
      </c>
      <c r="I43" s="3">
        <f t="shared" si="2"/>
        <v>-7.2768829569225035E-2</v>
      </c>
      <c r="J43" s="3">
        <f t="shared" si="3"/>
        <v>-8.2568829569225038E-2</v>
      </c>
    </row>
    <row r="44" spans="1:10" x14ac:dyDescent="0.3">
      <c r="A44" s="2">
        <v>44317</v>
      </c>
      <c r="B44">
        <v>201.199997</v>
      </c>
      <c r="C44">
        <v>217.89999399999999</v>
      </c>
      <c r="D44">
        <v>199.10000600000001</v>
      </c>
      <c r="E44">
        <v>216.60000600000001</v>
      </c>
      <c r="F44">
        <v>201.25857500000001</v>
      </c>
      <c r="G44">
        <v>549122786</v>
      </c>
      <c r="I44" s="3">
        <f t="shared" si="2"/>
        <v>6.9101616756462939E-2</v>
      </c>
      <c r="J44" s="3">
        <f t="shared" si="3"/>
        <v>5.9301616756462935E-2</v>
      </c>
    </row>
    <row r="45" spans="1:10" x14ac:dyDescent="0.3">
      <c r="A45" s="2">
        <v>44348</v>
      </c>
      <c r="B45">
        <v>218</v>
      </c>
      <c r="C45">
        <v>219.39999399999999</v>
      </c>
      <c r="D45">
        <v>202.39999399999999</v>
      </c>
      <c r="E45">
        <v>202.699997</v>
      </c>
      <c r="F45">
        <v>188.34309400000001</v>
      </c>
      <c r="G45">
        <v>569501634</v>
      </c>
      <c r="I45" s="3">
        <f t="shared" si="2"/>
        <v>-6.4173568753530127E-2</v>
      </c>
      <c r="J45" s="3">
        <f t="shared" si="3"/>
        <v>-7.3973568753530131E-2</v>
      </c>
    </row>
    <row r="46" spans="1:10" x14ac:dyDescent="0.3">
      <c r="A46" s="2">
        <v>44378</v>
      </c>
      <c r="B46">
        <v>202.89999399999999</v>
      </c>
      <c r="C46">
        <v>215.35000600000001</v>
      </c>
      <c r="D46">
        <v>200.89999399999999</v>
      </c>
      <c r="E46">
        <v>204.949997</v>
      </c>
      <c r="F46">
        <v>195.72995</v>
      </c>
      <c r="G46">
        <v>417075433</v>
      </c>
      <c r="I46" s="3">
        <f t="shared" si="2"/>
        <v>3.9220211599582167E-2</v>
      </c>
      <c r="J46" s="3">
        <f t="shared" si="3"/>
        <v>2.9420211599582167E-2</v>
      </c>
    </row>
    <row r="47" spans="1:10" x14ac:dyDescent="0.3">
      <c r="A47" s="2">
        <v>44409</v>
      </c>
      <c r="B47">
        <v>206.449997</v>
      </c>
      <c r="C47">
        <v>217.14999399999999</v>
      </c>
      <c r="D47">
        <v>204.35000600000001</v>
      </c>
      <c r="E47">
        <v>211.300003</v>
      </c>
      <c r="F47">
        <v>201.79428100000001</v>
      </c>
      <c r="G47">
        <v>355801278</v>
      </c>
      <c r="I47" s="3">
        <f t="shared" si="2"/>
        <v>3.0983153063698272E-2</v>
      </c>
      <c r="J47" s="3">
        <f t="shared" si="3"/>
        <v>2.1183153063698272E-2</v>
      </c>
    </row>
    <row r="48" spans="1:10" x14ac:dyDescent="0.3">
      <c r="A48" s="2">
        <v>44440</v>
      </c>
      <c r="B48">
        <v>211</v>
      </c>
      <c r="C48">
        <v>245.800003</v>
      </c>
      <c r="D48">
        <v>209</v>
      </c>
      <c r="E48">
        <v>236.14999399999999</v>
      </c>
      <c r="F48">
        <v>225.526352</v>
      </c>
      <c r="G48">
        <v>706564938</v>
      </c>
      <c r="I48" s="3">
        <f t="shared" si="2"/>
        <v>0.11760527048831472</v>
      </c>
      <c r="J48" s="3">
        <f t="shared" si="3"/>
        <v>0.10780527048831472</v>
      </c>
    </row>
    <row r="49" spans="1:10" x14ac:dyDescent="0.3">
      <c r="A49" s="2">
        <v>44470</v>
      </c>
      <c r="B49">
        <v>235.199997</v>
      </c>
      <c r="C49">
        <v>265.29998799999998</v>
      </c>
      <c r="D49">
        <v>222.300003</v>
      </c>
      <c r="E49">
        <v>223.199997</v>
      </c>
      <c r="F49">
        <v>213.15893600000001</v>
      </c>
      <c r="G49">
        <v>624792081</v>
      </c>
      <c r="I49" s="3">
        <f t="shared" si="2"/>
        <v>-5.4838008464749129E-2</v>
      </c>
      <c r="J49" s="3">
        <f t="shared" si="3"/>
        <v>-6.4638008464749125E-2</v>
      </c>
    </row>
    <row r="50" spans="1:10" x14ac:dyDescent="0.3">
      <c r="A50" s="2">
        <v>44501</v>
      </c>
      <c r="B50">
        <v>224.14999399999999</v>
      </c>
      <c r="C50">
        <v>245.25</v>
      </c>
      <c r="D50">
        <v>220</v>
      </c>
      <c r="E50">
        <v>221.14999399999999</v>
      </c>
      <c r="F50">
        <v>211.20115699999999</v>
      </c>
      <c r="G50">
        <v>394693365</v>
      </c>
      <c r="I50" s="3">
        <f t="shared" si="2"/>
        <v>-9.1845973560311656E-3</v>
      </c>
      <c r="J50" s="3">
        <f t="shared" si="3"/>
        <v>-1.8984597356031165E-2</v>
      </c>
    </row>
    <row r="51" spans="1:10" x14ac:dyDescent="0.3">
      <c r="A51" s="2">
        <v>44531</v>
      </c>
      <c r="B51">
        <v>222</v>
      </c>
      <c r="C51">
        <v>238.949997</v>
      </c>
      <c r="D51">
        <v>209.800003</v>
      </c>
      <c r="E51">
        <v>218.050003</v>
      </c>
      <c r="F51">
        <v>208.24063100000001</v>
      </c>
      <c r="G51">
        <v>457398165</v>
      </c>
      <c r="I51" s="3">
        <f t="shared" si="2"/>
        <v>-1.4017565254152407E-2</v>
      </c>
      <c r="J51" s="3">
        <f t="shared" si="3"/>
        <v>-2.3817565254152406E-2</v>
      </c>
    </row>
    <row r="52" spans="1:10" x14ac:dyDescent="0.3">
      <c r="A52" s="2">
        <v>44562</v>
      </c>
      <c r="B52">
        <v>218.050003</v>
      </c>
      <c r="C52">
        <v>227.300003</v>
      </c>
      <c r="D52">
        <v>209.550003</v>
      </c>
      <c r="E52">
        <v>220.199997</v>
      </c>
      <c r="F52">
        <v>210.29390000000001</v>
      </c>
      <c r="G52">
        <v>266189591</v>
      </c>
      <c r="I52" s="3">
        <f t="shared" si="2"/>
        <v>9.8600786510294434E-3</v>
      </c>
      <c r="J52" s="3">
        <f t="shared" si="3"/>
        <v>6.0078651029443764E-5</v>
      </c>
    </row>
    <row r="53" spans="1:10" x14ac:dyDescent="0.3">
      <c r="A53" s="2">
        <v>44593</v>
      </c>
      <c r="B53">
        <v>221</v>
      </c>
      <c r="C53">
        <v>238.5</v>
      </c>
      <c r="D53">
        <v>207</v>
      </c>
      <c r="E53">
        <v>215.85000600000001</v>
      </c>
      <c r="F53">
        <v>206.13960299999999</v>
      </c>
      <c r="G53">
        <v>466265620</v>
      </c>
      <c r="I53" s="3">
        <f t="shared" si="2"/>
        <v>-1.9754719466423008E-2</v>
      </c>
      <c r="J53" s="3">
        <f t="shared" si="3"/>
        <v>-2.9554719466423008E-2</v>
      </c>
    </row>
    <row r="54" spans="1:10" x14ac:dyDescent="0.3">
      <c r="A54" s="2">
        <v>44621</v>
      </c>
      <c r="B54">
        <v>215.85000600000001</v>
      </c>
      <c r="C54">
        <v>258</v>
      </c>
      <c r="D54">
        <v>212.449997</v>
      </c>
      <c r="E54">
        <v>250.64999399999999</v>
      </c>
      <c r="F54">
        <v>244.90536499999999</v>
      </c>
      <c r="G54">
        <v>699286936</v>
      </c>
      <c r="I54" s="3">
        <f t="shared" si="2"/>
        <v>0.18805586813903002</v>
      </c>
      <c r="J54" s="3">
        <f t="shared" si="3"/>
        <v>0.17825586813903002</v>
      </c>
    </row>
    <row r="55" spans="1:10" x14ac:dyDescent="0.3">
      <c r="A55" s="2">
        <v>44652</v>
      </c>
      <c r="B55">
        <v>250</v>
      </c>
      <c r="C55">
        <v>273.14999399999999</v>
      </c>
      <c r="D55">
        <v>248.800003</v>
      </c>
      <c r="E55">
        <v>259.54998799999998</v>
      </c>
      <c r="F55">
        <v>253.60137900000001</v>
      </c>
      <c r="G55">
        <v>443042094</v>
      </c>
      <c r="I55" s="3">
        <f t="shared" si="2"/>
        <v>3.5507650067200525E-2</v>
      </c>
      <c r="J55" s="3">
        <f t="shared" si="3"/>
        <v>2.5707650067200525E-2</v>
      </c>
    </row>
    <row r="56" spans="1:10" x14ac:dyDescent="0.3">
      <c r="A56" s="2">
        <v>44682</v>
      </c>
      <c r="B56">
        <v>258</v>
      </c>
      <c r="C56">
        <v>282.35000600000001</v>
      </c>
      <c r="D56">
        <v>249.14999399999999</v>
      </c>
      <c r="E56">
        <v>270.64999399999999</v>
      </c>
      <c r="F56">
        <v>264.44699100000003</v>
      </c>
      <c r="G56">
        <v>462384362</v>
      </c>
      <c r="I56" s="3">
        <f t="shared" si="2"/>
        <v>4.2766376282204747E-2</v>
      </c>
      <c r="J56" s="3">
        <f t="shared" si="3"/>
        <v>3.2966376282204751E-2</v>
      </c>
    </row>
    <row r="57" spans="1:10" x14ac:dyDescent="0.3">
      <c r="A57" s="2">
        <v>44713</v>
      </c>
      <c r="B57">
        <v>270.64999399999999</v>
      </c>
      <c r="C57">
        <v>275.79998799999998</v>
      </c>
      <c r="D57">
        <v>258.54998799999998</v>
      </c>
      <c r="E57">
        <v>273.5</v>
      </c>
      <c r="F57">
        <v>273.5</v>
      </c>
      <c r="G57">
        <v>263357060</v>
      </c>
      <c r="I57" s="3">
        <f t="shared" si="2"/>
        <v>3.4233737981915528E-2</v>
      </c>
      <c r="J57" s="3">
        <f t="shared" si="3"/>
        <v>2.4433737981915529E-2</v>
      </c>
    </row>
    <row r="58" spans="1:10" x14ac:dyDescent="0.3">
      <c r="A58" s="2">
        <v>44743</v>
      </c>
      <c r="B58">
        <v>273.5</v>
      </c>
      <c r="C58">
        <v>305.89999399999999</v>
      </c>
      <c r="D58">
        <v>271.20001200000002</v>
      </c>
      <c r="E58">
        <v>303.04998799999998</v>
      </c>
      <c r="F58">
        <v>303.04998799999998</v>
      </c>
      <c r="G58">
        <v>316760856</v>
      </c>
      <c r="I58" s="3">
        <f t="shared" si="2"/>
        <v>0.10804383180987197</v>
      </c>
      <c r="J58" s="3">
        <f t="shared" si="3"/>
        <v>9.8243831809871965E-2</v>
      </c>
    </row>
    <row r="59" spans="1:10" x14ac:dyDescent="0.3">
      <c r="A59" s="2">
        <v>44774</v>
      </c>
      <c r="B59">
        <v>304</v>
      </c>
      <c r="C59">
        <v>321.39999399999999</v>
      </c>
      <c r="D59">
        <v>303.10000600000001</v>
      </c>
      <c r="E59">
        <v>320.5</v>
      </c>
      <c r="F59">
        <v>320.5</v>
      </c>
      <c r="G59">
        <v>245937302</v>
      </c>
      <c r="I59" s="3">
        <f t="shared" si="2"/>
        <v>5.758129909577827E-2</v>
      </c>
      <c r="J59" s="3">
        <f t="shared" si="3"/>
        <v>4.7781299095778274E-2</v>
      </c>
    </row>
    <row r="60" spans="1:10" x14ac:dyDescent="0.3">
      <c r="A60" s="2">
        <v>44805</v>
      </c>
      <c r="B60">
        <v>319.5</v>
      </c>
      <c r="C60">
        <v>349.54998799999998</v>
      </c>
      <c r="D60">
        <v>316</v>
      </c>
      <c r="E60">
        <v>332.20001200000002</v>
      </c>
      <c r="F60">
        <v>332.20001200000002</v>
      </c>
      <c r="G60">
        <v>313634408</v>
      </c>
      <c r="I60" s="3">
        <f t="shared" si="2"/>
        <v>3.6505497659906447E-2</v>
      </c>
      <c r="J60" s="3">
        <f t="shared" si="3"/>
        <v>2.6705497659906447E-2</v>
      </c>
    </row>
    <row r="61" spans="1:10" x14ac:dyDescent="0.3">
      <c r="A61" s="2">
        <v>44835</v>
      </c>
      <c r="B61">
        <v>332.89999399999999</v>
      </c>
      <c r="C61">
        <v>339.29998799999998</v>
      </c>
      <c r="D61">
        <v>323.25</v>
      </c>
      <c r="E61">
        <v>332.10000600000001</v>
      </c>
      <c r="F61">
        <v>332.10000600000001</v>
      </c>
      <c r="G61">
        <v>94683849</v>
      </c>
      <c r="I61" s="3">
        <f t="shared" si="2"/>
        <v>-3.0104153036577126E-4</v>
      </c>
      <c r="J61" s="3">
        <f t="shared" si="3"/>
        <v>-1.010104153036577E-2</v>
      </c>
    </row>
    <row r="62" spans="1:10" x14ac:dyDescent="0.3">
      <c r="H62" t="s">
        <v>96</v>
      </c>
      <c r="I62" s="3">
        <f>AVERAGE(I3:I61)</f>
        <v>9.8136610043775916E-3</v>
      </c>
    </row>
    <row r="64" spans="1:10" x14ac:dyDescent="0.3">
      <c r="H64" t="s">
        <v>97</v>
      </c>
      <c r="I64" s="3">
        <f>I62*12</f>
        <v>0.11776393205253111</v>
      </c>
    </row>
    <row r="65" spans="8:10" x14ac:dyDescent="0.3">
      <c r="H65" t="s">
        <v>94</v>
      </c>
      <c r="I65" s="13">
        <f>_xlfn.STDEV.S(I3:I61)</f>
        <v>6.7953996269295949E-2</v>
      </c>
      <c r="J65" t="s">
        <v>98</v>
      </c>
    </row>
    <row r="66" spans="8:10" x14ac:dyDescent="0.3">
      <c r="H66" t="s">
        <v>99</v>
      </c>
      <c r="I66" s="3">
        <f>I65*SQRT(12)</f>
        <v>0.23539954823153303</v>
      </c>
      <c r="J66" s="11" t="s">
        <v>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54" workbookViewId="0">
      <selection activeCell="I57" sqref="I57"/>
    </sheetView>
  </sheetViews>
  <sheetFormatPr defaultRowHeight="15.6" x14ac:dyDescent="0.3"/>
  <cols>
    <col min="1" max="1" width="12.69921875" customWidth="1"/>
    <col min="2" max="5" width="0" hidden="1" customWidth="1"/>
    <col min="6" max="6" width="11.8984375" customWidth="1"/>
    <col min="7" max="7" width="9.09765625" hidden="1" customWidth="1"/>
    <col min="8" max="8" width="19.59765625" customWidth="1"/>
    <col min="9" max="9" width="17.5" customWidth="1"/>
    <col min="10" max="10" width="19.5" customWidth="1"/>
  </cols>
  <sheetData>
    <row r="1" spans="1:10" x14ac:dyDescent="0.3">
      <c r="A1" s="69" t="s">
        <v>0</v>
      </c>
      <c r="B1" s="69" t="s">
        <v>71</v>
      </c>
      <c r="C1" s="69" t="s">
        <v>72</v>
      </c>
      <c r="D1" s="69" t="s">
        <v>73</v>
      </c>
      <c r="E1" s="69" t="s">
        <v>74</v>
      </c>
      <c r="F1" s="69" t="s">
        <v>75</v>
      </c>
      <c r="G1" s="69" t="s">
        <v>76</v>
      </c>
      <c r="H1" s="51" t="s">
        <v>100</v>
      </c>
      <c r="I1" s="51" t="s">
        <v>84</v>
      </c>
    </row>
    <row r="2" spans="1:10" x14ac:dyDescent="0.3">
      <c r="A2" s="72">
        <v>42746</v>
      </c>
      <c r="B2" s="73">
        <v>7264</v>
      </c>
      <c r="C2" s="73">
        <v>7974.15</v>
      </c>
      <c r="D2" s="73">
        <v>7160</v>
      </c>
      <c r="E2" s="73">
        <v>7663.5</v>
      </c>
      <c r="F2" s="73">
        <v>7056.68</v>
      </c>
      <c r="G2" s="73">
        <v>1309970</v>
      </c>
      <c r="H2" s="41">
        <f t="shared" ref="H2:H33" si="0">(F3-F2)/F2</f>
        <v>2.7063151510341926E-2</v>
      </c>
      <c r="I2" s="41">
        <f t="shared" ref="I2:I33" si="1">H2-$I$64</f>
        <v>7.9242749297344268E-3</v>
      </c>
    </row>
    <row r="3" spans="1:10" x14ac:dyDescent="0.3">
      <c r="A3" s="72">
        <v>42747</v>
      </c>
      <c r="B3" s="73">
        <v>7659.95</v>
      </c>
      <c r="C3" s="73">
        <v>8039.05</v>
      </c>
      <c r="D3" s="73">
        <v>7630.05</v>
      </c>
      <c r="E3" s="73">
        <v>7870.9</v>
      </c>
      <c r="F3" s="73">
        <v>7247.6559999999999</v>
      </c>
      <c r="G3" s="73">
        <v>746854</v>
      </c>
      <c r="H3" s="41">
        <f t="shared" si="0"/>
        <v>-4.7072184441424865E-2</v>
      </c>
      <c r="I3" s="41">
        <f t="shared" si="1"/>
        <v>-6.6211061022032364E-2</v>
      </c>
      <c r="J3" s="3"/>
    </row>
    <row r="4" spans="1:10" x14ac:dyDescent="0.3">
      <c r="A4" s="72">
        <v>43101</v>
      </c>
      <c r="B4" s="73">
        <v>7900</v>
      </c>
      <c r="C4" s="73">
        <v>7968.85</v>
      </c>
      <c r="D4" s="73">
        <v>7405.05</v>
      </c>
      <c r="E4" s="73">
        <v>7469.15</v>
      </c>
      <c r="F4" s="73">
        <v>6906.4930000000004</v>
      </c>
      <c r="G4" s="73">
        <v>728873</v>
      </c>
      <c r="H4" s="41">
        <f t="shared" si="0"/>
        <v>3.9160975041891623E-2</v>
      </c>
      <c r="I4" s="41">
        <f t="shared" si="1"/>
        <v>2.0022098461284124E-2</v>
      </c>
      <c r="J4" s="3"/>
    </row>
    <row r="5" spans="1:10" x14ac:dyDescent="0.3">
      <c r="A5" s="72">
        <v>43102</v>
      </c>
      <c r="B5" s="73">
        <v>7499</v>
      </c>
      <c r="C5" s="73">
        <v>7874</v>
      </c>
      <c r="D5" s="73">
        <v>6887.25</v>
      </c>
      <c r="E5" s="73">
        <v>7761.65</v>
      </c>
      <c r="F5" s="73">
        <v>7176.9579999999996</v>
      </c>
      <c r="G5" s="73">
        <v>1677486</v>
      </c>
      <c r="H5" s="41">
        <f t="shared" si="0"/>
        <v>5.6933731533610872E-2</v>
      </c>
      <c r="I5" s="41">
        <f t="shared" si="1"/>
        <v>3.7794854953003373E-2</v>
      </c>
      <c r="J5" s="3"/>
    </row>
    <row r="6" spans="1:10" x14ac:dyDescent="0.3">
      <c r="A6" s="72">
        <v>43103</v>
      </c>
      <c r="B6" s="73">
        <v>7777</v>
      </c>
      <c r="C6" s="73">
        <v>8250</v>
      </c>
      <c r="D6" s="73">
        <v>7566</v>
      </c>
      <c r="E6" s="73">
        <v>8203.5499999999993</v>
      </c>
      <c r="F6" s="73">
        <v>7585.5690000000004</v>
      </c>
      <c r="G6" s="73">
        <v>1551481</v>
      </c>
      <c r="H6" s="41">
        <f t="shared" si="0"/>
        <v>0.14542468732404912</v>
      </c>
      <c r="I6" s="41">
        <f t="shared" si="1"/>
        <v>0.12628581074344161</v>
      </c>
      <c r="J6" s="3"/>
    </row>
    <row r="7" spans="1:10" x14ac:dyDescent="0.3">
      <c r="A7" s="72">
        <v>43104</v>
      </c>
      <c r="B7" s="73">
        <v>8199.85</v>
      </c>
      <c r="C7" s="73">
        <v>9448</v>
      </c>
      <c r="D7" s="73">
        <v>8169.95</v>
      </c>
      <c r="E7" s="73">
        <v>9396.5499999999993</v>
      </c>
      <c r="F7" s="73">
        <v>8688.6980000000003</v>
      </c>
      <c r="G7" s="73">
        <v>1353233</v>
      </c>
      <c r="H7" s="41">
        <f t="shared" si="0"/>
        <v>2.7398581467556943E-2</v>
      </c>
      <c r="I7" s="41">
        <f t="shared" si="1"/>
        <v>8.2597048869494441E-3</v>
      </c>
      <c r="J7" s="3"/>
    </row>
    <row r="8" spans="1:10" x14ac:dyDescent="0.3">
      <c r="A8" s="72">
        <v>43105</v>
      </c>
      <c r="B8" s="73">
        <v>9396.5499999999993</v>
      </c>
      <c r="C8" s="73">
        <v>9889.9500000000007</v>
      </c>
      <c r="D8" s="73">
        <v>8934.65</v>
      </c>
      <c r="E8" s="73">
        <v>9654</v>
      </c>
      <c r="F8" s="73">
        <v>8926.7559999999994</v>
      </c>
      <c r="G8" s="73">
        <v>1408286</v>
      </c>
      <c r="H8" s="41">
        <f t="shared" si="0"/>
        <v>2.3202493716642576E-2</v>
      </c>
      <c r="I8" s="41">
        <f t="shared" si="1"/>
        <v>4.0636171360350776E-3</v>
      </c>
      <c r="J8" s="3"/>
    </row>
    <row r="9" spans="1:10" x14ac:dyDescent="0.3">
      <c r="A9" s="72">
        <v>43106</v>
      </c>
      <c r="B9" s="73">
        <v>9669</v>
      </c>
      <c r="C9" s="73">
        <v>10198</v>
      </c>
      <c r="D9" s="73">
        <v>9490</v>
      </c>
      <c r="E9" s="73">
        <v>9810.1</v>
      </c>
      <c r="F9" s="73">
        <v>9133.8790000000008</v>
      </c>
      <c r="G9" s="73">
        <v>1256068</v>
      </c>
      <c r="H9" s="41">
        <f t="shared" si="0"/>
        <v>7.3424335925623641E-2</v>
      </c>
      <c r="I9" s="41">
        <f t="shared" si="1"/>
        <v>5.4285459345016142E-2</v>
      </c>
      <c r="J9" s="3"/>
    </row>
    <row r="10" spans="1:10" x14ac:dyDescent="0.3">
      <c r="A10" s="72">
        <v>43107</v>
      </c>
      <c r="B10" s="73">
        <v>9890</v>
      </c>
      <c r="C10" s="73">
        <v>10580</v>
      </c>
      <c r="D10" s="73">
        <v>9727.65</v>
      </c>
      <c r="E10" s="73">
        <v>10530.4</v>
      </c>
      <c r="F10" s="73">
        <v>9804.5280000000002</v>
      </c>
      <c r="G10" s="73">
        <v>867119</v>
      </c>
      <c r="H10" s="41">
        <f t="shared" si="0"/>
        <v>9.9886705407950346E-2</v>
      </c>
      <c r="I10" s="41">
        <f t="shared" si="1"/>
        <v>8.0747828827342855E-2</v>
      </c>
      <c r="J10" s="3"/>
    </row>
    <row r="11" spans="1:10" x14ac:dyDescent="0.3">
      <c r="A11" s="72">
        <v>43108</v>
      </c>
      <c r="B11" s="73">
        <v>10600</v>
      </c>
      <c r="C11" s="73">
        <v>11705</v>
      </c>
      <c r="D11" s="73">
        <v>10210</v>
      </c>
      <c r="E11" s="73">
        <v>11582.25</v>
      </c>
      <c r="F11" s="73">
        <v>10783.87</v>
      </c>
      <c r="G11" s="73">
        <v>1528103</v>
      </c>
      <c r="H11" s="41">
        <f t="shared" si="0"/>
        <v>-0.16099952985338289</v>
      </c>
      <c r="I11" s="41">
        <f t="shared" si="1"/>
        <v>-0.1801384064339904</v>
      </c>
      <c r="J11" s="3"/>
    </row>
    <row r="12" spans="1:10" x14ac:dyDescent="0.3">
      <c r="A12" s="72">
        <v>43109</v>
      </c>
      <c r="B12" s="73">
        <v>11679.95</v>
      </c>
      <c r="C12" s="73">
        <v>11679.95</v>
      </c>
      <c r="D12" s="73">
        <v>9199.9500000000007</v>
      </c>
      <c r="E12" s="73">
        <v>9699.65</v>
      </c>
      <c r="F12" s="73">
        <v>9047.6720000000005</v>
      </c>
      <c r="G12" s="73">
        <v>1402217</v>
      </c>
      <c r="H12" s="41">
        <f t="shared" si="0"/>
        <v>4.620746640682815E-2</v>
      </c>
      <c r="I12" s="41">
        <f t="shared" si="1"/>
        <v>2.7068589826220651E-2</v>
      </c>
      <c r="J12" s="3"/>
    </row>
    <row r="13" spans="1:10" x14ac:dyDescent="0.3">
      <c r="A13" s="72">
        <v>43110</v>
      </c>
      <c r="B13" s="73">
        <v>9723.9500000000007</v>
      </c>
      <c r="C13" s="73">
        <v>10198.299999999999</v>
      </c>
      <c r="D13" s="73">
        <v>9047.0499999999993</v>
      </c>
      <c r="E13" s="73">
        <v>10147.85</v>
      </c>
      <c r="F13" s="73">
        <v>9465.7420000000002</v>
      </c>
      <c r="G13" s="73">
        <v>1900628</v>
      </c>
      <c r="H13" s="41">
        <f t="shared" si="0"/>
        <v>6.08011500841667E-2</v>
      </c>
      <c r="I13" s="41">
        <f t="shared" si="1"/>
        <v>4.1662273503559201E-2</v>
      </c>
      <c r="J13" s="3"/>
    </row>
    <row r="14" spans="1:10" x14ac:dyDescent="0.3">
      <c r="A14" s="72">
        <v>43111</v>
      </c>
      <c r="B14" s="73">
        <v>10239</v>
      </c>
      <c r="C14" s="73">
        <v>10890.4</v>
      </c>
      <c r="D14" s="73">
        <v>9903.5</v>
      </c>
      <c r="E14" s="73">
        <v>10764.85</v>
      </c>
      <c r="F14" s="73">
        <v>10041.27</v>
      </c>
      <c r="G14" s="73">
        <v>1393264</v>
      </c>
      <c r="H14" s="41">
        <f t="shared" si="0"/>
        <v>2.9726319479508045E-2</v>
      </c>
      <c r="I14" s="41">
        <f t="shared" si="1"/>
        <v>1.0587442898900547E-2</v>
      </c>
      <c r="J14" s="3"/>
    </row>
    <row r="15" spans="1:10" x14ac:dyDescent="0.3">
      <c r="A15" s="72">
        <v>43112</v>
      </c>
      <c r="B15" s="73">
        <v>10819.2</v>
      </c>
      <c r="C15" s="73">
        <v>11425</v>
      </c>
      <c r="D15" s="73">
        <v>10232</v>
      </c>
      <c r="E15" s="73">
        <v>11084.85</v>
      </c>
      <c r="F15" s="73">
        <v>10339.76</v>
      </c>
      <c r="G15" s="73">
        <v>1336252</v>
      </c>
      <c r="H15" s="41">
        <f t="shared" si="0"/>
        <v>4.215861876871415E-2</v>
      </c>
      <c r="I15" s="41">
        <f t="shared" si="1"/>
        <v>2.3019742188106651E-2</v>
      </c>
      <c r="J15" s="3"/>
    </row>
    <row r="16" spans="1:10" x14ac:dyDescent="0.3">
      <c r="A16" s="72">
        <v>43466</v>
      </c>
      <c r="B16" s="73">
        <v>11150</v>
      </c>
      <c r="C16" s="73">
        <v>11538.95</v>
      </c>
      <c r="D16" s="73">
        <v>10655.55</v>
      </c>
      <c r="E16" s="73">
        <v>11497.85</v>
      </c>
      <c r="F16" s="73">
        <v>10775.67</v>
      </c>
      <c r="G16" s="73">
        <v>1859820</v>
      </c>
      <c r="H16" s="41">
        <f t="shared" si="0"/>
        <v>-7.4631739836130875E-2</v>
      </c>
      <c r="I16" s="41">
        <f t="shared" si="1"/>
        <v>-9.3770616416738367E-2</v>
      </c>
      <c r="J16" s="3"/>
    </row>
    <row r="17" spans="1:10" x14ac:dyDescent="0.3">
      <c r="A17" s="72">
        <v>43467</v>
      </c>
      <c r="B17" s="73">
        <v>11498.05</v>
      </c>
      <c r="C17" s="73">
        <v>11751</v>
      </c>
      <c r="D17" s="73">
        <v>10176.25</v>
      </c>
      <c r="E17" s="73">
        <v>10639.75</v>
      </c>
      <c r="F17" s="73">
        <v>9971.4629999999997</v>
      </c>
      <c r="G17" s="73">
        <v>1860213</v>
      </c>
      <c r="H17" s="41">
        <f t="shared" si="0"/>
        <v>3.0188849921019618E-2</v>
      </c>
      <c r="I17" s="41">
        <f t="shared" si="1"/>
        <v>1.104997334041212E-2</v>
      </c>
      <c r="J17" s="3"/>
    </row>
    <row r="18" spans="1:10" x14ac:dyDescent="0.3">
      <c r="A18" s="72">
        <v>43468</v>
      </c>
      <c r="B18" s="73">
        <v>10640</v>
      </c>
      <c r="C18" s="73">
        <v>11239</v>
      </c>
      <c r="D18" s="73">
        <v>10031.65</v>
      </c>
      <c r="E18" s="73">
        <v>10960.95</v>
      </c>
      <c r="F18" s="73">
        <v>10272.49</v>
      </c>
      <c r="G18" s="73">
        <v>2014392</v>
      </c>
      <c r="H18" s="41">
        <f t="shared" si="0"/>
        <v>-5.0776394038835621E-3</v>
      </c>
      <c r="I18" s="41">
        <f t="shared" si="1"/>
        <v>-2.4216515984491059E-2</v>
      </c>
      <c r="J18" s="3"/>
    </row>
    <row r="19" spans="1:10" x14ac:dyDescent="0.3">
      <c r="A19" s="72">
        <v>43469</v>
      </c>
      <c r="B19" s="73">
        <v>10980</v>
      </c>
      <c r="C19" s="73">
        <v>11239.95</v>
      </c>
      <c r="D19" s="73">
        <v>10690</v>
      </c>
      <c r="E19" s="73">
        <v>10905.3</v>
      </c>
      <c r="F19" s="73">
        <v>10220.33</v>
      </c>
      <c r="G19" s="73">
        <v>1166177</v>
      </c>
      <c r="H19" s="41">
        <f t="shared" si="0"/>
        <v>5.6767247241527458E-2</v>
      </c>
      <c r="I19" s="41">
        <f t="shared" si="1"/>
        <v>3.7628370660919959E-2</v>
      </c>
      <c r="J19" s="3"/>
    </row>
    <row r="20" spans="1:10" x14ac:dyDescent="0.3">
      <c r="A20" s="72">
        <v>43470</v>
      </c>
      <c r="B20" s="73">
        <v>10905.3</v>
      </c>
      <c r="C20" s="73">
        <v>11540</v>
      </c>
      <c r="D20" s="73">
        <v>10120.049999999999</v>
      </c>
      <c r="E20" s="73">
        <v>11498.1</v>
      </c>
      <c r="F20" s="73">
        <v>10800.51</v>
      </c>
      <c r="G20" s="73">
        <v>1555261</v>
      </c>
      <c r="H20" s="41">
        <f t="shared" si="0"/>
        <v>4.0712892261569066E-2</v>
      </c>
      <c r="I20" s="41">
        <f t="shared" si="1"/>
        <v>2.1574015680961567E-2</v>
      </c>
      <c r="J20" s="3"/>
    </row>
    <row r="21" spans="1:10" x14ac:dyDescent="0.3">
      <c r="A21" s="72">
        <v>43471</v>
      </c>
      <c r="B21" s="73">
        <v>11498.6</v>
      </c>
      <c r="C21" s="73">
        <v>11950</v>
      </c>
      <c r="D21" s="73">
        <v>11300</v>
      </c>
      <c r="E21" s="73">
        <v>11912.6</v>
      </c>
      <c r="F21" s="73">
        <v>11240.23</v>
      </c>
      <c r="G21" s="73">
        <v>1264931</v>
      </c>
      <c r="H21" s="41">
        <f t="shared" si="0"/>
        <v>-1.9869700175174365E-2</v>
      </c>
      <c r="I21" s="41">
        <f t="shared" si="1"/>
        <v>-3.9008576755781864E-2</v>
      </c>
      <c r="J21" s="3"/>
    </row>
    <row r="22" spans="1:10" x14ac:dyDescent="0.3">
      <c r="A22" s="72">
        <v>43472</v>
      </c>
      <c r="B22" s="73">
        <v>11984</v>
      </c>
      <c r="C22" s="73">
        <v>12023.25</v>
      </c>
      <c r="D22" s="73">
        <v>11265</v>
      </c>
      <c r="E22" s="73">
        <v>11675.9</v>
      </c>
      <c r="F22" s="73">
        <v>11016.89</v>
      </c>
      <c r="G22" s="73">
        <v>1047026</v>
      </c>
      <c r="H22" s="41">
        <f t="shared" si="0"/>
        <v>0.1027159207362514</v>
      </c>
      <c r="I22" s="41">
        <f t="shared" si="1"/>
        <v>8.3577044155643904E-2</v>
      </c>
      <c r="J22" s="3"/>
    </row>
    <row r="23" spans="1:10" x14ac:dyDescent="0.3">
      <c r="A23" s="72">
        <v>43473</v>
      </c>
      <c r="B23" s="73">
        <v>11664</v>
      </c>
      <c r="C23" s="73">
        <v>12948.8</v>
      </c>
      <c r="D23" s="73">
        <v>11322.45</v>
      </c>
      <c r="E23" s="73">
        <v>12875.2</v>
      </c>
      <c r="F23" s="73">
        <v>12148.5</v>
      </c>
      <c r="G23" s="73">
        <v>1880429</v>
      </c>
      <c r="H23" s="41">
        <f t="shared" si="0"/>
        <v>9.5443881960735888E-2</v>
      </c>
      <c r="I23" s="41">
        <f t="shared" si="1"/>
        <v>7.6305005380128382E-2</v>
      </c>
      <c r="J23" s="3"/>
    </row>
    <row r="24" spans="1:10" x14ac:dyDescent="0.3">
      <c r="A24" s="72">
        <v>43474</v>
      </c>
      <c r="B24" s="73">
        <v>12875.2</v>
      </c>
      <c r="C24" s="73">
        <v>14144</v>
      </c>
      <c r="D24" s="73">
        <v>12387.65</v>
      </c>
      <c r="E24" s="73">
        <v>13889.65</v>
      </c>
      <c r="F24" s="73">
        <v>13308</v>
      </c>
      <c r="G24" s="73">
        <v>2552816</v>
      </c>
      <c r="H24" s="41">
        <f t="shared" si="0"/>
        <v>7.6125638713555752E-2</v>
      </c>
      <c r="I24" s="41">
        <f t="shared" si="1"/>
        <v>5.6986762132948253E-2</v>
      </c>
      <c r="J24" s="3"/>
    </row>
    <row r="25" spans="1:10" x14ac:dyDescent="0.3">
      <c r="A25" s="72">
        <v>43475</v>
      </c>
      <c r="B25" s="73">
        <v>13889</v>
      </c>
      <c r="C25" s="73">
        <v>15146.9</v>
      </c>
      <c r="D25" s="73">
        <v>13335.9</v>
      </c>
      <c r="E25" s="73">
        <v>14947</v>
      </c>
      <c r="F25" s="73">
        <v>14321.08</v>
      </c>
      <c r="G25" s="73">
        <v>1605412</v>
      </c>
      <c r="H25" s="41">
        <f t="shared" si="0"/>
        <v>-3.2987037290483669E-2</v>
      </c>
      <c r="I25" s="41">
        <f t="shared" si="1"/>
        <v>-5.2125913871091167E-2</v>
      </c>
      <c r="J25" s="3"/>
    </row>
    <row r="26" spans="1:10" x14ac:dyDescent="0.3">
      <c r="A26" s="72">
        <v>43476</v>
      </c>
      <c r="B26" s="73">
        <v>14947</v>
      </c>
      <c r="C26" s="73">
        <v>15091.7</v>
      </c>
      <c r="D26" s="73">
        <v>13982.5</v>
      </c>
      <c r="E26" s="73">
        <v>14453.95</v>
      </c>
      <c r="F26" s="73">
        <v>13848.67</v>
      </c>
      <c r="G26" s="73">
        <v>1439763</v>
      </c>
      <c r="H26" s="41">
        <f t="shared" si="0"/>
        <v>2.29278335031451E-2</v>
      </c>
      <c r="I26" s="41">
        <f t="shared" si="1"/>
        <v>3.7889569225376014E-3</v>
      </c>
      <c r="J26" s="3"/>
    </row>
    <row r="27" spans="1:10" x14ac:dyDescent="0.3">
      <c r="A27" s="72">
        <v>43477</v>
      </c>
      <c r="B27" s="73">
        <v>14453.95</v>
      </c>
      <c r="C27" s="73">
        <v>14993.35</v>
      </c>
      <c r="D27" s="73">
        <v>14005</v>
      </c>
      <c r="E27" s="73">
        <v>14785.35</v>
      </c>
      <c r="F27" s="73">
        <v>14166.19</v>
      </c>
      <c r="G27" s="73">
        <v>1878694</v>
      </c>
      <c r="H27" s="41">
        <f t="shared" si="0"/>
        <v>4.2859089141116954E-2</v>
      </c>
      <c r="I27" s="41">
        <f t="shared" si="1"/>
        <v>2.3720212560509456E-2</v>
      </c>
      <c r="J27" s="3"/>
    </row>
    <row r="28" spans="1:10" x14ac:dyDescent="0.3">
      <c r="A28" s="72">
        <v>43831</v>
      </c>
      <c r="B28" s="73">
        <v>14819</v>
      </c>
      <c r="C28" s="73">
        <v>15899.95</v>
      </c>
      <c r="D28" s="73">
        <v>14120.35</v>
      </c>
      <c r="E28" s="73">
        <v>15359.45</v>
      </c>
      <c r="F28" s="73">
        <v>14773.34</v>
      </c>
      <c r="G28" s="73">
        <v>1337030</v>
      </c>
      <c r="H28" s="41">
        <f t="shared" si="0"/>
        <v>2.7305944356523278E-2</v>
      </c>
      <c r="I28" s="41">
        <f t="shared" si="1"/>
        <v>8.1670677759157796E-3</v>
      </c>
      <c r="J28" s="3"/>
    </row>
    <row r="29" spans="1:10" x14ac:dyDescent="0.3">
      <c r="A29" s="72">
        <v>43832</v>
      </c>
      <c r="B29" s="73">
        <v>15300</v>
      </c>
      <c r="C29" s="73">
        <v>16831.5</v>
      </c>
      <c r="D29" s="73">
        <v>15184.4</v>
      </c>
      <c r="E29" s="73">
        <v>15778.85</v>
      </c>
      <c r="F29" s="73">
        <v>15176.74</v>
      </c>
      <c r="G29" s="73">
        <v>2011594</v>
      </c>
      <c r="H29" s="41">
        <f t="shared" si="0"/>
        <v>3.3066389751685812E-2</v>
      </c>
      <c r="I29" s="41">
        <f t="shared" si="1"/>
        <v>1.3927513171078314E-2</v>
      </c>
      <c r="J29" s="3"/>
    </row>
    <row r="30" spans="1:10" x14ac:dyDescent="0.3">
      <c r="A30" s="72">
        <v>43833</v>
      </c>
      <c r="B30" s="73">
        <v>15950</v>
      </c>
      <c r="C30" s="73">
        <v>16835.150000000001</v>
      </c>
      <c r="D30" s="73">
        <v>12200</v>
      </c>
      <c r="E30" s="73">
        <v>16300.6</v>
      </c>
      <c r="F30" s="73">
        <v>15678.58</v>
      </c>
      <c r="G30" s="73">
        <v>3675577</v>
      </c>
      <c r="H30" s="41">
        <f t="shared" si="0"/>
        <v>9.9631471727669216E-2</v>
      </c>
      <c r="I30" s="41">
        <f t="shared" si="1"/>
        <v>8.0492595147061724E-2</v>
      </c>
      <c r="J30" s="3"/>
    </row>
    <row r="31" spans="1:10" x14ac:dyDescent="0.3">
      <c r="A31" s="72">
        <v>43834</v>
      </c>
      <c r="B31" s="73">
        <v>16300.25</v>
      </c>
      <c r="C31" s="73">
        <v>18369.95</v>
      </c>
      <c r="D31" s="73">
        <v>15005</v>
      </c>
      <c r="E31" s="73">
        <v>17924.650000000001</v>
      </c>
      <c r="F31" s="73">
        <v>17240.66</v>
      </c>
      <c r="G31" s="73">
        <v>2969188</v>
      </c>
      <c r="H31" s="41">
        <f t="shared" si="0"/>
        <v>-2.1414493412665218E-2</v>
      </c>
      <c r="I31" s="41">
        <f t="shared" si="1"/>
        <v>-4.055336999327272E-2</v>
      </c>
      <c r="J31" s="3"/>
    </row>
    <row r="32" spans="1:10" x14ac:dyDescent="0.3">
      <c r="A32" s="72">
        <v>43835</v>
      </c>
      <c r="B32" s="73">
        <v>17924.650000000001</v>
      </c>
      <c r="C32" s="73">
        <v>17924.650000000001</v>
      </c>
      <c r="D32" s="73">
        <v>16108.65</v>
      </c>
      <c r="E32" s="73">
        <v>17540.8</v>
      </c>
      <c r="F32" s="73">
        <v>16871.46</v>
      </c>
      <c r="G32" s="73">
        <v>3932259</v>
      </c>
      <c r="H32" s="41">
        <f t="shared" si="0"/>
        <v>-1.35506944864285E-2</v>
      </c>
      <c r="I32" s="41">
        <f t="shared" si="1"/>
        <v>-3.2689571067036002E-2</v>
      </c>
      <c r="J32" s="3"/>
    </row>
    <row r="33" spans="1:10" x14ac:dyDescent="0.3">
      <c r="A33" s="72">
        <v>43836</v>
      </c>
      <c r="B33" s="73">
        <v>17540.8</v>
      </c>
      <c r="C33" s="73">
        <v>17749</v>
      </c>
      <c r="D33" s="73">
        <v>16052.2</v>
      </c>
      <c r="E33" s="73">
        <v>17174.45</v>
      </c>
      <c r="F33" s="73">
        <v>16642.84</v>
      </c>
      <c r="G33" s="73">
        <v>3483811</v>
      </c>
      <c r="H33" s="41">
        <f t="shared" si="0"/>
        <v>-3.4416001115194321E-2</v>
      </c>
      <c r="I33" s="41">
        <f t="shared" si="1"/>
        <v>-5.355487769580182E-2</v>
      </c>
      <c r="J33" s="3"/>
    </row>
    <row r="34" spans="1:10" x14ac:dyDescent="0.3">
      <c r="A34" s="72">
        <v>43837</v>
      </c>
      <c r="B34" s="73">
        <v>17205</v>
      </c>
      <c r="C34" s="73">
        <v>17764.599999999999</v>
      </c>
      <c r="D34" s="73">
        <v>16432.2</v>
      </c>
      <c r="E34" s="73">
        <v>16522.2</v>
      </c>
      <c r="F34" s="73">
        <v>16070.06</v>
      </c>
      <c r="G34" s="73">
        <v>3835706</v>
      </c>
      <c r="H34" s="41">
        <f t="shared" ref="H34:H60" si="2">(F35-F34)/F34</f>
        <v>-3.4659484781015104E-2</v>
      </c>
      <c r="I34" s="41">
        <f t="shared" ref="I34:I60" si="3">H34-$I$64</f>
        <v>-5.3798361361622603E-2</v>
      </c>
      <c r="J34" s="3"/>
    </row>
    <row r="35" spans="1:10" x14ac:dyDescent="0.3">
      <c r="A35" s="72">
        <v>43838</v>
      </c>
      <c r="B35" s="73">
        <v>16528</v>
      </c>
      <c r="C35" s="73">
        <v>16899</v>
      </c>
      <c r="D35" s="73">
        <v>15875</v>
      </c>
      <c r="E35" s="73">
        <v>15949.55</v>
      </c>
      <c r="F35" s="73">
        <v>15513.08</v>
      </c>
      <c r="G35" s="73">
        <v>2159002</v>
      </c>
      <c r="H35" s="41">
        <f t="shared" si="2"/>
        <v>-1.9370750360340611E-3</v>
      </c>
      <c r="I35" s="41">
        <f t="shared" si="3"/>
        <v>-2.107595161664156E-2</v>
      </c>
      <c r="J35" s="3"/>
    </row>
    <row r="36" spans="1:10" x14ac:dyDescent="0.3">
      <c r="A36" s="72">
        <v>43839</v>
      </c>
      <c r="B36" s="73">
        <v>15995</v>
      </c>
      <c r="C36" s="73">
        <v>16515</v>
      </c>
      <c r="D36" s="73">
        <v>15100</v>
      </c>
      <c r="E36" s="73">
        <v>15918.65</v>
      </c>
      <c r="F36" s="73">
        <v>15483.03</v>
      </c>
      <c r="G36" s="73">
        <v>2651969</v>
      </c>
      <c r="H36" s="41">
        <f t="shared" si="2"/>
        <v>7.8080969939346392E-2</v>
      </c>
      <c r="I36" s="41">
        <f t="shared" si="3"/>
        <v>5.8942093358738894E-2</v>
      </c>
      <c r="J36" s="3"/>
    </row>
    <row r="37" spans="1:10" x14ac:dyDescent="0.3">
      <c r="A37" s="72">
        <v>43840</v>
      </c>
      <c r="B37" s="73">
        <v>15919</v>
      </c>
      <c r="C37" s="73">
        <v>17360</v>
      </c>
      <c r="D37" s="73">
        <v>15375</v>
      </c>
      <c r="E37" s="73">
        <v>17161.599999999999</v>
      </c>
      <c r="F37" s="73">
        <v>16691.96</v>
      </c>
      <c r="G37" s="73">
        <v>2947183</v>
      </c>
      <c r="H37" s="41">
        <f t="shared" si="2"/>
        <v>5.0668106082209639E-2</v>
      </c>
      <c r="I37" s="41">
        <f t="shared" si="3"/>
        <v>3.1529229501602141E-2</v>
      </c>
      <c r="J37" s="3"/>
    </row>
    <row r="38" spans="1:10" x14ac:dyDescent="0.3">
      <c r="A38" s="72">
        <v>43841</v>
      </c>
      <c r="B38" s="73">
        <v>17201</v>
      </c>
      <c r="C38" s="73">
        <v>18068.900000000001</v>
      </c>
      <c r="D38" s="73">
        <v>16475</v>
      </c>
      <c r="E38" s="73">
        <v>17888.95</v>
      </c>
      <c r="F38" s="73">
        <v>17537.71</v>
      </c>
      <c r="G38" s="73">
        <v>3864267</v>
      </c>
      <c r="H38" s="41">
        <f t="shared" si="2"/>
        <v>2.8023042917233728E-2</v>
      </c>
      <c r="I38" s="41">
        <f t="shared" si="3"/>
        <v>8.8841663366262293E-3</v>
      </c>
      <c r="J38" s="3"/>
    </row>
    <row r="39" spans="1:10" x14ac:dyDescent="0.3">
      <c r="A39" s="72">
        <v>43842</v>
      </c>
      <c r="B39" s="73">
        <v>18067.8</v>
      </c>
      <c r="C39" s="73">
        <v>18844</v>
      </c>
      <c r="D39" s="73">
        <v>17150</v>
      </c>
      <c r="E39" s="73">
        <v>18390.25</v>
      </c>
      <c r="F39" s="73">
        <v>18029.169999999998</v>
      </c>
      <c r="G39" s="73">
        <v>3233061</v>
      </c>
      <c r="H39" s="41">
        <f t="shared" si="2"/>
        <v>-7.2334444680481544E-2</v>
      </c>
      <c r="I39" s="41">
        <f t="shared" si="3"/>
        <v>-9.1473321261089036E-2</v>
      </c>
      <c r="J39" s="3"/>
    </row>
    <row r="40" spans="1:10" x14ac:dyDescent="0.3">
      <c r="A40" s="72">
        <v>44197</v>
      </c>
      <c r="B40" s="73">
        <v>18389.7</v>
      </c>
      <c r="C40" s="73">
        <v>18630</v>
      </c>
      <c r="D40" s="73">
        <v>16961.3</v>
      </c>
      <c r="E40" s="73">
        <v>17060</v>
      </c>
      <c r="F40" s="73">
        <v>16725.04</v>
      </c>
      <c r="G40" s="73">
        <v>1857699</v>
      </c>
      <c r="H40" s="41">
        <f t="shared" si="2"/>
        <v>-5.6178042025609609E-2</v>
      </c>
      <c r="I40" s="41">
        <f t="shared" si="3"/>
        <v>-7.5316918606217115E-2</v>
      </c>
      <c r="J40" s="3"/>
    </row>
    <row r="41" spans="1:10" x14ac:dyDescent="0.3">
      <c r="A41" s="72">
        <v>44198</v>
      </c>
      <c r="B41" s="73">
        <v>17200</v>
      </c>
      <c r="C41" s="73">
        <v>17646</v>
      </c>
      <c r="D41" s="73">
        <v>16002.1</v>
      </c>
      <c r="E41" s="73">
        <v>16101.6</v>
      </c>
      <c r="F41" s="73">
        <v>15785.46</v>
      </c>
      <c r="G41" s="73">
        <v>3171733</v>
      </c>
      <c r="H41" s="41">
        <f t="shared" si="2"/>
        <v>6.6055091204184055E-2</v>
      </c>
      <c r="I41" s="41">
        <f t="shared" si="3"/>
        <v>4.6916214623576556E-2</v>
      </c>
      <c r="J41" s="3"/>
    </row>
    <row r="42" spans="1:10" x14ac:dyDescent="0.3">
      <c r="A42" s="72">
        <v>44199</v>
      </c>
      <c r="B42" s="73">
        <v>16236</v>
      </c>
      <c r="C42" s="73">
        <v>17299</v>
      </c>
      <c r="D42" s="73">
        <v>16070</v>
      </c>
      <c r="E42" s="73">
        <v>17165.2</v>
      </c>
      <c r="F42" s="73">
        <v>16828.169999999998</v>
      </c>
      <c r="G42" s="73">
        <v>2258292</v>
      </c>
      <c r="H42" s="41">
        <f t="shared" si="2"/>
        <v>-4.9865196275055319E-2</v>
      </c>
      <c r="I42" s="41">
        <f t="shared" si="3"/>
        <v>-6.9004072855662818E-2</v>
      </c>
      <c r="J42" s="3"/>
    </row>
    <row r="43" spans="1:10" x14ac:dyDescent="0.3">
      <c r="A43" s="72">
        <v>44200</v>
      </c>
      <c r="B43" s="73">
        <v>17165.2</v>
      </c>
      <c r="C43" s="73">
        <v>17865.95</v>
      </c>
      <c r="D43" s="73">
        <v>16255</v>
      </c>
      <c r="E43" s="73">
        <v>16309.25</v>
      </c>
      <c r="F43" s="73">
        <v>15989.03</v>
      </c>
      <c r="G43" s="73">
        <v>1869439</v>
      </c>
      <c r="H43" s="41">
        <f t="shared" si="2"/>
        <v>9.090357576413334E-2</v>
      </c>
      <c r="I43" s="41">
        <f t="shared" si="3"/>
        <v>7.1764699183525849E-2</v>
      </c>
      <c r="J43" s="3"/>
    </row>
    <row r="44" spans="1:10" x14ac:dyDescent="0.3">
      <c r="A44" s="72">
        <v>44201</v>
      </c>
      <c r="B44" s="73">
        <v>16360</v>
      </c>
      <c r="C44" s="73">
        <v>17900</v>
      </c>
      <c r="D44" s="73">
        <v>16272.65</v>
      </c>
      <c r="E44" s="73">
        <v>17695.55</v>
      </c>
      <c r="F44" s="73">
        <v>17442.490000000002</v>
      </c>
      <c r="G44" s="73">
        <v>1303931</v>
      </c>
      <c r="H44" s="41">
        <f t="shared" si="2"/>
        <v>-3.5350457417490191E-3</v>
      </c>
      <c r="I44" s="41">
        <f t="shared" si="3"/>
        <v>-2.2673922322356519E-2</v>
      </c>
      <c r="J44" s="3"/>
    </row>
    <row r="45" spans="1:10" x14ac:dyDescent="0.3">
      <c r="A45" s="72">
        <v>44202</v>
      </c>
      <c r="B45" s="73">
        <v>17599</v>
      </c>
      <c r="C45" s="73">
        <v>18189.3</v>
      </c>
      <c r="D45" s="73">
        <v>17322.400000000001</v>
      </c>
      <c r="E45" s="73">
        <v>17633</v>
      </c>
      <c r="F45" s="73">
        <v>17380.830000000002</v>
      </c>
      <c r="G45" s="73">
        <v>1453137</v>
      </c>
      <c r="H45" s="41">
        <f t="shared" si="2"/>
        <v>3.9503291845095915E-3</v>
      </c>
      <c r="I45" s="41">
        <f t="shared" si="3"/>
        <v>-1.5188547396097908E-2</v>
      </c>
      <c r="J45" s="3"/>
    </row>
    <row r="46" spans="1:10" x14ac:dyDescent="0.3">
      <c r="A46" s="72">
        <v>44203</v>
      </c>
      <c r="B46" s="73">
        <v>17630</v>
      </c>
      <c r="C46" s="73">
        <v>18449</v>
      </c>
      <c r="D46" s="73">
        <v>17360.25</v>
      </c>
      <c r="E46" s="73">
        <v>17702.650000000001</v>
      </c>
      <c r="F46" s="73">
        <v>17449.490000000002</v>
      </c>
      <c r="G46" s="73">
        <v>1223053</v>
      </c>
      <c r="H46" s="41">
        <f t="shared" si="2"/>
        <v>9.970778515589844E-2</v>
      </c>
      <c r="I46" s="41">
        <f t="shared" si="3"/>
        <v>8.0568908575290948E-2</v>
      </c>
      <c r="J46" s="3"/>
    </row>
    <row r="47" spans="1:10" x14ac:dyDescent="0.3">
      <c r="A47" s="72">
        <v>44204</v>
      </c>
      <c r="B47" s="73">
        <v>17795.8</v>
      </c>
      <c r="C47" s="73">
        <v>20325</v>
      </c>
      <c r="D47" s="73">
        <v>17654</v>
      </c>
      <c r="E47" s="73">
        <v>19467.75</v>
      </c>
      <c r="F47" s="73">
        <v>19189.34</v>
      </c>
      <c r="G47" s="73">
        <v>1499855</v>
      </c>
      <c r="H47" s="41">
        <f t="shared" si="2"/>
        <v>-1.1402163909754591E-3</v>
      </c>
      <c r="I47" s="41">
        <f t="shared" si="3"/>
        <v>-2.0279092971582958E-2</v>
      </c>
      <c r="J47" s="3"/>
    </row>
    <row r="48" spans="1:10" x14ac:dyDescent="0.3">
      <c r="A48" s="72">
        <v>44205</v>
      </c>
      <c r="B48" s="73">
        <v>19746.8</v>
      </c>
      <c r="C48" s="73">
        <v>20609.150000000001</v>
      </c>
      <c r="D48" s="73">
        <v>19316.150000000001</v>
      </c>
      <c r="E48" s="73">
        <v>19445.55</v>
      </c>
      <c r="F48" s="73">
        <v>19167.46</v>
      </c>
      <c r="G48" s="73">
        <v>1459435</v>
      </c>
      <c r="H48" s="41">
        <f t="shared" si="2"/>
        <v>-2.2904964977101757E-2</v>
      </c>
      <c r="I48" s="41">
        <f t="shared" si="3"/>
        <v>-4.2043841557709252E-2</v>
      </c>
      <c r="J48" s="3"/>
    </row>
    <row r="49" spans="1:10" x14ac:dyDescent="0.3">
      <c r="A49" s="72">
        <v>44206</v>
      </c>
      <c r="B49" s="73">
        <v>19445</v>
      </c>
      <c r="C49" s="73">
        <v>20200</v>
      </c>
      <c r="D49" s="73">
        <v>18604.349999999999</v>
      </c>
      <c r="E49" s="73">
        <v>19000.150000000001</v>
      </c>
      <c r="F49" s="73">
        <v>18728.43</v>
      </c>
      <c r="G49" s="73">
        <v>1263970</v>
      </c>
      <c r="H49" s="41">
        <f t="shared" si="2"/>
        <v>1.3986757031956268E-2</v>
      </c>
      <c r="I49" s="41">
        <f t="shared" si="3"/>
        <v>-5.1521195486512305E-3</v>
      </c>
      <c r="J49" s="3"/>
    </row>
    <row r="50" spans="1:10" x14ac:dyDescent="0.3">
      <c r="A50" s="72">
        <v>44207</v>
      </c>
      <c r="B50" s="73">
        <v>19098.900000000001</v>
      </c>
      <c r="C50" s="73">
        <v>19599</v>
      </c>
      <c r="D50" s="73">
        <v>18561</v>
      </c>
      <c r="E50" s="73">
        <v>19152.55</v>
      </c>
      <c r="F50" s="73">
        <v>18990.38</v>
      </c>
      <c r="G50" s="73">
        <v>974753</v>
      </c>
      <c r="H50" s="41">
        <f t="shared" si="2"/>
        <v>2.8881465247140789E-2</v>
      </c>
      <c r="I50" s="41">
        <f t="shared" si="3"/>
        <v>9.7425886665332903E-3</v>
      </c>
      <c r="J50" s="3"/>
    </row>
    <row r="51" spans="1:10" x14ac:dyDescent="0.3">
      <c r="A51" s="72">
        <v>44208</v>
      </c>
      <c r="B51" s="73">
        <v>19210</v>
      </c>
      <c r="C51" s="73">
        <v>19814.95</v>
      </c>
      <c r="D51" s="73">
        <v>18600</v>
      </c>
      <c r="E51" s="73">
        <v>19705.7</v>
      </c>
      <c r="F51" s="73">
        <v>19538.849999999999</v>
      </c>
      <c r="G51" s="73">
        <v>1061976</v>
      </c>
      <c r="H51" s="41">
        <f t="shared" si="2"/>
        <v>-6.0092072972564789E-2</v>
      </c>
      <c r="I51" s="41">
        <f t="shared" si="3"/>
        <v>-7.9230949553172281E-2</v>
      </c>
      <c r="J51" s="3"/>
    </row>
    <row r="52" spans="1:10" x14ac:dyDescent="0.3">
      <c r="A52" s="72">
        <v>44562</v>
      </c>
      <c r="B52" s="73">
        <v>19695</v>
      </c>
      <c r="C52" s="73">
        <v>20025</v>
      </c>
      <c r="D52" s="73">
        <v>18217.75</v>
      </c>
      <c r="E52" s="73">
        <v>18521.55</v>
      </c>
      <c r="F52" s="73">
        <v>18364.72</v>
      </c>
      <c r="G52" s="73">
        <v>843767</v>
      </c>
      <c r="H52" s="41">
        <f t="shared" si="2"/>
        <v>-4.7641891626989154E-2</v>
      </c>
      <c r="I52" s="41">
        <f t="shared" si="3"/>
        <v>-6.6780768207596652E-2</v>
      </c>
      <c r="J52" s="3"/>
    </row>
    <row r="53" spans="1:10" x14ac:dyDescent="0.3">
      <c r="A53" s="72">
        <v>44563</v>
      </c>
      <c r="B53" s="73">
        <v>18600</v>
      </c>
      <c r="C53" s="73">
        <v>18850</v>
      </c>
      <c r="D53" s="73">
        <v>17330</v>
      </c>
      <c r="E53" s="73">
        <v>17639.150000000001</v>
      </c>
      <c r="F53" s="73">
        <v>17489.79</v>
      </c>
      <c r="G53" s="73">
        <v>1302987</v>
      </c>
      <c r="H53" s="41">
        <f t="shared" si="2"/>
        <v>-1.4660553385718172E-2</v>
      </c>
      <c r="I53" s="41">
        <f t="shared" si="3"/>
        <v>-3.3799429966325671E-2</v>
      </c>
      <c r="J53" s="3"/>
    </row>
    <row r="54" spans="1:10" x14ac:dyDescent="0.3">
      <c r="A54" s="72">
        <v>44564</v>
      </c>
      <c r="B54" s="73">
        <v>17639.150000000001</v>
      </c>
      <c r="C54" s="73">
        <v>18374.849999999999</v>
      </c>
      <c r="D54" s="73">
        <v>16790</v>
      </c>
      <c r="E54" s="73">
        <v>17380.55</v>
      </c>
      <c r="F54" s="73">
        <v>17233.38</v>
      </c>
      <c r="G54" s="73">
        <v>1467969</v>
      </c>
      <c r="H54" s="41">
        <f t="shared" si="2"/>
        <v>5.4644532877473777E-2</v>
      </c>
      <c r="I54" s="41">
        <f t="shared" si="3"/>
        <v>3.5505656296866278E-2</v>
      </c>
      <c r="J54" s="3"/>
    </row>
    <row r="55" spans="1:10" x14ac:dyDescent="0.3">
      <c r="A55" s="72">
        <v>44565</v>
      </c>
      <c r="B55" s="73">
        <v>17380.55</v>
      </c>
      <c r="C55" s="73">
        <v>18725</v>
      </c>
      <c r="D55" s="73">
        <v>17250</v>
      </c>
      <c r="E55" s="73">
        <v>18330.3</v>
      </c>
      <c r="F55" s="73">
        <v>18175.09</v>
      </c>
      <c r="G55" s="73">
        <v>1216276</v>
      </c>
      <c r="H55" s="41">
        <f t="shared" si="2"/>
        <v>-2.660729602989587E-2</v>
      </c>
      <c r="I55" s="41">
        <f t="shared" si="3"/>
        <v>-4.5746172610503372E-2</v>
      </c>
      <c r="J55" s="3"/>
    </row>
    <row r="56" spans="1:10" x14ac:dyDescent="0.3">
      <c r="A56" s="72">
        <v>44566</v>
      </c>
      <c r="B56" s="73">
        <v>18269</v>
      </c>
      <c r="C56" s="73">
        <v>18480</v>
      </c>
      <c r="D56" s="73">
        <v>16000</v>
      </c>
      <c r="E56" s="73">
        <v>17691.5</v>
      </c>
      <c r="F56" s="73">
        <v>17691.5</v>
      </c>
      <c r="G56" s="73">
        <v>1921653</v>
      </c>
      <c r="H56" s="41">
        <f t="shared" si="2"/>
        <v>-1.2520136788853404E-2</v>
      </c>
      <c r="I56" s="41">
        <f t="shared" si="3"/>
        <v>-3.1659013369460906E-2</v>
      </c>
      <c r="J56" s="3"/>
    </row>
    <row r="57" spans="1:10" x14ac:dyDescent="0.3">
      <c r="A57" s="72">
        <v>44567</v>
      </c>
      <c r="B57" s="73">
        <v>17580</v>
      </c>
      <c r="C57" s="73">
        <v>17848.45</v>
      </c>
      <c r="D57" s="73">
        <v>16435</v>
      </c>
      <c r="E57" s="73">
        <v>17470</v>
      </c>
      <c r="F57" s="73">
        <v>17470</v>
      </c>
      <c r="G57" s="73">
        <v>1432292</v>
      </c>
      <c r="H57" s="41">
        <f t="shared" si="2"/>
        <v>0.10813394390383506</v>
      </c>
      <c r="I57" s="41">
        <f t="shared" si="3"/>
        <v>8.8995067323227567E-2</v>
      </c>
      <c r="J57" s="3"/>
    </row>
    <row r="58" spans="1:10" x14ac:dyDescent="0.3">
      <c r="A58" s="72">
        <v>44568</v>
      </c>
      <c r="B58" s="73">
        <v>17400</v>
      </c>
      <c r="C58" s="73">
        <v>19423.05</v>
      </c>
      <c r="D58" s="73">
        <v>17331.05</v>
      </c>
      <c r="E58" s="73">
        <v>19359.099999999999</v>
      </c>
      <c r="F58" s="73">
        <v>19359.099999999999</v>
      </c>
      <c r="G58" s="73">
        <v>1228835</v>
      </c>
      <c r="H58" s="41">
        <f t="shared" si="2"/>
        <v>2.9275637813741342E-2</v>
      </c>
      <c r="I58" s="41">
        <f t="shared" si="3"/>
        <v>1.0136761233133843E-2</v>
      </c>
      <c r="J58" s="3"/>
    </row>
    <row r="59" spans="1:10" x14ac:dyDescent="0.3">
      <c r="A59" s="72">
        <v>44569</v>
      </c>
      <c r="B59" s="73">
        <v>19442</v>
      </c>
      <c r="C59" s="73">
        <v>20150</v>
      </c>
      <c r="D59" s="73">
        <v>19050</v>
      </c>
      <c r="E59" s="73">
        <v>19925.849999999999</v>
      </c>
      <c r="F59" s="73">
        <v>19925.849999999999</v>
      </c>
      <c r="G59" s="73">
        <v>1065837</v>
      </c>
      <c r="H59" s="41">
        <f t="shared" si="2"/>
        <v>-3.9197825939671298E-2</v>
      </c>
      <c r="I59" s="41">
        <f t="shared" si="3"/>
        <v>-5.8336702520278796E-2</v>
      </c>
      <c r="J59" s="3"/>
    </row>
    <row r="60" spans="1:10" x14ac:dyDescent="0.3">
      <c r="A60" s="72">
        <v>44570</v>
      </c>
      <c r="B60" s="73">
        <v>19700</v>
      </c>
      <c r="C60" s="73">
        <v>20050</v>
      </c>
      <c r="D60" s="73">
        <v>18267.3</v>
      </c>
      <c r="E60" s="73">
        <v>19144.8</v>
      </c>
      <c r="F60" s="73">
        <v>19144.8</v>
      </c>
      <c r="G60" s="73">
        <v>1437726</v>
      </c>
      <c r="H60" s="41">
        <f t="shared" si="2"/>
        <v>3.1042371818979529E-2</v>
      </c>
      <c r="I60" s="41">
        <f t="shared" si="3"/>
        <v>1.190349523837203E-2</v>
      </c>
      <c r="J60" s="3"/>
    </row>
    <row r="61" spans="1:10" x14ac:dyDescent="0.3">
      <c r="A61" s="72">
        <v>44571</v>
      </c>
      <c r="B61" s="73">
        <v>19117.5</v>
      </c>
      <c r="C61" s="73">
        <v>19848</v>
      </c>
      <c r="D61" s="73">
        <v>18410.25</v>
      </c>
      <c r="E61" s="73">
        <v>19739.099999999999</v>
      </c>
      <c r="F61" s="73">
        <v>19739.099999999999</v>
      </c>
      <c r="G61" s="73">
        <v>578035</v>
      </c>
      <c r="H61" s="40"/>
      <c r="I61" s="40"/>
      <c r="J61" s="3"/>
    </row>
    <row r="64" spans="1:10" x14ac:dyDescent="0.3">
      <c r="H64" t="s">
        <v>101</v>
      </c>
      <c r="I64" s="3">
        <f>AVERAGE(H2:H62)</f>
        <v>1.9138876580607499E-2</v>
      </c>
      <c r="J64" s="8"/>
    </row>
    <row r="65" spans="8:10" x14ac:dyDescent="0.3">
      <c r="H65" t="s">
        <v>81</v>
      </c>
      <c r="I65" s="3">
        <f>I64*12</f>
        <v>0.22966651896728998</v>
      </c>
      <c r="J65" t="s">
        <v>90</v>
      </c>
    </row>
    <row r="66" spans="8:10" x14ac:dyDescent="0.3">
      <c r="H66" t="s">
        <v>94</v>
      </c>
      <c r="I66" s="3">
        <f>_xlfn.STDEV.S(H2:H60)</f>
        <v>5.6215268183442642E-2</v>
      </c>
    </row>
    <row r="67" spans="8:10" x14ac:dyDescent="0.3">
      <c r="H67" t="s">
        <v>142</v>
      </c>
      <c r="I67" s="76">
        <f>I66*SQRT(12)</f>
        <v>0.19473540130966568</v>
      </c>
      <c r="J67"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44" workbookViewId="0">
      <selection activeCell="I48" sqref="I48"/>
    </sheetView>
  </sheetViews>
  <sheetFormatPr defaultRowHeight="15.6" x14ac:dyDescent="0.3"/>
  <cols>
    <col min="1" max="1" width="9.09765625" bestFit="1" customWidth="1"/>
    <col min="2" max="5" width="0" hidden="1" customWidth="1"/>
    <col min="7" max="7" width="9.09765625" hidden="1" customWidth="1"/>
    <col min="8" max="8" width="16.09765625" customWidth="1"/>
    <col min="9" max="9" width="12.5" customWidth="1"/>
    <col min="10" max="10" width="19.09765625" customWidth="1"/>
  </cols>
  <sheetData>
    <row r="1" spans="1:10" x14ac:dyDescent="0.3">
      <c r="A1" s="69" t="s">
        <v>0</v>
      </c>
      <c r="B1" s="69" t="s">
        <v>71</v>
      </c>
      <c r="C1" s="69" t="s">
        <v>72</v>
      </c>
      <c r="D1" s="69" t="s">
        <v>73</v>
      </c>
      <c r="E1" s="69" t="s">
        <v>74</v>
      </c>
      <c r="F1" s="69" t="s">
        <v>75</v>
      </c>
      <c r="G1" s="69" t="s">
        <v>76</v>
      </c>
      <c r="H1" s="51" t="s">
        <v>100</v>
      </c>
      <c r="I1" s="51" t="s">
        <v>84</v>
      </c>
    </row>
    <row r="2" spans="1:10" x14ac:dyDescent="0.3">
      <c r="A2" s="66">
        <v>42746</v>
      </c>
      <c r="B2" s="67">
        <v>1185</v>
      </c>
      <c r="C2" s="67">
        <v>1198.45</v>
      </c>
      <c r="D2" s="67">
        <v>1132.5</v>
      </c>
      <c r="E2" s="67">
        <v>1146.75</v>
      </c>
      <c r="F2" s="67">
        <v>1109.941</v>
      </c>
      <c r="G2" s="67">
        <v>12235704</v>
      </c>
      <c r="H2" s="41">
        <f t="shared" ref="H2:H33" si="0">(F3-F2)/F2</f>
        <v>1.024558963043988E-2</v>
      </c>
      <c r="I2" s="41">
        <f t="shared" ref="I2:I33" si="1" xml:space="preserve"> H2-$I$64</f>
        <v>-1.0691671081522025E-2</v>
      </c>
    </row>
    <row r="3" spans="1:10" x14ac:dyDescent="0.3">
      <c r="A3" s="66">
        <v>42747</v>
      </c>
      <c r="B3" s="67">
        <v>1147.2</v>
      </c>
      <c r="C3" s="67">
        <v>1172.5</v>
      </c>
      <c r="D3" s="67">
        <v>1099</v>
      </c>
      <c r="E3" s="67">
        <v>1158.5</v>
      </c>
      <c r="F3" s="67">
        <v>1121.3130000000001</v>
      </c>
      <c r="G3" s="67">
        <v>12871051</v>
      </c>
      <c r="H3" s="41">
        <f t="shared" si="0"/>
        <v>-2.6067654615615814E-2</v>
      </c>
      <c r="I3" s="41">
        <f t="shared" si="1"/>
        <v>-4.7004915327577723E-2</v>
      </c>
      <c r="J3" s="3"/>
    </row>
    <row r="4" spans="1:10" x14ac:dyDescent="0.3">
      <c r="A4" s="66">
        <v>43101</v>
      </c>
      <c r="B4" s="67">
        <v>1163</v>
      </c>
      <c r="C4" s="67">
        <v>1208.2</v>
      </c>
      <c r="D4" s="67">
        <v>1123.45</v>
      </c>
      <c r="E4" s="67">
        <v>1128.3</v>
      </c>
      <c r="F4" s="67">
        <v>1092.0830000000001</v>
      </c>
      <c r="G4" s="67">
        <v>19565625</v>
      </c>
      <c r="H4" s="41">
        <f t="shared" si="0"/>
        <v>-9.3509376118847999E-3</v>
      </c>
      <c r="I4" s="41">
        <f t="shared" si="1"/>
        <v>-3.0288198323846705E-2</v>
      </c>
      <c r="J4" s="3"/>
    </row>
    <row r="5" spans="1:10" x14ac:dyDescent="0.3">
      <c r="A5" s="66">
        <v>43102</v>
      </c>
      <c r="B5" s="67">
        <v>1126</v>
      </c>
      <c r="C5" s="67">
        <v>1157.3499999999999</v>
      </c>
      <c r="D5" s="67">
        <v>1090.0999999999999</v>
      </c>
      <c r="E5" s="67">
        <v>1117.75</v>
      </c>
      <c r="F5" s="67">
        <v>1081.8710000000001</v>
      </c>
      <c r="G5" s="67">
        <v>16858744</v>
      </c>
      <c r="H5" s="41">
        <f t="shared" si="0"/>
        <v>2.3708926480142519E-3</v>
      </c>
      <c r="I5" s="41">
        <f t="shared" si="1"/>
        <v>-1.8566368063947652E-2</v>
      </c>
      <c r="J5" s="3"/>
    </row>
    <row r="6" spans="1:10" x14ac:dyDescent="0.3">
      <c r="A6" s="66">
        <v>43103</v>
      </c>
      <c r="B6" s="67">
        <v>1120</v>
      </c>
      <c r="C6" s="67">
        <v>1163.75</v>
      </c>
      <c r="D6" s="67">
        <v>1092.1500000000001</v>
      </c>
      <c r="E6" s="67">
        <v>1120.4000000000001</v>
      </c>
      <c r="F6" s="67">
        <v>1084.4359999999999</v>
      </c>
      <c r="G6" s="67">
        <v>15587301</v>
      </c>
      <c r="H6" s="41">
        <f t="shared" si="0"/>
        <v>7.2563987178588724E-2</v>
      </c>
      <c r="I6" s="41">
        <f t="shared" si="1"/>
        <v>5.1626726466626818E-2</v>
      </c>
      <c r="J6" s="3"/>
    </row>
    <row r="7" spans="1:10" x14ac:dyDescent="0.3">
      <c r="A7" s="66">
        <v>43104</v>
      </c>
      <c r="B7" s="67">
        <v>1120.4000000000001</v>
      </c>
      <c r="C7" s="67">
        <v>1207</v>
      </c>
      <c r="D7" s="67">
        <v>1111.5</v>
      </c>
      <c r="E7" s="67">
        <v>1201.7</v>
      </c>
      <c r="F7" s="67">
        <v>1163.127</v>
      </c>
      <c r="G7" s="67">
        <v>12409882</v>
      </c>
      <c r="H7" s="41">
        <f t="shared" si="0"/>
        <v>8.5669922545001526E-2</v>
      </c>
      <c r="I7" s="41">
        <f t="shared" si="1"/>
        <v>6.473266183303962E-2</v>
      </c>
      <c r="J7" s="3"/>
    </row>
    <row r="8" spans="1:10" x14ac:dyDescent="0.3">
      <c r="A8" s="66">
        <v>43105</v>
      </c>
      <c r="B8" s="67">
        <v>1201.7</v>
      </c>
      <c r="C8" s="67">
        <v>1332</v>
      </c>
      <c r="D8" s="67">
        <v>1178.0999999999999</v>
      </c>
      <c r="E8" s="67">
        <v>1304.6500000000001</v>
      </c>
      <c r="F8" s="67">
        <v>1262.7719999999999</v>
      </c>
      <c r="G8" s="67">
        <v>24223535</v>
      </c>
      <c r="H8" s="41">
        <f t="shared" si="0"/>
        <v>-3.0812371512830408E-2</v>
      </c>
      <c r="I8" s="41">
        <f t="shared" si="1"/>
        <v>-5.1749632224792314E-2</v>
      </c>
      <c r="J8" s="3"/>
    </row>
    <row r="9" spans="1:10" x14ac:dyDescent="0.3">
      <c r="A9" s="66">
        <v>43106</v>
      </c>
      <c r="B9" s="67">
        <v>1307</v>
      </c>
      <c r="C9" s="67">
        <v>1310</v>
      </c>
      <c r="D9" s="67">
        <v>1240.2</v>
      </c>
      <c r="E9" s="67">
        <v>1264.45</v>
      </c>
      <c r="F9" s="67">
        <v>1223.8630000000001</v>
      </c>
      <c r="G9" s="67">
        <v>14889236</v>
      </c>
      <c r="H9" s="41">
        <f t="shared" si="0"/>
        <v>0.15327450866641118</v>
      </c>
      <c r="I9" s="41">
        <f t="shared" si="1"/>
        <v>0.13233724795444929</v>
      </c>
      <c r="J9" s="3"/>
    </row>
    <row r="10" spans="1:10" x14ac:dyDescent="0.3">
      <c r="A10" s="66">
        <v>43107</v>
      </c>
      <c r="B10" s="67">
        <v>1266.5</v>
      </c>
      <c r="C10" s="67">
        <v>1490.6</v>
      </c>
      <c r="D10" s="67">
        <v>1261</v>
      </c>
      <c r="E10" s="67">
        <v>1451.4</v>
      </c>
      <c r="F10" s="67">
        <v>1411.45</v>
      </c>
      <c r="G10" s="67">
        <v>29137687</v>
      </c>
      <c r="H10" s="41">
        <f t="shared" si="0"/>
        <v>-5.4395834071345101E-2</v>
      </c>
      <c r="I10" s="41">
        <f t="shared" si="1"/>
        <v>-7.5333094783307006E-2</v>
      </c>
      <c r="J10" s="3"/>
    </row>
    <row r="11" spans="1:10" x14ac:dyDescent="0.3">
      <c r="A11" s="66">
        <v>43108</v>
      </c>
      <c r="B11" s="67">
        <v>1458</v>
      </c>
      <c r="C11" s="67">
        <v>1459.95</v>
      </c>
      <c r="D11" s="67">
        <v>1364.2</v>
      </c>
      <c r="E11" s="67">
        <v>1372.45</v>
      </c>
      <c r="F11" s="67">
        <v>1334.673</v>
      </c>
      <c r="G11" s="67">
        <v>21277137</v>
      </c>
      <c r="H11" s="41">
        <f t="shared" si="0"/>
        <v>-5.7670305760287352E-2</v>
      </c>
      <c r="I11" s="41">
        <f t="shared" si="1"/>
        <v>-7.8607566472249257E-2</v>
      </c>
      <c r="J11" s="3"/>
    </row>
    <row r="12" spans="1:10" x14ac:dyDescent="0.3">
      <c r="A12" s="66">
        <v>43109</v>
      </c>
      <c r="B12" s="67">
        <v>1384</v>
      </c>
      <c r="C12" s="67">
        <v>1387.5</v>
      </c>
      <c r="D12" s="67">
        <v>1211.9000000000001</v>
      </c>
      <c r="E12" s="67">
        <v>1293.3</v>
      </c>
      <c r="F12" s="67">
        <v>1257.702</v>
      </c>
      <c r="G12" s="67">
        <v>23470522</v>
      </c>
      <c r="H12" s="41">
        <f t="shared" si="0"/>
        <v>-4.863552733477413E-2</v>
      </c>
      <c r="I12" s="41">
        <f t="shared" si="1"/>
        <v>-6.9572788046736028E-2</v>
      </c>
      <c r="J12" s="3"/>
    </row>
    <row r="13" spans="1:10" x14ac:dyDescent="0.3">
      <c r="A13" s="66">
        <v>43110</v>
      </c>
      <c r="B13" s="67">
        <v>1299</v>
      </c>
      <c r="C13" s="67">
        <v>1307.9000000000001</v>
      </c>
      <c r="D13" s="67">
        <v>1118</v>
      </c>
      <c r="E13" s="67">
        <v>1230.4000000000001</v>
      </c>
      <c r="F13" s="67">
        <v>1196.5329999999999</v>
      </c>
      <c r="G13" s="67">
        <v>33643916</v>
      </c>
      <c r="H13" s="41">
        <f t="shared" si="0"/>
        <v>9.6538081273145171E-2</v>
      </c>
      <c r="I13" s="41">
        <f t="shared" si="1"/>
        <v>7.5600820561183266E-2</v>
      </c>
      <c r="J13" s="3"/>
    </row>
    <row r="14" spans="1:10" x14ac:dyDescent="0.3">
      <c r="A14" s="66">
        <v>43111</v>
      </c>
      <c r="B14" s="67">
        <v>1233</v>
      </c>
      <c r="C14" s="67">
        <v>1361.75</v>
      </c>
      <c r="D14" s="67">
        <v>1213.8</v>
      </c>
      <c r="E14" s="67">
        <v>1345.95</v>
      </c>
      <c r="F14" s="67">
        <v>1312.0440000000001</v>
      </c>
      <c r="G14" s="67">
        <v>26469292</v>
      </c>
      <c r="H14" s="41">
        <f t="shared" si="0"/>
        <v>2.0134233303151353E-2</v>
      </c>
      <c r="I14" s="41">
        <f t="shared" si="1"/>
        <v>-8.0302740881055268E-4</v>
      </c>
      <c r="J14" s="3"/>
    </row>
    <row r="15" spans="1:10" x14ac:dyDescent="0.3">
      <c r="A15" s="66">
        <v>43112</v>
      </c>
      <c r="B15" s="67">
        <v>1345</v>
      </c>
      <c r="C15" s="67">
        <v>1433.9</v>
      </c>
      <c r="D15" s="67">
        <v>1252.1500000000001</v>
      </c>
      <c r="E15" s="67">
        <v>1373.05</v>
      </c>
      <c r="F15" s="67">
        <v>1338.461</v>
      </c>
      <c r="G15" s="67">
        <v>29465697</v>
      </c>
      <c r="H15" s="41">
        <f t="shared" si="0"/>
        <v>2.8804724231785674E-2</v>
      </c>
      <c r="I15" s="41">
        <f t="shared" si="1"/>
        <v>7.867463519823769E-3</v>
      </c>
      <c r="J15" s="3"/>
    </row>
    <row r="16" spans="1:10" x14ac:dyDescent="0.3">
      <c r="A16" s="66">
        <v>43466</v>
      </c>
      <c r="B16" s="67">
        <v>1373.2</v>
      </c>
      <c r="C16" s="67">
        <v>1432.05</v>
      </c>
      <c r="D16" s="67">
        <v>1353.3</v>
      </c>
      <c r="E16" s="67">
        <v>1412.6</v>
      </c>
      <c r="F16" s="67">
        <v>1377.0150000000001</v>
      </c>
      <c r="G16" s="67">
        <v>34445877</v>
      </c>
      <c r="H16" s="41">
        <f t="shared" si="0"/>
        <v>-5.2388681314293369E-3</v>
      </c>
      <c r="I16" s="41">
        <f t="shared" si="1"/>
        <v>-2.6176128843391242E-2</v>
      </c>
      <c r="J16" s="3"/>
    </row>
    <row r="17" spans="1:10" x14ac:dyDescent="0.3">
      <c r="A17" s="66">
        <v>43467</v>
      </c>
      <c r="B17" s="67">
        <v>1412.4</v>
      </c>
      <c r="C17" s="67">
        <v>1480</v>
      </c>
      <c r="D17" s="67">
        <v>1345</v>
      </c>
      <c r="E17" s="67">
        <v>1405.2</v>
      </c>
      <c r="F17" s="67">
        <v>1369.8009999999999</v>
      </c>
      <c r="G17" s="67">
        <v>19647186</v>
      </c>
      <c r="H17" s="41">
        <f t="shared" si="0"/>
        <v>6.226889891305383E-2</v>
      </c>
      <c r="I17" s="41">
        <f t="shared" si="1"/>
        <v>4.1331638201091925E-2</v>
      </c>
      <c r="J17" s="3"/>
    </row>
    <row r="18" spans="1:10" x14ac:dyDescent="0.3">
      <c r="A18" s="66">
        <v>43468</v>
      </c>
      <c r="B18" s="67">
        <v>1409</v>
      </c>
      <c r="C18" s="67">
        <v>1508.95</v>
      </c>
      <c r="D18" s="67">
        <v>1380</v>
      </c>
      <c r="E18" s="67">
        <v>1492.7</v>
      </c>
      <c r="F18" s="67">
        <v>1455.097</v>
      </c>
      <c r="G18" s="67">
        <v>20648664</v>
      </c>
      <c r="H18" s="41">
        <f t="shared" si="0"/>
        <v>-1.9795931130364548E-2</v>
      </c>
      <c r="I18" s="41">
        <f t="shared" si="1"/>
        <v>-4.0733191842326454E-2</v>
      </c>
      <c r="J18" s="3"/>
    </row>
    <row r="19" spans="1:10" x14ac:dyDescent="0.3">
      <c r="A19" s="66">
        <v>43469</v>
      </c>
      <c r="B19" s="67">
        <v>1496.75</v>
      </c>
      <c r="C19" s="67">
        <v>1529.85</v>
      </c>
      <c r="D19" s="67">
        <v>1405.35</v>
      </c>
      <c r="E19" s="67">
        <v>1463.15</v>
      </c>
      <c r="F19" s="67">
        <v>1426.2919999999999</v>
      </c>
      <c r="G19" s="67">
        <v>24926408</v>
      </c>
      <c r="H19" s="41">
        <f t="shared" si="0"/>
        <v>-3.8171706775330695E-2</v>
      </c>
      <c r="I19" s="41">
        <f t="shared" si="1"/>
        <v>-5.91089674872926E-2</v>
      </c>
      <c r="J19" s="3"/>
    </row>
    <row r="20" spans="1:10" x14ac:dyDescent="0.3">
      <c r="A20" s="66">
        <v>43470</v>
      </c>
      <c r="B20" s="67">
        <v>1463.15</v>
      </c>
      <c r="C20" s="67">
        <v>1472.9</v>
      </c>
      <c r="D20" s="67">
        <v>1295.8499999999999</v>
      </c>
      <c r="E20" s="67">
        <v>1407.3</v>
      </c>
      <c r="F20" s="67">
        <v>1371.848</v>
      </c>
      <c r="G20" s="67">
        <v>30965865</v>
      </c>
      <c r="H20" s="41">
        <f t="shared" si="0"/>
        <v>-3.4924423113931034E-2</v>
      </c>
      <c r="I20" s="41">
        <f t="shared" si="1"/>
        <v>-5.586168382589294E-2</v>
      </c>
      <c r="J20" s="3"/>
    </row>
    <row r="21" spans="1:10" x14ac:dyDescent="0.3">
      <c r="A21" s="66">
        <v>43471</v>
      </c>
      <c r="B21" s="67">
        <v>1431.95</v>
      </c>
      <c r="C21" s="67">
        <v>1464.95</v>
      </c>
      <c r="D21" s="67">
        <v>1350.1</v>
      </c>
      <c r="E21" s="67">
        <v>1358.15</v>
      </c>
      <c r="F21" s="67">
        <v>1323.9369999999999</v>
      </c>
      <c r="G21" s="67">
        <v>23179251</v>
      </c>
      <c r="H21" s="41">
        <f t="shared" si="0"/>
        <v>0.1260218575355172</v>
      </c>
      <c r="I21" s="41">
        <f t="shared" si="1"/>
        <v>0.1050845968235553</v>
      </c>
      <c r="J21" s="3"/>
    </row>
    <row r="22" spans="1:10" x14ac:dyDescent="0.3">
      <c r="A22" s="66">
        <v>43472</v>
      </c>
      <c r="B22" s="67">
        <v>1368</v>
      </c>
      <c r="C22" s="67">
        <v>1538.25</v>
      </c>
      <c r="D22" s="67">
        <v>1291.25</v>
      </c>
      <c r="E22" s="67">
        <v>1521.1</v>
      </c>
      <c r="F22" s="67">
        <v>1490.7819999999999</v>
      </c>
      <c r="G22" s="67">
        <v>37555638</v>
      </c>
      <c r="H22" s="41">
        <f t="shared" si="0"/>
        <v>6.2520878304138466E-2</v>
      </c>
      <c r="I22" s="41">
        <f t="shared" si="1"/>
        <v>4.1583617592176561E-2</v>
      </c>
      <c r="J22" s="3"/>
    </row>
    <row r="23" spans="1:10" x14ac:dyDescent="0.3">
      <c r="A23" s="66">
        <v>43473</v>
      </c>
      <c r="B23" s="67">
        <v>1515</v>
      </c>
      <c r="C23" s="67">
        <v>1622.5</v>
      </c>
      <c r="D23" s="67">
        <v>1493.65</v>
      </c>
      <c r="E23" s="67">
        <v>1616.2</v>
      </c>
      <c r="F23" s="67">
        <v>1583.9870000000001</v>
      </c>
      <c r="G23" s="67">
        <v>27898854</v>
      </c>
      <c r="H23" s="41">
        <f t="shared" si="0"/>
        <v>9.0304402750780111E-2</v>
      </c>
      <c r="I23" s="41">
        <f t="shared" si="1"/>
        <v>6.9367142038818205E-2</v>
      </c>
      <c r="J23" s="3"/>
    </row>
    <row r="24" spans="1:10" x14ac:dyDescent="0.3">
      <c r="A24" s="66">
        <v>43474</v>
      </c>
      <c r="B24" s="67">
        <v>1616.2</v>
      </c>
      <c r="C24" s="67">
        <v>1820</v>
      </c>
      <c r="D24" s="67">
        <v>1502.1</v>
      </c>
      <c r="E24" s="67">
        <v>1762.15</v>
      </c>
      <c r="F24" s="67">
        <v>1727.028</v>
      </c>
      <c r="G24" s="67">
        <v>30602497</v>
      </c>
      <c r="H24" s="41">
        <f t="shared" si="0"/>
        <v>2.6927183577799493E-2</v>
      </c>
      <c r="I24" s="41">
        <f t="shared" si="1"/>
        <v>5.9899228658375873E-3</v>
      </c>
      <c r="J24" s="3"/>
    </row>
    <row r="25" spans="1:10" x14ac:dyDescent="0.3">
      <c r="A25" s="66">
        <v>43475</v>
      </c>
      <c r="B25" s="67">
        <v>1768.95</v>
      </c>
      <c r="C25" s="67">
        <v>1834.8</v>
      </c>
      <c r="D25" s="67">
        <v>1717.1</v>
      </c>
      <c r="E25" s="67">
        <v>1809.6</v>
      </c>
      <c r="F25" s="67">
        <v>1773.5319999999999</v>
      </c>
      <c r="G25" s="67">
        <v>27645762</v>
      </c>
      <c r="H25" s="41">
        <f t="shared" si="0"/>
        <v>-5.5423302201482609E-2</v>
      </c>
      <c r="I25" s="41">
        <f t="shared" si="1"/>
        <v>-7.6360562913444507E-2</v>
      </c>
      <c r="J25" s="3"/>
    </row>
    <row r="26" spans="1:10" x14ac:dyDescent="0.3">
      <c r="A26" s="66">
        <v>43476</v>
      </c>
      <c r="B26" s="67">
        <v>1816</v>
      </c>
      <c r="C26" s="67">
        <v>1830.9</v>
      </c>
      <c r="D26" s="67">
        <v>1666.15</v>
      </c>
      <c r="E26" s="67">
        <v>1706.15</v>
      </c>
      <c r="F26" s="67">
        <v>1675.2370000000001</v>
      </c>
      <c r="G26" s="67">
        <v>24410493</v>
      </c>
      <c r="H26" s="41">
        <f t="shared" si="0"/>
        <v>4.618570387354138E-2</v>
      </c>
      <c r="I26" s="41">
        <f t="shared" si="1"/>
        <v>2.5248443161579474E-2</v>
      </c>
      <c r="J26" s="3"/>
    </row>
    <row r="27" spans="1:10" x14ac:dyDescent="0.3">
      <c r="A27" s="66">
        <v>43477</v>
      </c>
      <c r="B27" s="67">
        <v>1706.2</v>
      </c>
      <c r="C27" s="67">
        <v>1826</v>
      </c>
      <c r="D27" s="67">
        <v>1698.35</v>
      </c>
      <c r="E27" s="67">
        <v>1784.95</v>
      </c>
      <c r="F27" s="67">
        <v>1752.6089999999999</v>
      </c>
      <c r="G27" s="67">
        <v>21906249</v>
      </c>
      <c r="H27" s="41">
        <f t="shared" si="0"/>
        <v>5.9950622186694591E-3</v>
      </c>
      <c r="I27" s="41">
        <f t="shared" si="1"/>
        <v>-1.4942198493292445E-2</v>
      </c>
      <c r="J27" s="3"/>
    </row>
    <row r="28" spans="1:10" x14ac:dyDescent="0.3">
      <c r="A28" s="66">
        <v>43831</v>
      </c>
      <c r="B28" s="67">
        <v>1790.2</v>
      </c>
      <c r="C28" s="67">
        <v>1862.25</v>
      </c>
      <c r="D28" s="67">
        <v>1694</v>
      </c>
      <c r="E28" s="67">
        <v>1795.65</v>
      </c>
      <c r="F28" s="67">
        <v>1763.116</v>
      </c>
      <c r="G28" s="67">
        <v>28404113</v>
      </c>
      <c r="H28" s="41">
        <f t="shared" si="0"/>
        <v>1.2806871470737253E-3</v>
      </c>
      <c r="I28" s="41">
        <f t="shared" si="1"/>
        <v>-1.9656573564888181E-2</v>
      </c>
      <c r="J28" s="3"/>
    </row>
    <row r="29" spans="1:10" x14ac:dyDescent="0.3">
      <c r="A29" s="66">
        <v>43832</v>
      </c>
      <c r="B29" s="67">
        <v>1802</v>
      </c>
      <c r="C29" s="67">
        <v>1916.7</v>
      </c>
      <c r="D29" s="67">
        <v>1747</v>
      </c>
      <c r="E29" s="67">
        <v>1797.95</v>
      </c>
      <c r="F29" s="67">
        <v>1765.374</v>
      </c>
      <c r="G29" s="67">
        <v>25485291</v>
      </c>
      <c r="H29" s="41">
        <f t="shared" si="0"/>
        <v>-7.3110853564173933E-2</v>
      </c>
      <c r="I29" s="41">
        <f t="shared" si="1"/>
        <v>-9.4048114276135839E-2</v>
      </c>
      <c r="J29" s="3"/>
    </row>
    <row r="30" spans="1:10" x14ac:dyDescent="0.3">
      <c r="A30" s="66">
        <v>43833</v>
      </c>
      <c r="B30" s="67">
        <v>1815.1</v>
      </c>
      <c r="C30" s="67">
        <v>1915.9</v>
      </c>
      <c r="D30" s="67">
        <v>1431.2</v>
      </c>
      <c r="E30" s="67">
        <v>1666.5</v>
      </c>
      <c r="F30" s="67">
        <v>1636.306</v>
      </c>
      <c r="G30" s="67">
        <v>60708226</v>
      </c>
      <c r="H30" s="41">
        <f t="shared" si="0"/>
        <v>5.956526468765614E-2</v>
      </c>
      <c r="I30" s="41">
        <f t="shared" si="1"/>
        <v>3.8628003975694235E-2</v>
      </c>
      <c r="J30" s="3"/>
    </row>
    <row r="31" spans="1:10" x14ac:dyDescent="0.3">
      <c r="A31" s="66">
        <v>43834</v>
      </c>
      <c r="B31" s="67">
        <v>1650.05</v>
      </c>
      <c r="C31" s="67">
        <v>1864</v>
      </c>
      <c r="D31" s="67">
        <v>1517.25</v>
      </c>
      <c r="E31" s="67">
        <v>1758.7</v>
      </c>
      <c r="F31" s="67">
        <v>1733.7729999999999</v>
      </c>
      <c r="G31" s="67">
        <v>41040413</v>
      </c>
      <c r="H31" s="41">
        <f t="shared" si="0"/>
        <v>-4.2986596284519368E-2</v>
      </c>
      <c r="I31" s="41">
        <f t="shared" si="1"/>
        <v>-6.3923856996481274E-2</v>
      </c>
      <c r="J31" s="3"/>
    </row>
    <row r="32" spans="1:10" x14ac:dyDescent="0.3">
      <c r="A32" s="66">
        <v>43835</v>
      </c>
      <c r="B32" s="67">
        <v>1758.7</v>
      </c>
      <c r="C32" s="67">
        <v>1758.7</v>
      </c>
      <c r="D32" s="67">
        <v>1482.95</v>
      </c>
      <c r="E32" s="67">
        <v>1683.1</v>
      </c>
      <c r="F32" s="67">
        <v>1659.2439999999999</v>
      </c>
      <c r="G32" s="67">
        <v>69941345</v>
      </c>
      <c r="H32" s="41">
        <f t="shared" si="0"/>
        <v>2.5849121648172223E-3</v>
      </c>
      <c r="I32" s="41">
        <f t="shared" si="1"/>
        <v>-1.8352348547144681E-2</v>
      </c>
      <c r="J32" s="3"/>
    </row>
    <row r="33" spans="1:10" x14ac:dyDescent="0.3">
      <c r="A33" s="66">
        <v>43836</v>
      </c>
      <c r="B33" s="67">
        <v>1706.5</v>
      </c>
      <c r="C33" s="67">
        <v>1813.75</v>
      </c>
      <c r="D33" s="67">
        <v>1577.5</v>
      </c>
      <c r="E33" s="67">
        <v>1687.45</v>
      </c>
      <c r="F33" s="67">
        <v>1663.5329999999999</v>
      </c>
      <c r="G33" s="67">
        <v>63337220</v>
      </c>
      <c r="H33" s="41">
        <f t="shared" si="0"/>
        <v>1.662245353714056E-2</v>
      </c>
      <c r="I33" s="41">
        <f t="shared" si="1"/>
        <v>-4.3148071748213453E-3</v>
      </c>
      <c r="J33" s="3"/>
    </row>
    <row r="34" spans="1:10" x14ac:dyDescent="0.3">
      <c r="A34" s="66">
        <v>43837</v>
      </c>
      <c r="B34" s="67">
        <v>1698</v>
      </c>
      <c r="C34" s="67">
        <v>1792.65</v>
      </c>
      <c r="D34" s="67">
        <v>1645.1</v>
      </c>
      <c r="E34" s="67">
        <v>1715.5</v>
      </c>
      <c r="F34" s="67">
        <v>1691.1849999999999</v>
      </c>
      <c r="G34" s="67">
        <v>49607443</v>
      </c>
      <c r="H34" s="41">
        <f t="shared" ref="H34:H60" si="2">(F35-F34)/F34</f>
        <v>0.10800415093558657</v>
      </c>
      <c r="I34" s="41">
        <f t="shared" ref="I34:I60" si="3" xml:space="preserve"> H34-$I$64</f>
        <v>8.7066890223624668E-2</v>
      </c>
      <c r="J34" s="3"/>
    </row>
    <row r="35" spans="1:10" x14ac:dyDescent="0.3">
      <c r="A35" s="66">
        <v>43838</v>
      </c>
      <c r="B35" s="67">
        <v>1729</v>
      </c>
      <c r="C35" s="67">
        <v>2016.85</v>
      </c>
      <c r="D35" s="67">
        <v>1697.5</v>
      </c>
      <c r="E35" s="67">
        <v>1899.1</v>
      </c>
      <c r="F35" s="67">
        <v>1873.84</v>
      </c>
      <c r="G35" s="67">
        <v>52300929</v>
      </c>
      <c r="H35" s="41">
        <f t="shared" si="2"/>
        <v>4.596923963625503E-2</v>
      </c>
      <c r="I35" s="41">
        <f t="shared" si="3"/>
        <v>2.5031978924293125E-2</v>
      </c>
      <c r="J35" s="3"/>
    </row>
    <row r="36" spans="1:10" x14ac:dyDescent="0.3">
      <c r="A36" s="66">
        <v>43839</v>
      </c>
      <c r="B36" s="67">
        <v>1925</v>
      </c>
      <c r="C36" s="67">
        <v>2069.9499999999998</v>
      </c>
      <c r="D36" s="67">
        <v>1907.75</v>
      </c>
      <c r="E36" s="67">
        <v>1986.4</v>
      </c>
      <c r="F36" s="67">
        <v>1959.979</v>
      </c>
      <c r="G36" s="67">
        <v>53203179</v>
      </c>
      <c r="H36" s="41">
        <f t="shared" si="2"/>
        <v>0.11332111211395619</v>
      </c>
      <c r="I36" s="41">
        <f t="shared" si="3"/>
        <v>9.2383851401994288E-2</v>
      </c>
      <c r="J36" s="3"/>
    </row>
    <row r="37" spans="1:10" x14ac:dyDescent="0.3">
      <c r="A37" s="66">
        <v>43840</v>
      </c>
      <c r="B37" s="67">
        <v>2007</v>
      </c>
      <c r="C37" s="67">
        <v>2242.85</v>
      </c>
      <c r="D37" s="67">
        <v>1992.05</v>
      </c>
      <c r="E37" s="67">
        <v>2211.5</v>
      </c>
      <c r="F37" s="67">
        <v>2182.0859999999998</v>
      </c>
      <c r="G37" s="67">
        <v>54216412</v>
      </c>
      <c r="H37" s="41">
        <f t="shared" si="2"/>
        <v>3.2473513876172802E-3</v>
      </c>
      <c r="I37" s="41">
        <f t="shared" si="3"/>
        <v>-1.7689909324344624E-2</v>
      </c>
      <c r="J37" s="3"/>
    </row>
    <row r="38" spans="1:10" x14ac:dyDescent="0.3">
      <c r="A38" s="66">
        <v>43841</v>
      </c>
      <c r="B38" s="67">
        <v>2198</v>
      </c>
      <c r="C38" s="67">
        <v>2249</v>
      </c>
      <c r="D38" s="67">
        <v>2117.15</v>
      </c>
      <c r="E38" s="67">
        <v>2215.3000000000002</v>
      </c>
      <c r="F38" s="67">
        <v>2189.172</v>
      </c>
      <c r="G38" s="67">
        <v>49408894</v>
      </c>
      <c r="H38" s="41">
        <f t="shared" si="2"/>
        <v>0.24791199595098043</v>
      </c>
      <c r="I38" s="41">
        <f t="shared" si="3"/>
        <v>0.22697473523901851</v>
      </c>
      <c r="J38" s="3"/>
    </row>
    <row r="39" spans="1:10" x14ac:dyDescent="0.3">
      <c r="A39" s="66">
        <v>43842</v>
      </c>
      <c r="B39" s="67">
        <v>2275</v>
      </c>
      <c r="C39" s="67">
        <v>2772</v>
      </c>
      <c r="D39" s="67">
        <v>2206.1999999999998</v>
      </c>
      <c r="E39" s="67">
        <v>2764.5</v>
      </c>
      <c r="F39" s="67">
        <v>2731.8939999999998</v>
      </c>
      <c r="G39" s="67">
        <v>45512933</v>
      </c>
      <c r="H39" s="41">
        <f t="shared" si="2"/>
        <v>-0.12919132294298385</v>
      </c>
      <c r="I39" s="41">
        <f t="shared" si="3"/>
        <v>-0.15012858365494575</v>
      </c>
      <c r="J39" s="3"/>
    </row>
    <row r="40" spans="1:10" x14ac:dyDescent="0.3">
      <c r="A40" s="66">
        <v>44197</v>
      </c>
      <c r="B40" s="67">
        <v>2759</v>
      </c>
      <c r="C40" s="67">
        <v>2873.45</v>
      </c>
      <c r="D40" s="67">
        <v>2400</v>
      </c>
      <c r="E40" s="67">
        <v>2407.35</v>
      </c>
      <c r="F40" s="67">
        <v>2378.9569999999999</v>
      </c>
      <c r="G40" s="67">
        <v>53164585</v>
      </c>
      <c r="H40" s="41">
        <f t="shared" si="2"/>
        <v>-5.406360854777946E-2</v>
      </c>
      <c r="I40" s="41">
        <f t="shared" si="3"/>
        <v>-7.5000869259741365E-2</v>
      </c>
      <c r="J40" s="3"/>
    </row>
    <row r="41" spans="1:10" x14ac:dyDescent="0.3">
      <c r="A41" s="66">
        <v>44198</v>
      </c>
      <c r="B41" s="67">
        <v>2426.6</v>
      </c>
      <c r="C41" s="67">
        <v>2555</v>
      </c>
      <c r="D41" s="67">
        <v>2260</v>
      </c>
      <c r="E41" s="67">
        <v>2277.1999999999998</v>
      </c>
      <c r="F41" s="67">
        <v>2250.3420000000001</v>
      </c>
      <c r="G41" s="67">
        <v>58487786</v>
      </c>
      <c r="H41" s="41">
        <f t="shared" si="2"/>
        <v>0.11426307645682295</v>
      </c>
      <c r="I41" s="41">
        <f t="shared" si="3"/>
        <v>9.332581574486104E-2</v>
      </c>
      <c r="J41" s="3"/>
    </row>
    <row r="42" spans="1:10" x14ac:dyDescent="0.3">
      <c r="A42" s="66">
        <v>44199</v>
      </c>
      <c r="B42" s="67">
        <v>2300</v>
      </c>
      <c r="C42" s="67">
        <v>2583.4499999999998</v>
      </c>
      <c r="D42" s="67">
        <v>2300</v>
      </c>
      <c r="E42" s="67">
        <v>2537.4</v>
      </c>
      <c r="F42" s="67">
        <v>2507.473</v>
      </c>
      <c r="G42" s="67">
        <v>45645679</v>
      </c>
      <c r="H42" s="41">
        <f t="shared" si="2"/>
        <v>-3.9442099675650853E-4</v>
      </c>
      <c r="I42" s="41">
        <f t="shared" si="3"/>
        <v>-2.1331681708718415E-2</v>
      </c>
      <c r="J42" s="3"/>
    </row>
    <row r="43" spans="1:10" x14ac:dyDescent="0.3">
      <c r="A43" s="66">
        <v>44200</v>
      </c>
      <c r="B43" s="67">
        <v>2532</v>
      </c>
      <c r="C43" s="67">
        <v>2693.5</v>
      </c>
      <c r="D43" s="67">
        <v>2484.5</v>
      </c>
      <c r="E43" s="67">
        <v>2536.4</v>
      </c>
      <c r="F43" s="67">
        <v>2506.4839999999999</v>
      </c>
      <c r="G43" s="67">
        <v>28543176</v>
      </c>
      <c r="H43" s="41">
        <f t="shared" si="2"/>
        <v>0.17390815181744634</v>
      </c>
      <c r="I43" s="41">
        <f t="shared" si="3"/>
        <v>0.15297089110548445</v>
      </c>
      <c r="J43" s="3"/>
    </row>
    <row r="44" spans="1:10" x14ac:dyDescent="0.3">
      <c r="A44" s="66">
        <v>44201</v>
      </c>
      <c r="B44" s="67">
        <v>2510</v>
      </c>
      <c r="C44" s="67">
        <v>2989.95</v>
      </c>
      <c r="D44" s="67">
        <v>2505.6</v>
      </c>
      <c r="E44" s="67">
        <v>2977.5</v>
      </c>
      <c r="F44" s="67">
        <v>2942.3820000000001</v>
      </c>
      <c r="G44" s="67">
        <v>38807980</v>
      </c>
      <c r="H44" s="41">
        <f t="shared" si="2"/>
        <v>5.1050475431129371E-3</v>
      </c>
      <c r="I44" s="41">
        <f t="shared" si="3"/>
        <v>-1.5832213168848967E-2</v>
      </c>
      <c r="J44" s="3"/>
    </row>
    <row r="45" spans="1:10" x14ac:dyDescent="0.3">
      <c r="A45" s="66">
        <v>44202</v>
      </c>
      <c r="B45" s="67">
        <v>2965</v>
      </c>
      <c r="C45" s="67">
        <v>3092.85</v>
      </c>
      <c r="D45" s="67">
        <v>2877.15</v>
      </c>
      <c r="E45" s="67">
        <v>2992.7</v>
      </c>
      <c r="F45" s="67">
        <v>2957.4029999999998</v>
      </c>
      <c r="G45" s="67">
        <v>26760465</v>
      </c>
      <c r="H45" s="41">
        <f t="shared" si="2"/>
        <v>-6.5510179032075766E-3</v>
      </c>
      <c r="I45" s="41">
        <f t="shared" si="3"/>
        <v>-2.7488278615169483E-2</v>
      </c>
      <c r="J45" s="3"/>
    </row>
    <row r="46" spans="1:10" x14ac:dyDescent="0.3">
      <c r="A46" s="66">
        <v>44203</v>
      </c>
      <c r="B46" s="67">
        <v>3008</v>
      </c>
      <c r="C46" s="67">
        <v>3179.5</v>
      </c>
      <c r="D46" s="67">
        <v>2951.9</v>
      </c>
      <c r="E46" s="67">
        <v>2958.45</v>
      </c>
      <c r="F46" s="67">
        <v>2938.029</v>
      </c>
      <c r="G46" s="67">
        <v>24866497</v>
      </c>
      <c r="H46" s="41">
        <f t="shared" si="2"/>
        <v>8.2104022798958134E-2</v>
      </c>
      <c r="I46" s="41">
        <f t="shared" si="3"/>
        <v>6.1166762086996229E-2</v>
      </c>
      <c r="J46" s="3"/>
    </row>
    <row r="47" spans="1:10" x14ac:dyDescent="0.3">
      <c r="A47" s="66">
        <v>44204</v>
      </c>
      <c r="B47" s="67">
        <v>2985.6</v>
      </c>
      <c r="C47" s="67">
        <v>3210</v>
      </c>
      <c r="D47" s="67">
        <v>2952.55</v>
      </c>
      <c r="E47" s="67">
        <v>3201.35</v>
      </c>
      <c r="F47" s="67">
        <v>3179.2530000000002</v>
      </c>
      <c r="G47" s="67">
        <v>25145608</v>
      </c>
      <c r="H47" s="41">
        <f t="shared" si="2"/>
        <v>1.352550426153557E-2</v>
      </c>
      <c r="I47" s="41">
        <f t="shared" si="3"/>
        <v>-7.4117564504263354E-3</v>
      </c>
      <c r="J47" s="3"/>
    </row>
    <row r="48" spans="1:10" x14ac:dyDescent="0.3">
      <c r="A48" s="66">
        <v>44205</v>
      </c>
      <c r="B48" s="67">
        <v>3230.05</v>
      </c>
      <c r="C48" s="67">
        <v>3505</v>
      </c>
      <c r="D48" s="67">
        <v>3215</v>
      </c>
      <c r="E48" s="67">
        <v>3244.65</v>
      </c>
      <c r="F48" s="67">
        <v>3222.2539999999999</v>
      </c>
      <c r="G48" s="67">
        <v>22000891</v>
      </c>
      <c r="H48" s="41">
        <f t="shared" si="2"/>
        <v>-4.4550181332694345E-2</v>
      </c>
      <c r="I48" s="41">
        <f t="shared" si="3"/>
        <v>-6.5487442044656258E-2</v>
      </c>
      <c r="J48" s="3"/>
    </row>
    <row r="49" spans="1:10" x14ac:dyDescent="0.3">
      <c r="A49" s="66">
        <v>44206</v>
      </c>
      <c r="B49" s="67">
        <v>3248</v>
      </c>
      <c r="C49" s="67">
        <v>3358.9</v>
      </c>
      <c r="D49" s="67">
        <v>2857.25</v>
      </c>
      <c r="E49" s="67">
        <v>3100.1</v>
      </c>
      <c r="F49" s="67">
        <v>3078.7020000000002</v>
      </c>
      <c r="G49" s="67">
        <v>32085053</v>
      </c>
      <c r="H49" s="41">
        <f t="shared" si="2"/>
        <v>1.5245385880153289E-2</v>
      </c>
      <c r="I49" s="41">
        <f t="shared" si="3"/>
        <v>-5.6918748318086163E-3</v>
      </c>
      <c r="J49" s="3"/>
    </row>
    <row r="50" spans="1:10" x14ac:dyDescent="0.3">
      <c r="A50" s="66">
        <v>44207</v>
      </c>
      <c r="B50" s="67">
        <v>3128</v>
      </c>
      <c r="C50" s="67">
        <v>3308.35</v>
      </c>
      <c r="D50" s="67">
        <v>3052</v>
      </c>
      <c r="E50" s="67">
        <v>3143.65</v>
      </c>
      <c r="F50" s="67">
        <v>3125.6379999999999</v>
      </c>
      <c r="G50" s="67">
        <v>21728890</v>
      </c>
      <c r="H50" s="41">
        <f t="shared" si="2"/>
        <v>7.6121738985768697E-2</v>
      </c>
      <c r="I50" s="41">
        <f t="shared" si="3"/>
        <v>5.5184478273806792E-2</v>
      </c>
      <c r="J50" s="3"/>
    </row>
    <row r="51" spans="1:10" x14ac:dyDescent="0.3">
      <c r="A51" s="66">
        <v>44208</v>
      </c>
      <c r="B51" s="67">
        <v>3155.9</v>
      </c>
      <c r="C51" s="67">
        <v>3405</v>
      </c>
      <c r="D51" s="67">
        <v>3016.45</v>
      </c>
      <c r="E51" s="67">
        <v>3382.95</v>
      </c>
      <c r="F51" s="67">
        <v>3363.567</v>
      </c>
      <c r="G51" s="67">
        <v>24234063</v>
      </c>
      <c r="H51" s="41">
        <f t="shared" si="2"/>
        <v>-6.8195163051605598E-2</v>
      </c>
      <c r="I51" s="41">
        <f t="shared" si="3"/>
        <v>-8.9132423763567503E-2</v>
      </c>
      <c r="J51" s="3"/>
    </row>
    <row r="52" spans="1:10" x14ac:dyDescent="0.3">
      <c r="A52" s="66">
        <v>44562</v>
      </c>
      <c r="B52" s="67">
        <v>3383</v>
      </c>
      <c r="C52" s="67">
        <v>3590</v>
      </c>
      <c r="D52" s="67">
        <v>3010.75</v>
      </c>
      <c r="E52" s="67">
        <v>3152.25</v>
      </c>
      <c r="F52" s="67">
        <v>3134.1880000000001</v>
      </c>
      <c r="G52" s="67">
        <v>25109145</v>
      </c>
      <c r="H52" s="41">
        <f t="shared" si="2"/>
        <v>7.1061467914496305E-3</v>
      </c>
      <c r="I52" s="41">
        <f t="shared" si="3"/>
        <v>-1.3831113920512275E-2</v>
      </c>
      <c r="J52" s="3"/>
    </row>
    <row r="53" spans="1:10" x14ac:dyDescent="0.3">
      <c r="A53" s="66">
        <v>44563</v>
      </c>
      <c r="B53" s="67">
        <v>3194</v>
      </c>
      <c r="C53" s="67">
        <v>3296.9</v>
      </c>
      <c r="D53" s="67">
        <v>3015</v>
      </c>
      <c r="E53" s="67">
        <v>3174.65</v>
      </c>
      <c r="F53" s="67">
        <v>3156.46</v>
      </c>
      <c r="G53" s="67">
        <v>17145295</v>
      </c>
      <c r="H53" s="41">
        <f t="shared" si="2"/>
        <v>-2.9829936067620102E-2</v>
      </c>
      <c r="I53" s="41">
        <f t="shared" si="3"/>
        <v>-5.0767196779582011E-2</v>
      </c>
      <c r="J53" s="3"/>
    </row>
    <row r="54" spans="1:10" x14ac:dyDescent="0.3">
      <c r="A54" s="66">
        <v>44564</v>
      </c>
      <c r="B54" s="67">
        <v>3174.65</v>
      </c>
      <c r="C54" s="67">
        <v>3174.65</v>
      </c>
      <c r="D54" s="67">
        <v>2599.35</v>
      </c>
      <c r="E54" s="67">
        <v>3079.95</v>
      </c>
      <c r="F54" s="67">
        <v>3062.3029999999999</v>
      </c>
      <c r="G54" s="67">
        <v>46951421</v>
      </c>
      <c r="H54" s="41">
        <f t="shared" si="2"/>
        <v>5.1056018950443559E-2</v>
      </c>
      <c r="I54" s="41">
        <f t="shared" si="3"/>
        <v>3.0118758238481654E-2</v>
      </c>
      <c r="J54" s="3"/>
    </row>
    <row r="55" spans="1:10" x14ac:dyDescent="0.3">
      <c r="A55" s="66">
        <v>44565</v>
      </c>
      <c r="B55" s="67">
        <v>3110</v>
      </c>
      <c r="C55" s="67">
        <v>3278</v>
      </c>
      <c r="D55" s="67">
        <v>2970</v>
      </c>
      <c r="E55" s="67">
        <v>3237.2</v>
      </c>
      <c r="F55" s="67">
        <v>3218.652</v>
      </c>
      <c r="G55" s="67">
        <v>18570571</v>
      </c>
      <c r="H55" s="41">
        <f t="shared" si="2"/>
        <v>-0.1166286383243669</v>
      </c>
      <c r="I55" s="41">
        <f t="shared" si="3"/>
        <v>-0.13756589903632882</v>
      </c>
      <c r="J55" s="3"/>
    </row>
    <row r="56" spans="1:10" x14ac:dyDescent="0.3">
      <c r="A56" s="66">
        <v>44566</v>
      </c>
      <c r="B56" s="67">
        <v>3195</v>
      </c>
      <c r="C56" s="67">
        <v>3211.5</v>
      </c>
      <c r="D56" s="67">
        <v>2718.55</v>
      </c>
      <c r="E56" s="67">
        <v>2859.65</v>
      </c>
      <c r="F56" s="67">
        <v>2843.2649999999999</v>
      </c>
      <c r="G56" s="67">
        <v>30837045</v>
      </c>
      <c r="H56" s="41">
        <f t="shared" si="2"/>
        <v>-5.7507126490144188E-2</v>
      </c>
      <c r="I56" s="41">
        <f t="shared" si="3"/>
        <v>-7.8444387202106086E-2</v>
      </c>
      <c r="J56" s="3"/>
    </row>
    <row r="57" spans="1:10" x14ac:dyDescent="0.3">
      <c r="A57" s="66">
        <v>44567</v>
      </c>
      <c r="B57" s="67">
        <v>2859.65</v>
      </c>
      <c r="C57" s="67">
        <v>2939.9</v>
      </c>
      <c r="D57" s="67">
        <v>2560</v>
      </c>
      <c r="E57" s="67">
        <v>2695.2</v>
      </c>
      <c r="F57" s="67">
        <v>2679.7570000000001</v>
      </c>
      <c r="G57" s="67">
        <v>34007282</v>
      </c>
      <c r="H57" s="41">
        <f t="shared" si="2"/>
        <v>0.24404936716276884</v>
      </c>
      <c r="I57" s="41">
        <f t="shared" si="3"/>
        <v>0.22311210645080692</v>
      </c>
      <c r="J57" s="3"/>
    </row>
    <row r="58" spans="1:10" x14ac:dyDescent="0.3">
      <c r="A58" s="66">
        <v>44568</v>
      </c>
      <c r="B58" s="67">
        <v>2704.9</v>
      </c>
      <c r="C58" s="67">
        <v>3354.35</v>
      </c>
      <c r="D58" s="67">
        <v>2685</v>
      </c>
      <c r="E58" s="67">
        <v>3333.75</v>
      </c>
      <c r="F58" s="67">
        <v>3333.75</v>
      </c>
      <c r="G58" s="67">
        <v>28722838</v>
      </c>
      <c r="H58" s="41">
        <f t="shared" si="2"/>
        <v>1.7352830896137955E-2</v>
      </c>
      <c r="I58" s="41">
        <f t="shared" si="3"/>
        <v>-3.5844298158239501E-3</v>
      </c>
      <c r="J58" s="3"/>
    </row>
    <row r="59" spans="1:10" x14ac:dyDescent="0.3">
      <c r="A59" s="66">
        <v>44569</v>
      </c>
      <c r="B59" s="67">
        <v>3340.05</v>
      </c>
      <c r="C59" s="67">
        <v>3545.65</v>
      </c>
      <c r="D59" s="67">
        <v>3236.7</v>
      </c>
      <c r="E59" s="67">
        <v>3391.6</v>
      </c>
      <c r="F59" s="67">
        <v>3391.6</v>
      </c>
      <c r="G59" s="67">
        <v>21161293</v>
      </c>
      <c r="H59" s="41">
        <f t="shared" si="2"/>
        <v>-1.4491685340252415E-2</v>
      </c>
      <c r="I59" s="41">
        <f t="shared" si="3"/>
        <v>-3.5428946052214319E-2</v>
      </c>
      <c r="J59" s="3"/>
    </row>
    <row r="60" spans="1:10" x14ac:dyDescent="0.3">
      <c r="A60" s="66">
        <v>44570</v>
      </c>
      <c r="B60" s="67">
        <v>3315</v>
      </c>
      <c r="C60" s="67">
        <v>3582.9</v>
      </c>
      <c r="D60" s="67">
        <v>3231.3</v>
      </c>
      <c r="E60" s="67">
        <v>3342.45</v>
      </c>
      <c r="F60" s="67">
        <v>3342.45</v>
      </c>
      <c r="G60" s="67">
        <v>23352453</v>
      </c>
      <c r="H60" s="41">
        <f t="shared" si="2"/>
        <v>-3.488459064458703E-2</v>
      </c>
      <c r="I60" s="41">
        <f t="shared" si="3"/>
        <v>-5.5821851356548935E-2</v>
      </c>
      <c r="J60" s="3"/>
    </row>
    <row r="61" spans="1:10" x14ac:dyDescent="0.3">
      <c r="A61" s="66">
        <v>44571</v>
      </c>
      <c r="B61" s="67">
        <v>3348</v>
      </c>
      <c r="C61" s="67">
        <v>3368.35</v>
      </c>
      <c r="D61" s="67">
        <v>3170.1</v>
      </c>
      <c r="E61" s="67">
        <v>3225.85</v>
      </c>
      <c r="F61" s="67">
        <v>3225.85</v>
      </c>
      <c r="G61" s="67">
        <v>11293333</v>
      </c>
      <c r="H61" s="40"/>
      <c r="I61" s="40"/>
      <c r="J61" s="3"/>
    </row>
    <row r="64" spans="1:10" x14ac:dyDescent="0.3">
      <c r="H64" t="s">
        <v>101</v>
      </c>
      <c r="I64" s="3">
        <f>AVERAGE(H2:H62)</f>
        <v>2.0937260711961905E-2</v>
      </c>
    </row>
    <row r="65" spans="8:10" x14ac:dyDescent="0.3">
      <c r="H65" t="s">
        <v>81</v>
      </c>
      <c r="I65" s="3">
        <f>I64*12</f>
        <v>0.25124712854354286</v>
      </c>
      <c r="J65" t="s">
        <v>90</v>
      </c>
    </row>
    <row r="66" spans="8:10" x14ac:dyDescent="0.3">
      <c r="H66" t="s">
        <v>94</v>
      </c>
      <c r="I66" s="3">
        <f>_xlfn.STDEV.S(H2:H60)</f>
        <v>7.606488631613359E-2</v>
      </c>
    </row>
    <row r="67" spans="8:10" x14ac:dyDescent="0.3">
      <c r="H67" t="s">
        <v>142</v>
      </c>
      <c r="I67" s="3">
        <f>I66*SQRT(12)</f>
        <v>0.26349649554298804</v>
      </c>
      <c r="J67"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4" workbookViewId="0">
      <selection activeCell="I40" sqref="I40"/>
    </sheetView>
  </sheetViews>
  <sheetFormatPr defaultRowHeight="15.6" x14ac:dyDescent="0.3"/>
  <cols>
    <col min="1" max="1" width="9.09765625" bestFit="1" customWidth="1"/>
    <col min="2" max="5" width="0" hidden="1" customWidth="1"/>
    <col min="6" max="6" width="18.296875" customWidth="1"/>
    <col min="7" max="7" width="10.09765625" hidden="1" customWidth="1"/>
    <col min="8" max="8" width="14.796875" style="3" customWidth="1"/>
    <col min="9" max="9" width="12.796875" customWidth="1"/>
  </cols>
  <sheetData>
    <row r="1" spans="1:9" x14ac:dyDescent="0.3">
      <c r="A1" s="69" t="s">
        <v>0</v>
      </c>
      <c r="B1" s="69" t="s">
        <v>71</v>
      </c>
      <c r="C1" s="69" t="s">
        <v>72</v>
      </c>
      <c r="D1" s="69" t="s">
        <v>73</v>
      </c>
      <c r="E1" s="69" t="s">
        <v>74</v>
      </c>
      <c r="F1" s="69" t="s">
        <v>75</v>
      </c>
      <c r="G1" s="69" t="s">
        <v>76</v>
      </c>
      <c r="H1" s="80" t="s">
        <v>85</v>
      </c>
      <c r="I1" s="69" t="s">
        <v>84</v>
      </c>
    </row>
    <row r="2" spans="1:9" x14ac:dyDescent="0.3">
      <c r="A2" s="66">
        <v>43040</v>
      </c>
      <c r="B2" s="67">
        <v>163.30000000000001</v>
      </c>
      <c r="C2" s="67">
        <v>183.19</v>
      </c>
      <c r="D2" s="67">
        <v>159</v>
      </c>
      <c r="E2" s="67">
        <v>177.52</v>
      </c>
      <c r="F2" s="67">
        <v>175.2046</v>
      </c>
      <c r="G2" s="81">
        <v>134000000</v>
      </c>
      <c r="H2" s="79">
        <f t="shared" ref="H2:H33" si="0">(F3-F2)/F2</f>
        <v>-7.9427138328560503E-3</v>
      </c>
      <c r="I2" s="79">
        <f>H2-$H$63</f>
        <v>-3.3478701105636999E-2</v>
      </c>
    </row>
    <row r="3" spans="1:9" x14ac:dyDescent="0.3">
      <c r="A3" s="66">
        <v>43070</v>
      </c>
      <c r="B3" s="67">
        <v>178.79</v>
      </c>
      <c r="C3" s="67">
        <v>179.64500000000001</v>
      </c>
      <c r="D3" s="67">
        <v>164.55</v>
      </c>
      <c r="E3" s="67">
        <v>176.11</v>
      </c>
      <c r="F3" s="67">
        <v>173.81299999999999</v>
      </c>
      <c r="G3" s="81">
        <v>117000000</v>
      </c>
      <c r="H3" s="79">
        <f t="shared" si="0"/>
        <v>0.16018364564215573</v>
      </c>
      <c r="I3" s="79">
        <f t="shared" ref="I3:I60" si="1">H3-$H$63</f>
        <v>0.13464765836937478</v>
      </c>
    </row>
    <row r="4" spans="1:9" x14ac:dyDescent="0.3">
      <c r="A4" s="66">
        <v>43101</v>
      </c>
      <c r="B4" s="67">
        <v>175.02500000000001</v>
      </c>
      <c r="C4" s="67">
        <v>233.09</v>
      </c>
      <c r="D4" s="67">
        <v>174.57499999999999</v>
      </c>
      <c r="E4" s="67">
        <v>204.32</v>
      </c>
      <c r="F4" s="67">
        <v>201.655</v>
      </c>
      <c r="G4" s="81">
        <v>297000000</v>
      </c>
      <c r="H4" s="79">
        <f t="shared" si="0"/>
        <v>-4.5027398279238653E-3</v>
      </c>
      <c r="I4" s="79">
        <f t="shared" si="1"/>
        <v>-3.0038727100704814E-2</v>
      </c>
    </row>
    <row r="5" spans="1:9" x14ac:dyDescent="0.3">
      <c r="A5" s="66">
        <v>43132</v>
      </c>
      <c r="B5" s="67">
        <v>205.345</v>
      </c>
      <c r="C5" s="67">
        <v>211.4</v>
      </c>
      <c r="D5" s="67">
        <v>180.32</v>
      </c>
      <c r="E5" s="67">
        <v>203.4</v>
      </c>
      <c r="F5" s="67">
        <v>200.74700000000001</v>
      </c>
      <c r="G5" s="81">
        <v>168000000</v>
      </c>
      <c r="H5" s="79">
        <f t="shared" si="0"/>
        <v>0.14348607949309322</v>
      </c>
      <c r="I5" s="79">
        <f t="shared" si="1"/>
        <v>0.11795009222031227</v>
      </c>
    </row>
    <row r="6" spans="1:9" x14ac:dyDescent="0.3">
      <c r="A6" s="66">
        <v>43160</v>
      </c>
      <c r="B6" s="67">
        <v>203.995</v>
      </c>
      <c r="C6" s="67">
        <v>239.6</v>
      </c>
      <c r="D6" s="67">
        <v>196.2</v>
      </c>
      <c r="E6" s="67">
        <v>232.58500000000001</v>
      </c>
      <c r="F6" s="67">
        <v>229.5514</v>
      </c>
      <c r="G6" s="81">
        <v>218000000</v>
      </c>
      <c r="H6" s="79">
        <f t="shared" si="0"/>
        <v>9.2181097566819484E-2</v>
      </c>
      <c r="I6" s="79">
        <f t="shared" si="1"/>
        <v>6.6645110294038537E-2</v>
      </c>
    </row>
    <row r="7" spans="1:9" x14ac:dyDescent="0.3">
      <c r="A7" s="66">
        <v>43191</v>
      </c>
      <c r="B7" s="67">
        <v>235</v>
      </c>
      <c r="C7" s="67">
        <v>256.58499999999998</v>
      </c>
      <c r="D7" s="67">
        <v>229.64500000000001</v>
      </c>
      <c r="E7" s="67">
        <v>254.02500000000001</v>
      </c>
      <c r="F7" s="67">
        <v>250.71170000000001</v>
      </c>
      <c r="G7" s="81">
        <v>167000000</v>
      </c>
      <c r="H7" s="79">
        <f t="shared" si="0"/>
        <v>-1.2459330777143682E-2</v>
      </c>
      <c r="I7" s="79">
        <f t="shared" si="1"/>
        <v>-3.7995318049924634E-2</v>
      </c>
    </row>
    <row r="8" spans="1:9" x14ac:dyDescent="0.3">
      <c r="A8" s="66">
        <v>43221</v>
      </c>
      <c r="B8" s="67">
        <v>254.02500000000001</v>
      </c>
      <c r="C8" s="67">
        <v>275</v>
      </c>
      <c r="D8" s="67">
        <v>238.155</v>
      </c>
      <c r="E8" s="67">
        <v>250.86</v>
      </c>
      <c r="F8" s="67">
        <v>247.58799999999999</v>
      </c>
      <c r="G8" s="81">
        <v>275000000</v>
      </c>
      <c r="H8" s="79">
        <f t="shared" si="0"/>
        <v>0.10535769100279492</v>
      </c>
      <c r="I8" s="79">
        <f t="shared" si="1"/>
        <v>7.9821703730013974E-2</v>
      </c>
    </row>
    <row r="9" spans="1:9" x14ac:dyDescent="0.3">
      <c r="A9" s="66">
        <v>43252</v>
      </c>
      <c r="B9" s="67">
        <v>252.41499999999999</v>
      </c>
      <c r="C9" s="67">
        <v>286.37</v>
      </c>
      <c r="D9" s="67">
        <v>247.005</v>
      </c>
      <c r="E9" s="67">
        <v>277.29000000000002</v>
      </c>
      <c r="F9" s="67">
        <v>273.67329999999998</v>
      </c>
      <c r="G9" s="81">
        <v>166000000</v>
      </c>
      <c r="H9" s="79">
        <f t="shared" si="0"/>
        <v>1.3307472815214423E-2</v>
      </c>
      <c r="I9" s="79">
        <f t="shared" si="1"/>
        <v>-1.2228514457566527E-2</v>
      </c>
    </row>
    <row r="10" spans="1:9" x14ac:dyDescent="0.3">
      <c r="A10" s="66">
        <v>43282</v>
      </c>
      <c r="B10" s="67">
        <v>279.2</v>
      </c>
      <c r="C10" s="67">
        <v>299.8</v>
      </c>
      <c r="D10" s="67">
        <v>269.68</v>
      </c>
      <c r="E10" s="67">
        <v>280.98</v>
      </c>
      <c r="F10" s="67">
        <v>277.3152</v>
      </c>
      <c r="G10" s="81">
        <v>179000000</v>
      </c>
      <c r="H10" s="79">
        <f t="shared" si="0"/>
        <v>0.10281838139416812</v>
      </c>
      <c r="I10" s="79">
        <f t="shared" si="1"/>
        <v>7.7282394121387168E-2</v>
      </c>
    </row>
    <row r="11" spans="1:9" x14ac:dyDescent="0.3">
      <c r="A11" s="66">
        <v>43313</v>
      </c>
      <c r="B11" s="67">
        <v>281.8</v>
      </c>
      <c r="C11" s="67">
        <v>315.60000000000002</v>
      </c>
      <c r="D11" s="67">
        <v>276.52</v>
      </c>
      <c r="E11" s="67">
        <v>309.87</v>
      </c>
      <c r="F11" s="67">
        <v>305.82830000000001</v>
      </c>
      <c r="G11" s="81">
        <v>121000000</v>
      </c>
      <c r="H11" s="79">
        <f t="shared" si="0"/>
        <v>-0.20627979817433514</v>
      </c>
      <c r="I11" s="79">
        <f t="shared" si="1"/>
        <v>-0.23181578544711609</v>
      </c>
    </row>
    <row r="12" spans="1:9" x14ac:dyDescent="0.3">
      <c r="A12" s="66">
        <v>43344</v>
      </c>
      <c r="B12" s="67">
        <v>311.33999999999997</v>
      </c>
      <c r="C12" s="67">
        <v>311.60000000000002</v>
      </c>
      <c r="D12" s="67">
        <v>226.48</v>
      </c>
      <c r="E12" s="67">
        <v>245.95</v>
      </c>
      <c r="F12" s="67">
        <v>242.74209999999999</v>
      </c>
      <c r="G12" s="81">
        <v>124000000</v>
      </c>
      <c r="H12" s="79">
        <f t="shared" si="0"/>
        <v>-0.11730309657863223</v>
      </c>
      <c r="I12" s="79">
        <f t="shared" si="1"/>
        <v>-0.1428390838514132</v>
      </c>
    </row>
    <row r="13" spans="1:9" x14ac:dyDescent="0.3">
      <c r="A13" s="66">
        <v>43374</v>
      </c>
      <c r="B13" s="67">
        <v>248</v>
      </c>
      <c r="C13" s="67">
        <v>258.72000000000003</v>
      </c>
      <c r="D13" s="67">
        <v>195.4</v>
      </c>
      <c r="E13" s="67">
        <v>216.7</v>
      </c>
      <c r="F13" s="67">
        <v>214.26769999999999</v>
      </c>
      <c r="G13" s="81">
        <v>215000000</v>
      </c>
      <c r="H13" s="79">
        <f t="shared" si="0"/>
        <v>0.1610984763452448</v>
      </c>
      <c r="I13" s="79">
        <f t="shared" si="1"/>
        <v>0.13556248907246385</v>
      </c>
    </row>
    <row r="14" spans="1:9" x14ac:dyDescent="0.3">
      <c r="A14" s="66">
        <v>43405</v>
      </c>
      <c r="B14" s="67">
        <v>217.99</v>
      </c>
      <c r="C14" s="67">
        <v>254.53</v>
      </c>
      <c r="D14" s="67">
        <v>207.33</v>
      </c>
      <c r="E14" s="67">
        <v>251.61</v>
      </c>
      <c r="F14" s="67">
        <v>248.7859</v>
      </c>
      <c r="G14" s="81">
        <v>159000000</v>
      </c>
      <c r="H14" s="79">
        <f t="shared" si="0"/>
        <v>-4.8089542052021893E-3</v>
      </c>
      <c r="I14" s="79">
        <f t="shared" si="1"/>
        <v>-3.0344941477983139E-2</v>
      </c>
    </row>
    <row r="15" spans="1:9" x14ac:dyDescent="0.3">
      <c r="A15" s="66">
        <v>43435</v>
      </c>
      <c r="B15" s="67">
        <v>252.97</v>
      </c>
      <c r="C15" s="67">
        <v>275.2</v>
      </c>
      <c r="D15" s="67">
        <v>229.2</v>
      </c>
      <c r="E15" s="67">
        <v>250.4</v>
      </c>
      <c r="F15" s="67">
        <v>247.58949999999999</v>
      </c>
      <c r="G15" s="81">
        <v>247000000</v>
      </c>
      <c r="H15" s="79">
        <f t="shared" si="0"/>
        <v>5.1516724255270211E-3</v>
      </c>
      <c r="I15" s="79">
        <f t="shared" si="1"/>
        <v>-2.0384314847253927E-2</v>
      </c>
    </row>
    <row r="16" spans="1:9" x14ac:dyDescent="0.3">
      <c r="A16" s="66">
        <v>43466</v>
      </c>
      <c r="B16" s="67">
        <v>251.32</v>
      </c>
      <c r="C16" s="67">
        <v>255.24</v>
      </c>
      <c r="D16" s="67">
        <v>232</v>
      </c>
      <c r="E16" s="67">
        <v>251.69</v>
      </c>
      <c r="F16" s="67">
        <v>248.86500000000001</v>
      </c>
      <c r="G16" s="81">
        <v>234000000</v>
      </c>
      <c r="H16" s="79">
        <f t="shared" si="0"/>
        <v>8.184758804974596E-3</v>
      </c>
      <c r="I16" s="79">
        <f t="shared" si="1"/>
        <v>-1.7351228467806352E-2</v>
      </c>
    </row>
    <row r="17" spans="1:9" x14ac:dyDescent="0.3">
      <c r="A17" s="66">
        <v>43497</v>
      </c>
      <c r="B17" s="67">
        <v>253.92</v>
      </c>
      <c r="C17" s="67">
        <v>280.58</v>
      </c>
      <c r="D17" s="67">
        <v>241.08</v>
      </c>
      <c r="E17" s="67">
        <v>253.75</v>
      </c>
      <c r="F17" s="67">
        <v>250.90190000000001</v>
      </c>
      <c r="G17" s="81">
        <v>319000000</v>
      </c>
      <c r="H17" s="79">
        <f t="shared" si="0"/>
        <v>0.13812808910574201</v>
      </c>
      <c r="I17" s="79">
        <f t="shared" si="1"/>
        <v>0.11259210183296106</v>
      </c>
    </row>
    <row r="18" spans="1:9" x14ac:dyDescent="0.3">
      <c r="A18" s="66">
        <v>43525</v>
      </c>
      <c r="B18" s="67">
        <v>255.4</v>
      </c>
      <c r="C18" s="67">
        <v>294</v>
      </c>
      <c r="D18" s="67">
        <v>252.25</v>
      </c>
      <c r="E18" s="67">
        <v>288.8</v>
      </c>
      <c r="F18" s="67">
        <v>285.55849999999998</v>
      </c>
      <c r="G18" s="81">
        <v>198000000</v>
      </c>
      <c r="H18" s="79">
        <f t="shared" si="0"/>
        <v>-7.9986062400523791E-2</v>
      </c>
      <c r="I18" s="79">
        <f t="shared" si="1"/>
        <v>-0.10552204967330474</v>
      </c>
    </row>
    <row r="19" spans="1:9" x14ac:dyDescent="0.3">
      <c r="A19" s="66">
        <v>43556</v>
      </c>
      <c r="B19" s="67">
        <v>291.2</v>
      </c>
      <c r="C19" s="67">
        <v>297.54000000000002</v>
      </c>
      <c r="D19" s="67">
        <v>261.44</v>
      </c>
      <c r="E19" s="67">
        <v>265.7</v>
      </c>
      <c r="F19" s="67">
        <v>262.71780000000001</v>
      </c>
      <c r="G19" s="81">
        <v>102000000</v>
      </c>
      <c r="H19" s="79">
        <f t="shared" si="0"/>
        <v>-1.5769772737134785E-2</v>
      </c>
      <c r="I19" s="79">
        <f t="shared" si="1"/>
        <v>-4.1305760009915732E-2</v>
      </c>
    </row>
    <row r="20" spans="1:9" x14ac:dyDescent="0.3">
      <c r="A20" s="66">
        <v>43586</v>
      </c>
      <c r="B20" s="67">
        <v>265.7</v>
      </c>
      <c r="C20" s="67">
        <v>273</v>
      </c>
      <c r="D20" s="67">
        <v>237.21</v>
      </c>
      <c r="E20" s="67">
        <v>261.51</v>
      </c>
      <c r="F20" s="67">
        <v>258.57479999999998</v>
      </c>
      <c r="G20" s="81">
        <v>163000000</v>
      </c>
      <c r="H20" s="79">
        <f t="shared" si="0"/>
        <v>-5.7053123506234829E-2</v>
      </c>
      <c r="I20" s="79">
        <f t="shared" si="1"/>
        <v>-8.2589110779015776E-2</v>
      </c>
    </row>
    <row r="21" spans="1:9" x14ac:dyDescent="0.3">
      <c r="A21" s="66">
        <v>43617</v>
      </c>
      <c r="B21" s="67">
        <v>261.22000000000003</v>
      </c>
      <c r="C21" s="67">
        <v>274.07</v>
      </c>
      <c r="D21" s="67">
        <v>244.71</v>
      </c>
      <c r="E21" s="67">
        <v>246.59</v>
      </c>
      <c r="F21" s="67">
        <v>243.82230000000001</v>
      </c>
      <c r="G21" s="67">
        <v>93962040</v>
      </c>
      <c r="H21" s="79">
        <f t="shared" si="0"/>
        <v>-2.5710937842847031E-2</v>
      </c>
      <c r="I21" s="79">
        <f t="shared" si="1"/>
        <v>-5.1246925115627978E-2</v>
      </c>
    </row>
    <row r="22" spans="1:9" x14ac:dyDescent="0.3">
      <c r="A22" s="66">
        <v>43647</v>
      </c>
      <c r="B22" s="67">
        <v>248</v>
      </c>
      <c r="C22" s="67">
        <v>255.12</v>
      </c>
      <c r="D22" s="67">
        <v>221.6</v>
      </c>
      <c r="E22" s="67">
        <v>240.25</v>
      </c>
      <c r="F22" s="67">
        <v>237.55340000000001</v>
      </c>
      <c r="G22" s="81">
        <v>147000000</v>
      </c>
      <c r="H22" s="79">
        <f t="shared" si="0"/>
        <v>-1.0031007764990971E-2</v>
      </c>
      <c r="I22" s="79">
        <f t="shared" si="1"/>
        <v>-3.5566995037771922E-2</v>
      </c>
    </row>
    <row r="23" spans="1:9" x14ac:dyDescent="0.3">
      <c r="A23" s="66">
        <v>43678</v>
      </c>
      <c r="B23" s="67">
        <v>238.88</v>
      </c>
      <c r="C23" s="67">
        <v>244.68</v>
      </c>
      <c r="D23" s="67">
        <v>215.58</v>
      </c>
      <c r="E23" s="67">
        <v>237.84</v>
      </c>
      <c r="F23" s="67">
        <v>235.1705</v>
      </c>
      <c r="G23" s="81">
        <v>104000000</v>
      </c>
      <c r="H23" s="79">
        <f t="shared" si="0"/>
        <v>0.1431212673358265</v>
      </c>
      <c r="I23" s="79">
        <f t="shared" si="1"/>
        <v>0.11758528006304556</v>
      </c>
    </row>
    <row r="24" spans="1:9" x14ac:dyDescent="0.3">
      <c r="A24" s="66">
        <v>43709</v>
      </c>
      <c r="B24" s="67">
        <v>237.84</v>
      </c>
      <c r="C24" s="67">
        <v>305.99</v>
      </c>
      <c r="D24" s="67">
        <v>233.22</v>
      </c>
      <c r="E24" s="67">
        <v>271.88</v>
      </c>
      <c r="F24" s="67">
        <v>268.82839999999999</v>
      </c>
      <c r="G24" s="81">
        <v>102000000</v>
      </c>
      <c r="H24" s="79">
        <f t="shared" si="0"/>
        <v>0.18237730834986196</v>
      </c>
      <c r="I24" s="79">
        <f t="shared" si="1"/>
        <v>0.15684132107708101</v>
      </c>
    </row>
    <row r="25" spans="1:9" x14ac:dyDescent="0.3">
      <c r="A25" s="66">
        <v>43739</v>
      </c>
      <c r="B25" s="67">
        <v>272.10000000000002</v>
      </c>
      <c r="C25" s="67">
        <v>322.48</v>
      </c>
      <c r="D25" s="67">
        <v>250.21</v>
      </c>
      <c r="E25" s="67">
        <v>320.18</v>
      </c>
      <c r="F25" s="67">
        <v>317.85660000000001</v>
      </c>
      <c r="G25" s="81">
        <v>132000000</v>
      </c>
      <c r="H25" s="79">
        <f t="shared" si="0"/>
        <v>1.0806445422243774E-2</v>
      </c>
      <c r="I25" s="79">
        <f t="shared" si="1"/>
        <v>-1.4729541850537176E-2</v>
      </c>
    </row>
    <row r="26" spans="1:9" x14ac:dyDescent="0.3">
      <c r="A26" s="66">
        <v>43770</v>
      </c>
      <c r="B26" s="67">
        <v>319.06</v>
      </c>
      <c r="C26" s="67">
        <v>330</v>
      </c>
      <c r="D26" s="67">
        <v>309.76</v>
      </c>
      <c r="E26" s="67">
        <v>323.64</v>
      </c>
      <c r="F26" s="67">
        <v>321.29149999999998</v>
      </c>
      <c r="G26" s="67">
        <v>75500495</v>
      </c>
      <c r="H26" s="79">
        <f t="shared" si="0"/>
        <v>2.1072764140974868E-2</v>
      </c>
      <c r="I26" s="79">
        <f t="shared" si="1"/>
        <v>-4.4632231318060822E-3</v>
      </c>
    </row>
    <row r="27" spans="1:9" x14ac:dyDescent="0.3">
      <c r="A27" s="66">
        <v>43800</v>
      </c>
      <c r="B27" s="67">
        <v>323</v>
      </c>
      <c r="C27" s="67">
        <v>333.1</v>
      </c>
      <c r="D27" s="67">
        <v>311.60000000000002</v>
      </c>
      <c r="E27" s="67">
        <v>330.46</v>
      </c>
      <c r="F27" s="67">
        <v>328.06200000000001</v>
      </c>
      <c r="G27" s="67">
        <v>80142485</v>
      </c>
      <c r="H27" s="79">
        <f t="shared" si="0"/>
        <v>0.14401119300620002</v>
      </c>
      <c r="I27" s="79">
        <f t="shared" si="1"/>
        <v>0.11847520573341908</v>
      </c>
    </row>
    <row r="28" spans="1:9" x14ac:dyDescent="0.3">
      <c r="A28" s="66">
        <v>43831</v>
      </c>
      <c r="B28" s="67">
        <v>331.39</v>
      </c>
      <c r="C28" s="67">
        <v>380.8</v>
      </c>
      <c r="D28" s="67">
        <v>330.56</v>
      </c>
      <c r="E28" s="67">
        <v>378.05</v>
      </c>
      <c r="F28" s="67">
        <v>375.3066</v>
      </c>
      <c r="G28" s="81">
        <v>109000000</v>
      </c>
      <c r="H28" s="79">
        <f t="shared" si="0"/>
        <v>-7.0572699760675678E-2</v>
      </c>
      <c r="I28" s="79">
        <f t="shared" si="1"/>
        <v>-9.6108687033456625E-2</v>
      </c>
    </row>
    <row r="29" spans="1:9" x14ac:dyDescent="0.3">
      <c r="A29" s="66">
        <v>43862</v>
      </c>
      <c r="B29" s="67">
        <v>374</v>
      </c>
      <c r="C29" s="67">
        <v>394.77</v>
      </c>
      <c r="D29" s="67">
        <v>346.76</v>
      </c>
      <c r="E29" s="67">
        <v>351.37</v>
      </c>
      <c r="F29" s="67">
        <v>348.8202</v>
      </c>
      <c r="G29" s="67">
        <v>96257625</v>
      </c>
      <c r="H29" s="79">
        <f t="shared" si="0"/>
        <v>-0.16244959437555512</v>
      </c>
      <c r="I29" s="79">
        <f t="shared" si="1"/>
        <v>-0.18798558164833606</v>
      </c>
    </row>
    <row r="30" spans="1:9" x14ac:dyDescent="0.3">
      <c r="A30" s="66">
        <v>43891</v>
      </c>
      <c r="B30" s="67">
        <v>357.4</v>
      </c>
      <c r="C30" s="67">
        <v>358.78</v>
      </c>
      <c r="D30" s="67">
        <v>227.65</v>
      </c>
      <c r="E30" s="67">
        <v>294.29000000000002</v>
      </c>
      <c r="F30" s="67">
        <v>292.15449999999998</v>
      </c>
      <c r="G30" s="81">
        <v>197000000</v>
      </c>
      <c r="H30" s="79">
        <f t="shared" si="0"/>
        <v>9.7029140403451009E-2</v>
      </c>
      <c r="I30" s="79">
        <f t="shared" si="1"/>
        <v>7.1493153130670062E-2</v>
      </c>
    </row>
    <row r="31" spans="1:9" x14ac:dyDescent="0.3">
      <c r="A31" s="66">
        <v>43922</v>
      </c>
      <c r="B31" s="67">
        <v>290</v>
      </c>
      <c r="C31" s="67">
        <v>329.4</v>
      </c>
      <c r="D31" s="67">
        <v>253</v>
      </c>
      <c r="E31" s="67">
        <v>321.7</v>
      </c>
      <c r="F31" s="67">
        <v>320.50200000000001</v>
      </c>
      <c r="G31" s="81">
        <v>125000000</v>
      </c>
      <c r="H31" s="79">
        <f t="shared" si="0"/>
        <v>2.9903713549369458E-2</v>
      </c>
      <c r="I31" s="79">
        <f t="shared" si="1"/>
        <v>4.3677262765885079E-3</v>
      </c>
    </row>
    <row r="32" spans="1:9" x14ac:dyDescent="0.3">
      <c r="A32" s="66">
        <v>43952</v>
      </c>
      <c r="B32" s="67">
        <v>321.7</v>
      </c>
      <c r="C32" s="67">
        <v>347.8</v>
      </c>
      <c r="D32" s="67">
        <v>297.18</v>
      </c>
      <c r="E32" s="67">
        <v>331.32</v>
      </c>
      <c r="F32" s="67">
        <v>330.08620000000002</v>
      </c>
      <c r="G32" s="81">
        <v>196000000</v>
      </c>
      <c r="H32" s="79">
        <f t="shared" si="0"/>
        <v>4.2647344845073737E-2</v>
      </c>
      <c r="I32" s="79">
        <f t="shared" si="1"/>
        <v>1.7111357572292787E-2</v>
      </c>
    </row>
    <row r="33" spans="1:9" x14ac:dyDescent="0.3">
      <c r="A33" s="66">
        <v>43983</v>
      </c>
      <c r="B33" s="67">
        <v>333</v>
      </c>
      <c r="C33" s="67">
        <v>363.6</v>
      </c>
      <c r="D33" s="67">
        <v>325</v>
      </c>
      <c r="E33" s="67">
        <v>345.45</v>
      </c>
      <c r="F33" s="67">
        <v>344.1635</v>
      </c>
      <c r="G33" s="81">
        <v>106000000</v>
      </c>
      <c r="H33" s="79">
        <f t="shared" si="0"/>
        <v>-3.9367916702380884E-3</v>
      </c>
      <c r="I33" s="79">
        <f t="shared" si="1"/>
        <v>-2.9472778943019039E-2</v>
      </c>
    </row>
    <row r="34" spans="1:9" x14ac:dyDescent="0.3">
      <c r="A34" s="66">
        <v>44013</v>
      </c>
      <c r="B34" s="67">
        <v>346</v>
      </c>
      <c r="C34" s="67">
        <v>362.37</v>
      </c>
      <c r="D34" s="67">
        <v>319.20999999999998</v>
      </c>
      <c r="E34" s="67">
        <v>344.09</v>
      </c>
      <c r="F34" s="67">
        <v>342.80860000000001</v>
      </c>
      <c r="G34" s="67">
        <v>94236055</v>
      </c>
      <c r="H34" s="79">
        <f t="shared" ref="H34:H60" si="2">(F35-F34)/F34</f>
        <v>0.21886702959027277</v>
      </c>
      <c r="I34" s="79">
        <f t="shared" si="1"/>
        <v>0.19333104231749182</v>
      </c>
    </row>
    <row r="35" spans="1:9" x14ac:dyDescent="0.3">
      <c r="A35" s="66">
        <v>44044</v>
      </c>
      <c r="B35" s="67">
        <v>344.02</v>
      </c>
      <c r="C35" s="67">
        <v>442.99</v>
      </c>
      <c r="D35" s="67">
        <v>344.02</v>
      </c>
      <c r="E35" s="67">
        <v>419.4</v>
      </c>
      <c r="F35" s="67">
        <v>417.8381</v>
      </c>
      <c r="G35" s="81">
        <v>134000000</v>
      </c>
      <c r="H35" s="79">
        <f t="shared" si="2"/>
        <v>0.11795429856683724</v>
      </c>
      <c r="I35" s="79">
        <f t="shared" si="1"/>
        <v>9.2418311294056296E-2</v>
      </c>
    </row>
    <row r="36" spans="1:9" x14ac:dyDescent="0.3">
      <c r="A36" s="66">
        <v>44075</v>
      </c>
      <c r="B36" s="67">
        <v>420</v>
      </c>
      <c r="C36" s="67">
        <v>491.56</v>
      </c>
      <c r="D36" s="67">
        <v>419.4</v>
      </c>
      <c r="E36" s="67">
        <v>468.87</v>
      </c>
      <c r="F36" s="67">
        <v>467.12389999999999</v>
      </c>
      <c r="G36" s="81">
        <v>125000000</v>
      </c>
      <c r="H36" s="79">
        <f t="shared" si="2"/>
        <v>-7.2343975549099437E-2</v>
      </c>
      <c r="I36" s="79">
        <f t="shared" si="1"/>
        <v>-9.7879962821880384E-2</v>
      </c>
    </row>
    <row r="37" spans="1:9" x14ac:dyDescent="0.3">
      <c r="A37" s="66">
        <v>44105</v>
      </c>
      <c r="B37" s="67">
        <v>475</v>
      </c>
      <c r="C37" s="67">
        <v>483.77</v>
      </c>
      <c r="D37" s="67">
        <v>427.07</v>
      </c>
      <c r="E37" s="67">
        <v>434.95</v>
      </c>
      <c r="F37" s="67">
        <v>433.33030000000002</v>
      </c>
      <c r="G37" s="67">
        <v>58390735</v>
      </c>
      <c r="H37" s="79">
        <f t="shared" si="2"/>
        <v>0.14992512639896161</v>
      </c>
      <c r="I37" s="79">
        <f t="shared" si="1"/>
        <v>0.12438913912618066</v>
      </c>
    </row>
    <row r="38" spans="1:9" x14ac:dyDescent="0.3">
      <c r="A38" s="66">
        <v>44136</v>
      </c>
      <c r="B38" s="67">
        <v>434.12</v>
      </c>
      <c r="C38" s="67">
        <v>531.99</v>
      </c>
      <c r="D38" s="67">
        <v>420.04</v>
      </c>
      <c r="E38" s="67">
        <v>500.16</v>
      </c>
      <c r="F38" s="67">
        <v>498.29739999999998</v>
      </c>
      <c r="G38" s="81">
        <v>111000000</v>
      </c>
      <c r="H38" s="79">
        <f t="shared" si="2"/>
        <v>0.11610275309483867</v>
      </c>
      <c r="I38" s="79">
        <f t="shared" si="1"/>
        <v>9.0566765822057721E-2</v>
      </c>
    </row>
    <row r="39" spans="1:9" x14ac:dyDescent="0.3">
      <c r="A39" s="66">
        <v>44166</v>
      </c>
      <c r="B39" s="67">
        <v>510</v>
      </c>
      <c r="C39" s="67">
        <v>584.79999999999995</v>
      </c>
      <c r="D39" s="67">
        <v>493.22</v>
      </c>
      <c r="E39" s="67">
        <v>558.23</v>
      </c>
      <c r="F39" s="67">
        <v>556.15110000000004</v>
      </c>
      <c r="G39" s="81">
        <v>139000000</v>
      </c>
      <c r="H39" s="79">
        <f t="shared" si="2"/>
        <v>-7.2013163329174415E-2</v>
      </c>
      <c r="I39" s="79">
        <f t="shared" si="1"/>
        <v>-9.7549150601955362E-2</v>
      </c>
    </row>
    <row r="40" spans="1:9" x14ac:dyDescent="0.3">
      <c r="A40" s="66">
        <v>44197</v>
      </c>
      <c r="B40" s="67">
        <v>560.6</v>
      </c>
      <c r="C40" s="67">
        <v>597.62</v>
      </c>
      <c r="D40" s="67">
        <v>514</v>
      </c>
      <c r="E40" s="67">
        <v>518.03</v>
      </c>
      <c r="F40" s="67">
        <v>516.10090000000002</v>
      </c>
      <c r="G40" s="67">
        <v>96483575</v>
      </c>
      <c r="H40" s="79">
        <f t="shared" si="2"/>
        <v>0.15626498616840237</v>
      </c>
      <c r="I40" s="79">
        <f t="shared" si="1"/>
        <v>0.13072899889562142</v>
      </c>
    </row>
    <row r="41" spans="1:9" x14ac:dyDescent="0.3">
      <c r="A41" s="66">
        <v>44228</v>
      </c>
      <c r="B41" s="67">
        <v>526</v>
      </c>
      <c r="C41" s="67">
        <v>643.1</v>
      </c>
      <c r="D41" s="67">
        <v>508.79</v>
      </c>
      <c r="E41" s="67">
        <v>598.98</v>
      </c>
      <c r="F41" s="67">
        <v>596.74940000000004</v>
      </c>
      <c r="G41" s="81">
        <v>118000000</v>
      </c>
      <c r="H41" s="79">
        <f t="shared" si="2"/>
        <v>-2.8031029440498938E-2</v>
      </c>
      <c r="I41" s="79">
        <f t="shared" si="1"/>
        <v>-5.3567016713279889E-2</v>
      </c>
    </row>
    <row r="42" spans="1:9" x14ac:dyDescent="0.3">
      <c r="A42" s="66">
        <v>44256</v>
      </c>
      <c r="B42" s="67">
        <v>599.41999999999996</v>
      </c>
      <c r="C42" s="67">
        <v>635.6</v>
      </c>
      <c r="D42" s="67">
        <v>538</v>
      </c>
      <c r="E42" s="67">
        <v>582.19000000000005</v>
      </c>
      <c r="F42" s="67">
        <v>580.02189999999996</v>
      </c>
      <c r="G42" s="67">
        <v>63231450</v>
      </c>
      <c r="H42" s="79">
        <f t="shared" si="2"/>
        <v>-6.6128537560392114E-3</v>
      </c>
      <c r="I42" s="79">
        <f t="shared" si="1"/>
        <v>-3.2148841028820159E-2</v>
      </c>
    </row>
    <row r="43" spans="1:9" x14ac:dyDescent="0.3">
      <c r="A43" s="66">
        <v>44287</v>
      </c>
      <c r="B43" s="67">
        <v>588.99</v>
      </c>
      <c r="C43" s="67">
        <v>600.79999999999995</v>
      </c>
      <c r="D43" s="67">
        <v>532.14</v>
      </c>
      <c r="E43" s="67">
        <v>578.34</v>
      </c>
      <c r="F43" s="67">
        <v>576.18629999999996</v>
      </c>
      <c r="G43" s="67">
        <v>51377750</v>
      </c>
      <c r="H43" s="79">
        <f t="shared" si="2"/>
        <v>7.5906698927065794E-2</v>
      </c>
      <c r="I43" s="79">
        <f t="shared" si="1"/>
        <v>5.0370711654284847E-2</v>
      </c>
    </row>
    <row r="44" spans="1:9" x14ac:dyDescent="0.3">
      <c r="A44" s="66">
        <v>44317</v>
      </c>
      <c r="B44" s="67">
        <v>577.79999999999995</v>
      </c>
      <c r="C44" s="67">
        <v>635.92999999999995</v>
      </c>
      <c r="D44" s="67">
        <v>539.20000000000005</v>
      </c>
      <c r="E44" s="67">
        <v>622.24</v>
      </c>
      <c r="F44" s="67">
        <v>619.92269999999996</v>
      </c>
      <c r="G44" s="67">
        <v>57772775</v>
      </c>
      <c r="H44" s="79">
        <f t="shared" si="2"/>
        <v>-9.9638229088884114E-3</v>
      </c>
      <c r="I44" s="79">
        <f t="shared" si="1"/>
        <v>-3.549981018166936E-2</v>
      </c>
    </row>
    <row r="45" spans="1:9" x14ac:dyDescent="0.3">
      <c r="A45" s="66">
        <v>44348</v>
      </c>
      <c r="B45" s="67">
        <v>625.35</v>
      </c>
      <c r="C45" s="67">
        <v>666.54</v>
      </c>
      <c r="D45" s="67">
        <v>604.29999999999995</v>
      </c>
      <c r="E45" s="67">
        <v>616.04</v>
      </c>
      <c r="F45" s="67">
        <v>613.74590000000001</v>
      </c>
      <c r="G45" s="67">
        <v>74771360</v>
      </c>
      <c r="H45" s="79">
        <f t="shared" si="2"/>
        <v>0.22561845219658491</v>
      </c>
      <c r="I45" s="79">
        <f t="shared" si="1"/>
        <v>0.20008246492380397</v>
      </c>
    </row>
    <row r="46" spans="1:9" x14ac:dyDescent="0.3">
      <c r="A46" s="66">
        <v>44378</v>
      </c>
      <c r="B46" s="67">
        <v>620.4</v>
      </c>
      <c r="C46" s="67">
        <v>763.28</v>
      </c>
      <c r="D46" s="67">
        <v>604.61</v>
      </c>
      <c r="E46" s="67">
        <v>755.03</v>
      </c>
      <c r="F46" s="67">
        <v>752.2183</v>
      </c>
      <c r="G46" s="67">
        <v>84128055</v>
      </c>
      <c r="H46" s="79">
        <f t="shared" si="2"/>
        <v>5.8236020048967156E-2</v>
      </c>
      <c r="I46" s="79">
        <f t="shared" si="1"/>
        <v>3.2700032776186203E-2</v>
      </c>
    </row>
    <row r="47" spans="1:9" x14ac:dyDescent="0.3">
      <c r="A47" s="66">
        <v>44409</v>
      </c>
      <c r="B47" s="67">
        <v>754</v>
      </c>
      <c r="C47" s="67">
        <v>832.8</v>
      </c>
      <c r="D47" s="67">
        <v>718.22</v>
      </c>
      <c r="E47" s="67">
        <v>799</v>
      </c>
      <c r="F47" s="67">
        <v>796.02449999999999</v>
      </c>
      <c r="G47" s="67">
        <v>72199835</v>
      </c>
      <c r="H47" s="79">
        <f t="shared" si="2"/>
        <v>1.3135902224114968E-2</v>
      </c>
      <c r="I47" s="79">
        <f t="shared" si="1"/>
        <v>-1.2400085048665983E-2</v>
      </c>
    </row>
    <row r="48" spans="1:9" x14ac:dyDescent="0.3">
      <c r="A48" s="66">
        <v>44440</v>
      </c>
      <c r="B48" s="67">
        <v>799.44</v>
      </c>
      <c r="C48" s="67">
        <v>854.51</v>
      </c>
      <c r="D48" s="67">
        <v>788.36</v>
      </c>
      <c r="E48" s="67">
        <v>808.18</v>
      </c>
      <c r="F48" s="67">
        <v>806.48099999999999</v>
      </c>
      <c r="G48" s="67">
        <v>50226945</v>
      </c>
      <c r="H48" s="79">
        <f t="shared" si="2"/>
        <v>-8.7010357342578407E-2</v>
      </c>
      <c r="I48" s="79">
        <f t="shared" si="1"/>
        <v>-0.11254634461535935</v>
      </c>
    </row>
    <row r="49" spans="1:9" x14ac:dyDescent="0.3">
      <c r="A49" s="66">
        <v>44470</v>
      </c>
      <c r="B49" s="67">
        <v>810.44</v>
      </c>
      <c r="C49" s="67">
        <v>918</v>
      </c>
      <c r="D49" s="67">
        <v>718.11</v>
      </c>
      <c r="E49" s="67">
        <v>737.86</v>
      </c>
      <c r="F49" s="67">
        <v>736.30880000000002</v>
      </c>
      <c r="G49" s="67">
        <v>92483970</v>
      </c>
      <c r="H49" s="79">
        <f t="shared" si="2"/>
        <v>-1.0381378030522017E-2</v>
      </c>
      <c r="I49" s="79">
        <f t="shared" si="1"/>
        <v>-3.5917365303302966E-2</v>
      </c>
    </row>
    <row r="50" spans="1:9" x14ac:dyDescent="0.3">
      <c r="A50" s="66">
        <v>44501</v>
      </c>
      <c r="B50" s="67">
        <v>740</v>
      </c>
      <c r="C50" s="67">
        <v>815.48</v>
      </c>
      <c r="D50" s="67">
        <v>705.31</v>
      </c>
      <c r="E50" s="67">
        <v>730.2</v>
      </c>
      <c r="F50" s="67">
        <v>728.66489999999999</v>
      </c>
      <c r="G50" s="67">
        <v>41846545</v>
      </c>
      <c r="H50" s="79">
        <f t="shared" si="2"/>
        <v>-1.6406581406624571E-2</v>
      </c>
      <c r="I50" s="79">
        <f t="shared" si="1"/>
        <v>-4.1942568679405517E-2</v>
      </c>
    </row>
    <row r="51" spans="1:9" x14ac:dyDescent="0.3">
      <c r="A51" s="66">
        <v>44531</v>
      </c>
      <c r="B51" s="67">
        <v>737</v>
      </c>
      <c r="C51" s="67">
        <v>779.18</v>
      </c>
      <c r="D51" s="67">
        <v>668</v>
      </c>
      <c r="E51" s="67">
        <v>718.22</v>
      </c>
      <c r="F51" s="67">
        <v>716.71</v>
      </c>
      <c r="G51" s="67">
        <v>51418405</v>
      </c>
      <c r="H51" s="79">
        <f t="shared" si="2"/>
        <v>-5.7600703213294101E-2</v>
      </c>
      <c r="I51" s="79">
        <f t="shared" si="1"/>
        <v>-8.3136690486075054E-2</v>
      </c>
    </row>
    <row r="52" spans="1:9" x14ac:dyDescent="0.3">
      <c r="A52" s="66">
        <v>44562</v>
      </c>
      <c r="B52" s="67">
        <v>720.6</v>
      </c>
      <c r="C52" s="67">
        <v>806.4</v>
      </c>
      <c r="D52" s="67">
        <v>626.95000000000005</v>
      </c>
      <c r="E52" s="67">
        <v>676.85</v>
      </c>
      <c r="F52" s="67">
        <v>675.42700000000002</v>
      </c>
      <c r="G52" s="67">
        <v>70612365</v>
      </c>
      <c r="H52" s="79">
        <f t="shared" si="2"/>
        <v>-0.13998670470680025</v>
      </c>
      <c r="I52" s="79">
        <f t="shared" si="1"/>
        <v>-0.16552269197958119</v>
      </c>
    </row>
    <row r="53" spans="1:9" x14ac:dyDescent="0.3">
      <c r="A53" s="66">
        <v>44593</v>
      </c>
      <c r="B53" s="67">
        <v>690</v>
      </c>
      <c r="C53" s="67">
        <v>706.78</v>
      </c>
      <c r="D53" s="67">
        <v>570.4</v>
      </c>
      <c r="E53" s="67">
        <v>582.1</v>
      </c>
      <c r="F53" s="67">
        <v>580.87620000000004</v>
      </c>
      <c r="G53" s="81">
        <v>103000000</v>
      </c>
      <c r="H53" s="79">
        <f t="shared" si="2"/>
        <v>-9.4141746554601502E-2</v>
      </c>
      <c r="I53" s="79">
        <f t="shared" si="1"/>
        <v>-0.11967773382738245</v>
      </c>
    </row>
    <row r="54" spans="1:9" x14ac:dyDescent="0.3">
      <c r="A54" s="66">
        <v>44621</v>
      </c>
      <c r="B54" s="67">
        <v>582.1</v>
      </c>
      <c r="C54" s="67">
        <v>582.1</v>
      </c>
      <c r="D54" s="67">
        <v>488.66</v>
      </c>
      <c r="E54" s="67">
        <v>527.29999999999995</v>
      </c>
      <c r="F54" s="67">
        <v>526.19150000000002</v>
      </c>
      <c r="G54" s="81">
        <v>168000000</v>
      </c>
      <c r="H54" s="79">
        <f t="shared" si="2"/>
        <v>3.5463514708998396E-2</v>
      </c>
      <c r="I54" s="79">
        <f t="shared" si="1"/>
        <v>9.9275274362174461E-3</v>
      </c>
    </row>
    <row r="55" spans="1:9" x14ac:dyDescent="0.3">
      <c r="A55" s="66">
        <v>44652</v>
      </c>
      <c r="B55" s="67">
        <v>530.4</v>
      </c>
      <c r="C55" s="67">
        <v>600.85</v>
      </c>
      <c r="D55" s="67">
        <v>525</v>
      </c>
      <c r="E55" s="67">
        <v>546</v>
      </c>
      <c r="F55" s="67">
        <v>544.85209999999995</v>
      </c>
      <c r="G55" s="81">
        <v>100000000</v>
      </c>
      <c r="H55" s="79">
        <f t="shared" si="2"/>
        <v>9.0659465201658237E-3</v>
      </c>
      <c r="I55" s="79">
        <f t="shared" si="1"/>
        <v>-1.6470040752615128E-2</v>
      </c>
    </row>
    <row r="56" spans="1:9" x14ac:dyDescent="0.3">
      <c r="A56" s="66">
        <v>44682</v>
      </c>
      <c r="B56" s="67">
        <v>537.15</v>
      </c>
      <c r="C56" s="67">
        <v>573.75</v>
      </c>
      <c r="D56" s="67">
        <v>451.2</v>
      </c>
      <c r="E56" s="67">
        <v>550.95000000000005</v>
      </c>
      <c r="F56" s="67">
        <v>549.79169999999999</v>
      </c>
      <c r="G56" s="67">
        <v>78361747</v>
      </c>
      <c r="H56" s="79">
        <f t="shared" si="2"/>
        <v>-7.0242239015248897E-2</v>
      </c>
      <c r="I56" s="79">
        <f t="shared" si="1"/>
        <v>-9.5778226288029844E-2</v>
      </c>
    </row>
    <row r="57" spans="1:9" x14ac:dyDescent="0.3">
      <c r="A57" s="66">
        <v>44713</v>
      </c>
      <c r="B57" s="67">
        <v>550.95000000000005</v>
      </c>
      <c r="C57" s="67">
        <v>569.15</v>
      </c>
      <c r="D57" s="67">
        <v>487</v>
      </c>
      <c r="E57" s="67">
        <v>512.25</v>
      </c>
      <c r="F57" s="67">
        <v>511.17309999999998</v>
      </c>
      <c r="G57" s="67">
        <v>70245354</v>
      </c>
      <c r="H57" s="79">
        <f t="shared" si="2"/>
        <v>7.4182502952522447E-2</v>
      </c>
      <c r="I57" s="79">
        <f t="shared" si="1"/>
        <v>4.86465156797415E-2</v>
      </c>
    </row>
    <row r="58" spans="1:9" x14ac:dyDescent="0.3">
      <c r="A58" s="66">
        <v>44743</v>
      </c>
      <c r="B58" s="67">
        <v>512.25</v>
      </c>
      <c r="C58" s="67">
        <v>597.70000000000005</v>
      </c>
      <c r="D58" s="67">
        <v>508.5</v>
      </c>
      <c r="E58" s="67">
        <v>550.25</v>
      </c>
      <c r="F58" s="67">
        <v>549.09320000000002</v>
      </c>
      <c r="G58" s="67">
        <v>73593607</v>
      </c>
      <c r="H58" s="79">
        <f t="shared" si="2"/>
        <v>0.12239597940750301</v>
      </c>
      <c r="I58" s="79">
        <f t="shared" si="1"/>
        <v>9.6859992134722059E-2</v>
      </c>
    </row>
    <row r="59" spans="1:9" x14ac:dyDescent="0.3">
      <c r="A59" s="66">
        <v>44774</v>
      </c>
      <c r="B59" s="67">
        <v>555</v>
      </c>
      <c r="C59" s="67">
        <v>626.79999999999995</v>
      </c>
      <c r="D59" s="67">
        <v>545.20000000000005</v>
      </c>
      <c r="E59" s="67">
        <v>616.29999999999995</v>
      </c>
      <c r="F59" s="67">
        <v>616.29999999999995</v>
      </c>
      <c r="G59" s="67">
        <v>91774248</v>
      </c>
      <c r="H59" s="79">
        <f t="shared" si="2"/>
        <v>1.0384552977446197E-2</v>
      </c>
      <c r="I59" s="79">
        <f t="shared" si="1"/>
        <v>-1.5151434295334753E-2</v>
      </c>
    </row>
    <row r="60" spans="1:9" x14ac:dyDescent="0.3">
      <c r="A60" s="66">
        <v>44805</v>
      </c>
      <c r="B60" s="67">
        <v>613.6</v>
      </c>
      <c r="C60" s="67">
        <v>647</v>
      </c>
      <c r="D60" s="67">
        <v>581.5</v>
      </c>
      <c r="E60" s="67">
        <v>622.70000000000005</v>
      </c>
      <c r="F60" s="67">
        <v>622.70000000000005</v>
      </c>
      <c r="G60" s="67">
        <v>76985941</v>
      </c>
      <c r="H60" s="79">
        <f t="shared" si="2"/>
        <v>-3.420587762967732E-2</v>
      </c>
      <c r="I60" s="79">
        <f t="shared" si="1"/>
        <v>-5.9741864902458267E-2</v>
      </c>
    </row>
    <row r="61" spans="1:9" x14ac:dyDescent="0.3">
      <c r="A61" s="66">
        <v>44835</v>
      </c>
      <c r="B61" s="67">
        <v>623.5</v>
      </c>
      <c r="C61" s="67">
        <v>652.35</v>
      </c>
      <c r="D61" s="67">
        <v>586</v>
      </c>
      <c r="E61" s="67">
        <v>601.4</v>
      </c>
      <c r="F61" s="67">
        <v>601.4</v>
      </c>
      <c r="G61" s="67">
        <v>30476674</v>
      </c>
      <c r="H61" s="79"/>
      <c r="I61" s="67"/>
    </row>
    <row r="62" spans="1:9" x14ac:dyDescent="0.3">
      <c r="A62" s="1"/>
      <c r="B62" s="1"/>
      <c r="C62" s="1"/>
      <c r="D62" s="1"/>
      <c r="E62" s="1"/>
      <c r="F62" s="1"/>
      <c r="G62" s="1"/>
      <c r="H62" s="14"/>
      <c r="I62" s="1"/>
    </row>
    <row r="63" spans="1:9" x14ac:dyDescent="0.3">
      <c r="A63" s="1"/>
      <c r="B63" s="1"/>
      <c r="C63" s="1"/>
      <c r="D63" s="1"/>
      <c r="E63" s="1"/>
      <c r="F63" t="s">
        <v>101</v>
      </c>
      <c r="G63" s="78"/>
      <c r="H63" s="14">
        <f>AVERAGE(H2:H60)</f>
        <v>2.553598727278095E-2</v>
      </c>
      <c r="I63" s="1"/>
    </row>
    <row r="64" spans="1:9" x14ac:dyDescent="0.3">
      <c r="A64" s="1"/>
      <c r="B64" s="1"/>
      <c r="C64" s="1"/>
      <c r="D64" s="1"/>
      <c r="E64" s="1"/>
      <c r="F64" t="s">
        <v>81</v>
      </c>
      <c r="G64" s="78"/>
      <c r="H64" s="14">
        <f>12*H63</f>
        <v>0.30643184727337142</v>
      </c>
      <c r="I64" s="1" t="s">
        <v>98</v>
      </c>
    </row>
    <row r="65" spans="1:9" x14ac:dyDescent="0.3">
      <c r="A65" s="1"/>
      <c r="B65" s="1"/>
      <c r="C65" s="1"/>
      <c r="D65" s="1"/>
      <c r="E65" s="1"/>
      <c r="F65" t="s">
        <v>94</v>
      </c>
      <c r="G65" s="78"/>
      <c r="H65" s="14">
        <f>_xlfn.STDEV.S(H2:H60)</f>
        <v>9.564400025886137E-2</v>
      </c>
      <c r="I65" s="1"/>
    </row>
    <row r="66" spans="1:9" x14ac:dyDescent="0.3">
      <c r="A66" s="1"/>
      <c r="B66" s="1"/>
      <c r="C66" s="1"/>
      <c r="D66" s="1"/>
      <c r="E66" s="1"/>
      <c r="F66" t="s">
        <v>142</v>
      </c>
      <c r="G66" s="78"/>
      <c r="H66" s="14">
        <f>H65*SQRT(12)</f>
        <v>0.33132053577495746</v>
      </c>
      <c r="I66" s="1" t="s">
        <v>98</v>
      </c>
    </row>
    <row r="67" spans="1:9" x14ac:dyDescent="0.3">
      <c r="A67" s="1"/>
      <c r="B67" s="1"/>
      <c r="C67" s="1"/>
      <c r="D67" s="1"/>
      <c r="E67" s="1"/>
      <c r="F67" s="1"/>
      <c r="G67" s="78"/>
      <c r="I67" s="1"/>
    </row>
    <row r="68" spans="1:9" x14ac:dyDescent="0.3">
      <c r="A68" s="1"/>
      <c r="B68" s="1"/>
      <c r="C68" s="1"/>
      <c r="D68" s="1"/>
      <c r="E68" s="1"/>
      <c r="F68" s="1"/>
      <c r="G68" s="1"/>
      <c r="H68" s="14"/>
      <c r="I6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4" workbookViewId="0">
      <selection activeCell="I57" sqref="I57"/>
    </sheetView>
  </sheetViews>
  <sheetFormatPr defaultRowHeight="15.6" x14ac:dyDescent="0.3"/>
  <cols>
    <col min="2" max="5" width="0" hidden="1" customWidth="1"/>
    <col min="6" max="6" width="17.69921875" customWidth="1"/>
    <col min="7" max="7" width="0" hidden="1" customWidth="1"/>
    <col min="8" max="8" width="14.69921875" customWidth="1"/>
    <col min="9" max="9" width="13.09765625" customWidth="1"/>
  </cols>
  <sheetData>
    <row r="1" spans="1:9" x14ac:dyDescent="0.3">
      <c r="A1" s="69" t="s">
        <v>0</v>
      </c>
      <c r="B1" s="69" t="s">
        <v>71</v>
      </c>
      <c r="C1" s="69" t="s">
        <v>72</v>
      </c>
      <c r="D1" s="69" t="s">
        <v>73</v>
      </c>
      <c r="E1" s="69" t="s">
        <v>74</v>
      </c>
      <c r="F1" s="69" t="s">
        <v>75</v>
      </c>
      <c r="G1" s="69" t="s">
        <v>76</v>
      </c>
      <c r="H1" s="51" t="s">
        <v>85</v>
      </c>
      <c r="I1" s="51" t="s">
        <v>84</v>
      </c>
    </row>
    <row r="2" spans="1:9" x14ac:dyDescent="0.3">
      <c r="A2" s="72">
        <v>42746</v>
      </c>
      <c r="B2" s="73">
        <v>3249.9</v>
      </c>
      <c r="C2" s="73">
        <v>3253.92</v>
      </c>
      <c r="D2" s="73">
        <v>2961.2</v>
      </c>
      <c r="E2" s="73">
        <v>2994.4050000000002</v>
      </c>
      <c r="F2" s="73">
        <v>2678.5839999999998</v>
      </c>
      <c r="G2" s="73">
        <v>7138000</v>
      </c>
      <c r="H2" s="41">
        <f t="shared" ref="H2:H33" si="0">(F3-F2)/F2</f>
        <v>1.3251404473408468E-2</v>
      </c>
      <c r="I2" s="41">
        <f>H2-$H$64</f>
        <v>3.8296240581702709E-3</v>
      </c>
    </row>
    <row r="3" spans="1:9" x14ac:dyDescent="0.3">
      <c r="A3" s="72">
        <v>42747</v>
      </c>
      <c r="B3" s="73">
        <v>3028.8</v>
      </c>
      <c r="C3" s="73">
        <v>3099.9</v>
      </c>
      <c r="D3" s="73">
        <v>2811.1</v>
      </c>
      <c r="E3" s="73">
        <v>3034.085</v>
      </c>
      <c r="F3" s="73">
        <v>2714.0790000000002</v>
      </c>
      <c r="G3" s="73">
        <v>8108870</v>
      </c>
      <c r="H3" s="41">
        <f t="shared" si="0"/>
        <v>-0.11262863019094137</v>
      </c>
      <c r="I3" s="41">
        <f t="shared" ref="I3:I60" si="1">H3-$H$64</f>
        <v>-0.12205041060617956</v>
      </c>
    </row>
    <row r="4" spans="1:9" x14ac:dyDescent="0.3">
      <c r="A4" s="72">
        <v>43101</v>
      </c>
      <c r="B4" s="73">
        <v>3039.9949999999999</v>
      </c>
      <c r="C4" s="73">
        <v>3042</v>
      </c>
      <c r="D4" s="73">
        <v>2620.8049999999998</v>
      </c>
      <c r="E4" s="73">
        <v>2692.36</v>
      </c>
      <c r="F4" s="73">
        <v>2408.3960000000002</v>
      </c>
      <c r="G4" s="73">
        <v>16353490</v>
      </c>
      <c r="H4" s="41">
        <f t="shared" si="0"/>
        <v>1.9096527315275284E-2</v>
      </c>
      <c r="I4" s="41">
        <f t="shared" si="1"/>
        <v>9.6747469000370862E-3</v>
      </c>
    </row>
    <row r="5" spans="1:9" x14ac:dyDescent="0.3">
      <c r="A5" s="72">
        <v>43102</v>
      </c>
      <c r="B5" s="73">
        <v>2698.4</v>
      </c>
      <c r="C5" s="73">
        <v>2852.15</v>
      </c>
      <c r="D5" s="73">
        <v>2650</v>
      </c>
      <c r="E5" s="73">
        <v>2743.7750000000001</v>
      </c>
      <c r="F5" s="73">
        <v>2454.3879999999999</v>
      </c>
      <c r="G5" s="73">
        <v>11595500</v>
      </c>
      <c r="H5" s="41">
        <f t="shared" si="0"/>
        <v>3.4073259810592255E-2</v>
      </c>
      <c r="I5" s="41">
        <f t="shared" si="1"/>
        <v>2.4651479395354059E-2</v>
      </c>
    </row>
    <row r="6" spans="1:9" x14ac:dyDescent="0.3">
      <c r="A6" s="72">
        <v>43103</v>
      </c>
      <c r="B6" s="73">
        <v>2731.145</v>
      </c>
      <c r="C6" s="73">
        <v>2905.9949999999999</v>
      </c>
      <c r="D6" s="73">
        <v>2725.1149999999998</v>
      </c>
      <c r="E6" s="73">
        <v>2837.2649999999999</v>
      </c>
      <c r="F6" s="73">
        <v>2538.0169999999998</v>
      </c>
      <c r="G6" s="73">
        <v>7720590</v>
      </c>
      <c r="H6" s="41">
        <f t="shared" si="0"/>
        <v>9.9249138205142126E-2</v>
      </c>
      <c r="I6" s="41">
        <f t="shared" si="1"/>
        <v>8.982735778990393E-2</v>
      </c>
    </row>
    <row r="7" spans="1:9" x14ac:dyDescent="0.3">
      <c r="A7" s="72">
        <v>43104</v>
      </c>
      <c r="B7" s="73">
        <v>2851</v>
      </c>
      <c r="C7" s="73">
        <v>3223.67</v>
      </c>
      <c r="D7" s="73">
        <v>2780</v>
      </c>
      <c r="E7" s="73">
        <v>3118.86</v>
      </c>
      <c r="F7" s="73">
        <v>2789.913</v>
      </c>
      <c r="G7" s="73">
        <v>7865620</v>
      </c>
      <c r="H7" s="41">
        <f t="shared" si="0"/>
        <v>-1.3080336196863464E-2</v>
      </c>
      <c r="I7" s="41">
        <f t="shared" si="1"/>
        <v>-2.2502116612101664E-2</v>
      </c>
    </row>
    <row r="8" spans="1:9" x14ac:dyDescent="0.3">
      <c r="A8" s="72">
        <v>43105</v>
      </c>
      <c r="B8" s="73">
        <v>3118.86</v>
      </c>
      <c r="C8" s="73">
        <v>3149.9</v>
      </c>
      <c r="D8" s="73">
        <v>2910.0050000000001</v>
      </c>
      <c r="E8" s="73">
        <v>3078.0650000000001</v>
      </c>
      <c r="F8" s="73">
        <v>2753.42</v>
      </c>
      <c r="G8" s="73">
        <v>7952270</v>
      </c>
      <c r="H8" s="41">
        <f t="shared" si="0"/>
        <v>-7.1155145237559128E-2</v>
      </c>
      <c r="I8" s="41">
        <f t="shared" si="1"/>
        <v>-8.0576925652797324E-2</v>
      </c>
    </row>
    <row r="9" spans="1:9" x14ac:dyDescent="0.3">
      <c r="A9" s="72">
        <v>43106</v>
      </c>
      <c r="B9" s="73">
        <v>3065</v>
      </c>
      <c r="C9" s="73">
        <v>3065</v>
      </c>
      <c r="D9" s="73">
        <v>2775.16</v>
      </c>
      <c r="E9" s="73">
        <v>2859.0450000000001</v>
      </c>
      <c r="F9" s="73">
        <v>2557.5</v>
      </c>
      <c r="G9" s="73">
        <v>7906780</v>
      </c>
      <c r="H9" s="41">
        <f t="shared" si="0"/>
        <v>-2.7698142717497633E-2</v>
      </c>
      <c r="I9" s="41">
        <f t="shared" si="1"/>
        <v>-3.7119923132735828E-2</v>
      </c>
    </row>
    <row r="10" spans="1:9" x14ac:dyDescent="0.3">
      <c r="A10" s="72">
        <v>43107</v>
      </c>
      <c r="B10" s="73">
        <v>2865.5</v>
      </c>
      <c r="C10" s="73">
        <v>2912.4949999999999</v>
      </c>
      <c r="D10" s="73">
        <v>2676.11</v>
      </c>
      <c r="E10" s="73">
        <v>2779.855</v>
      </c>
      <c r="F10" s="73">
        <v>2486.6619999999998</v>
      </c>
      <c r="G10" s="73">
        <v>11686770</v>
      </c>
      <c r="H10" s="41">
        <f t="shared" si="0"/>
        <v>9.3965323795513773E-3</v>
      </c>
      <c r="I10" s="41">
        <f t="shared" si="1"/>
        <v>-2.5248035686820103E-5</v>
      </c>
    </row>
    <row r="11" spans="1:9" x14ac:dyDescent="0.3">
      <c r="A11" s="72">
        <v>43108</v>
      </c>
      <c r="B11" s="73">
        <v>2784.6</v>
      </c>
      <c r="C11" s="73">
        <v>2947</v>
      </c>
      <c r="D11" s="73">
        <v>2660.1</v>
      </c>
      <c r="E11" s="73">
        <v>2805.9749999999999</v>
      </c>
      <c r="F11" s="73">
        <v>2510.0279999999998</v>
      </c>
      <c r="G11" s="73">
        <v>10613760</v>
      </c>
      <c r="H11" s="41">
        <f t="shared" si="0"/>
        <v>-0.13458814005262082</v>
      </c>
      <c r="I11" s="41">
        <f t="shared" si="1"/>
        <v>-0.14400992046785902</v>
      </c>
    </row>
    <row r="12" spans="1:9" x14ac:dyDescent="0.3">
      <c r="A12" s="72">
        <v>43109</v>
      </c>
      <c r="B12" s="73">
        <v>2810</v>
      </c>
      <c r="C12" s="73">
        <v>2980</v>
      </c>
      <c r="D12" s="73">
        <v>2352.37</v>
      </c>
      <c r="E12" s="73">
        <v>2418.54</v>
      </c>
      <c r="F12" s="73">
        <v>2172.2080000000001</v>
      </c>
      <c r="G12" s="73">
        <v>12162090</v>
      </c>
      <c r="H12" s="41">
        <f t="shared" si="0"/>
        <v>-9.595858223521872E-2</v>
      </c>
      <c r="I12" s="41">
        <f t="shared" si="1"/>
        <v>-0.10538036265045692</v>
      </c>
    </row>
    <row r="13" spans="1:9" x14ac:dyDescent="0.3">
      <c r="A13" s="72">
        <v>43110</v>
      </c>
      <c r="B13" s="73">
        <v>2428</v>
      </c>
      <c r="C13" s="73">
        <v>2499.9</v>
      </c>
      <c r="D13" s="73">
        <v>2000.115</v>
      </c>
      <c r="E13" s="73">
        <v>2186.46</v>
      </c>
      <c r="F13" s="73">
        <v>1963.7660000000001</v>
      </c>
      <c r="G13" s="73">
        <v>29723330</v>
      </c>
      <c r="H13" s="41">
        <f t="shared" si="0"/>
        <v>7.0465625741559679E-2</v>
      </c>
      <c r="I13" s="41">
        <f t="shared" si="1"/>
        <v>6.1043845326321483E-2</v>
      </c>
    </row>
    <row r="14" spans="1:9" x14ac:dyDescent="0.3">
      <c r="A14" s="72">
        <v>43111</v>
      </c>
      <c r="B14" s="73">
        <v>2175</v>
      </c>
      <c r="C14" s="73">
        <v>2535</v>
      </c>
      <c r="D14" s="73">
        <v>2119.6750000000002</v>
      </c>
      <c r="E14" s="73">
        <v>2340.5300000000002</v>
      </c>
      <c r="F14" s="73">
        <v>2102.1439999999998</v>
      </c>
      <c r="G14" s="73">
        <v>20025670</v>
      </c>
      <c r="H14" s="41">
        <f t="shared" si="0"/>
        <v>-1.0551132557997852E-2</v>
      </c>
      <c r="I14" s="41">
        <f t="shared" si="1"/>
        <v>-1.997291297323605E-2</v>
      </c>
    </row>
    <row r="15" spans="1:9" x14ac:dyDescent="0.3">
      <c r="A15" s="72">
        <v>43112</v>
      </c>
      <c r="B15" s="73">
        <v>2332</v>
      </c>
      <c r="C15" s="73">
        <v>2422</v>
      </c>
      <c r="D15" s="73">
        <v>2180</v>
      </c>
      <c r="E15" s="73">
        <v>2315.835</v>
      </c>
      <c r="F15" s="73">
        <v>2079.9639999999999</v>
      </c>
      <c r="G15" s="73">
        <v>12902780</v>
      </c>
      <c r="H15" s="41">
        <f t="shared" si="0"/>
        <v>-0.17931319965153239</v>
      </c>
      <c r="I15" s="41">
        <f t="shared" si="1"/>
        <v>-0.18873498006677059</v>
      </c>
    </row>
    <row r="16" spans="1:9" x14ac:dyDescent="0.3">
      <c r="A16" s="72">
        <v>43466</v>
      </c>
      <c r="B16" s="73">
        <v>2316.2249999999999</v>
      </c>
      <c r="C16" s="73">
        <v>2329.3000000000002</v>
      </c>
      <c r="D16" s="73">
        <v>1880</v>
      </c>
      <c r="E16" s="73">
        <v>1900.575</v>
      </c>
      <c r="F16" s="73">
        <v>1706.999</v>
      </c>
      <c r="G16" s="73">
        <v>35737250</v>
      </c>
      <c r="H16" s="41">
        <f t="shared" si="0"/>
        <v>4.5425919991751558E-2</v>
      </c>
      <c r="I16" s="41">
        <f t="shared" si="1"/>
        <v>3.6004139576513362E-2</v>
      </c>
    </row>
    <row r="17" spans="1:9" x14ac:dyDescent="0.3">
      <c r="A17" s="72">
        <v>43467</v>
      </c>
      <c r="B17" s="73">
        <v>1909</v>
      </c>
      <c r="C17" s="73">
        <v>2196.5</v>
      </c>
      <c r="D17" s="73">
        <v>1907.605</v>
      </c>
      <c r="E17" s="73">
        <v>1986.91</v>
      </c>
      <c r="F17" s="73">
        <v>1784.5409999999999</v>
      </c>
      <c r="G17" s="73">
        <v>25185890</v>
      </c>
      <c r="H17" s="41">
        <f t="shared" si="0"/>
        <v>3.4153320097436872E-2</v>
      </c>
      <c r="I17" s="41">
        <f t="shared" si="1"/>
        <v>2.4731539682198676E-2</v>
      </c>
    </row>
    <row r="18" spans="1:9" x14ac:dyDescent="0.3">
      <c r="A18" s="72">
        <v>43468</v>
      </c>
      <c r="B18" s="73">
        <v>1990.4</v>
      </c>
      <c r="C18" s="73">
        <v>2335.5</v>
      </c>
      <c r="D18" s="73">
        <v>1932</v>
      </c>
      <c r="E18" s="73">
        <v>2054.77</v>
      </c>
      <c r="F18" s="73">
        <v>1845.489</v>
      </c>
      <c r="G18" s="73">
        <v>29663630</v>
      </c>
      <c r="H18" s="41">
        <f t="shared" si="0"/>
        <v>-8.7310192583104299E-3</v>
      </c>
      <c r="I18" s="41">
        <f t="shared" si="1"/>
        <v>-1.8152799673548627E-2</v>
      </c>
    </row>
    <row r="19" spans="1:9" x14ac:dyDescent="0.3">
      <c r="A19" s="72">
        <v>43469</v>
      </c>
      <c r="B19" s="73">
        <v>2078.87</v>
      </c>
      <c r="C19" s="73">
        <v>2156</v>
      </c>
      <c r="D19" s="73">
        <v>1992.1</v>
      </c>
      <c r="E19" s="73">
        <v>2036.83</v>
      </c>
      <c r="F19" s="73">
        <v>1829.376</v>
      </c>
      <c r="G19" s="73">
        <v>20377600</v>
      </c>
      <c r="H19" s="41">
        <f t="shared" si="0"/>
        <v>-2.0647477609851628E-2</v>
      </c>
      <c r="I19" s="41">
        <f t="shared" si="1"/>
        <v>-3.0069258025089828E-2</v>
      </c>
    </row>
    <row r="20" spans="1:9" x14ac:dyDescent="0.3">
      <c r="A20" s="72">
        <v>43470</v>
      </c>
      <c r="B20" s="73">
        <v>2036.83</v>
      </c>
      <c r="C20" s="73">
        <v>2164.9</v>
      </c>
      <c r="D20" s="73">
        <v>1820.5</v>
      </c>
      <c r="E20" s="73">
        <v>1994.7750000000001</v>
      </c>
      <c r="F20" s="73">
        <v>1791.604</v>
      </c>
      <c r="G20" s="73">
        <v>25763820</v>
      </c>
      <c r="H20" s="41">
        <f t="shared" si="0"/>
        <v>-4.0553046320503848E-2</v>
      </c>
      <c r="I20" s="41">
        <f t="shared" si="1"/>
        <v>-4.9974826735742044E-2</v>
      </c>
    </row>
    <row r="21" spans="1:9" x14ac:dyDescent="0.3">
      <c r="A21" s="72">
        <v>43471</v>
      </c>
      <c r="B21" s="73">
        <v>1986</v>
      </c>
      <c r="C21" s="73">
        <v>2036</v>
      </c>
      <c r="D21" s="73">
        <v>1883.105</v>
      </c>
      <c r="E21" s="73">
        <v>1913.88</v>
      </c>
      <c r="F21" s="73">
        <v>1718.9490000000001</v>
      </c>
      <c r="G21" s="73">
        <v>15641260</v>
      </c>
      <c r="H21" s="41">
        <f t="shared" si="0"/>
        <v>-0.14581642619996291</v>
      </c>
      <c r="I21" s="41">
        <f t="shared" si="1"/>
        <v>-0.1552382066152011</v>
      </c>
    </row>
    <row r="22" spans="1:9" x14ac:dyDescent="0.3">
      <c r="A22" s="72">
        <v>43472</v>
      </c>
      <c r="B22" s="73">
        <v>1929</v>
      </c>
      <c r="C22" s="73">
        <v>2028.88</v>
      </c>
      <c r="D22" s="73">
        <v>1597.66</v>
      </c>
      <c r="E22" s="73">
        <v>1634.8050000000001</v>
      </c>
      <c r="F22" s="73">
        <v>1468.298</v>
      </c>
      <c r="G22" s="73">
        <v>29575290</v>
      </c>
      <c r="H22" s="41">
        <f t="shared" si="0"/>
        <v>8.4606803251111196E-2</v>
      </c>
      <c r="I22" s="41">
        <f t="shared" si="1"/>
        <v>7.5185022835873E-2</v>
      </c>
    </row>
    <row r="23" spans="1:9" x14ac:dyDescent="0.3">
      <c r="A23" s="72">
        <v>43473</v>
      </c>
      <c r="B23" s="73">
        <v>1595</v>
      </c>
      <c r="C23" s="73">
        <v>1778.7950000000001</v>
      </c>
      <c r="D23" s="73">
        <v>1520</v>
      </c>
      <c r="E23" s="73">
        <v>1625.845</v>
      </c>
      <c r="F23" s="73">
        <v>1592.5260000000001</v>
      </c>
      <c r="G23" s="73">
        <v>38752750</v>
      </c>
      <c r="H23" s="41">
        <f t="shared" si="0"/>
        <v>9.2675410009004533E-2</v>
      </c>
      <c r="I23" s="41">
        <f t="shared" si="1"/>
        <v>8.3253629593766337E-2</v>
      </c>
    </row>
    <row r="24" spans="1:9" x14ac:dyDescent="0.3">
      <c r="A24" s="72">
        <v>43474</v>
      </c>
      <c r="B24" s="73">
        <v>1625.845</v>
      </c>
      <c r="C24" s="73">
        <v>1956.5</v>
      </c>
      <c r="D24" s="73">
        <v>1553</v>
      </c>
      <c r="E24" s="73">
        <v>1776.52</v>
      </c>
      <c r="F24" s="73">
        <v>1740.114</v>
      </c>
      <c r="G24" s="73">
        <v>39485290</v>
      </c>
      <c r="H24" s="41">
        <f t="shared" si="0"/>
        <v>0.26866573109577879</v>
      </c>
      <c r="I24" s="41">
        <f t="shared" si="1"/>
        <v>0.25924395068054057</v>
      </c>
    </row>
    <row r="25" spans="1:9" x14ac:dyDescent="0.3">
      <c r="A25" s="72">
        <v>43475</v>
      </c>
      <c r="B25" s="73">
        <v>1796</v>
      </c>
      <c r="C25" s="73">
        <v>2268.02</v>
      </c>
      <c r="D25" s="73">
        <v>1759.4</v>
      </c>
      <c r="E25" s="73">
        <v>2253.81</v>
      </c>
      <c r="F25" s="73">
        <v>2207.623</v>
      </c>
      <c r="G25" s="73">
        <v>32228260</v>
      </c>
      <c r="H25" s="41">
        <f t="shared" si="0"/>
        <v>1.5231767380571659E-2</v>
      </c>
      <c r="I25" s="41">
        <f t="shared" si="1"/>
        <v>5.8099869653334621E-3</v>
      </c>
    </row>
    <row r="26" spans="1:9" x14ac:dyDescent="0.3">
      <c r="A26" s="72">
        <v>43476</v>
      </c>
      <c r="B26" s="73">
        <v>2258.6999999999998</v>
      </c>
      <c r="C26" s="73">
        <v>2345</v>
      </c>
      <c r="D26" s="73">
        <v>2103.415</v>
      </c>
      <c r="E26" s="73">
        <v>2288.14</v>
      </c>
      <c r="F26" s="73">
        <v>2241.2489999999998</v>
      </c>
      <c r="G26" s="73">
        <v>27538700</v>
      </c>
      <c r="H26" s="41">
        <f t="shared" si="0"/>
        <v>-1.6002238037808286E-2</v>
      </c>
      <c r="I26" s="41">
        <f t="shared" si="1"/>
        <v>-2.5424018453046482E-2</v>
      </c>
    </row>
    <row r="27" spans="1:9" x14ac:dyDescent="0.3">
      <c r="A27" s="72">
        <v>43477</v>
      </c>
      <c r="B27" s="73">
        <v>2271.5</v>
      </c>
      <c r="C27" s="73">
        <v>2287.66</v>
      </c>
      <c r="D27" s="73">
        <v>2066.5</v>
      </c>
      <c r="E27" s="73">
        <v>2251.5250000000001</v>
      </c>
      <c r="F27" s="73">
        <v>2205.384</v>
      </c>
      <c r="G27" s="73">
        <v>26458740</v>
      </c>
      <c r="H27" s="41">
        <f t="shared" si="0"/>
        <v>-9.8863962012964587E-2</v>
      </c>
      <c r="I27" s="41">
        <f t="shared" si="1"/>
        <v>-0.10828574242820278</v>
      </c>
    </row>
    <row r="28" spans="1:9" x14ac:dyDescent="0.3">
      <c r="A28" s="72">
        <v>43831</v>
      </c>
      <c r="B28" s="73">
        <v>2251.5250000000001</v>
      </c>
      <c r="C28" s="73">
        <v>2259.4749999999999</v>
      </c>
      <c r="D28" s="73">
        <v>1980.01</v>
      </c>
      <c r="E28" s="73">
        <v>2028.93</v>
      </c>
      <c r="F28" s="73">
        <v>1987.3510000000001</v>
      </c>
      <c r="G28" s="73">
        <v>35425380</v>
      </c>
      <c r="H28" s="41">
        <f t="shared" si="0"/>
        <v>-0.18171878042680942</v>
      </c>
      <c r="I28" s="41">
        <f t="shared" si="1"/>
        <v>-0.19114056084204761</v>
      </c>
    </row>
    <row r="29" spans="1:9" x14ac:dyDescent="0.3">
      <c r="A29" s="72">
        <v>43832</v>
      </c>
      <c r="B29" s="73">
        <v>2029</v>
      </c>
      <c r="C29" s="73">
        <v>2064.16</v>
      </c>
      <c r="D29" s="73">
        <v>1631.7049999999999</v>
      </c>
      <c r="E29" s="73">
        <v>1660.2349999999999</v>
      </c>
      <c r="F29" s="73">
        <v>1626.212</v>
      </c>
      <c r="G29" s="73">
        <v>38092730</v>
      </c>
      <c r="H29" s="41">
        <f t="shared" si="0"/>
        <v>-0.21120247544600584</v>
      </c>
      <c r="I29" s="41">
        <f t="shared" si="1"/>
        <v>-0.22062425586124404</v>
      </c>
    </row>
    <row r="30" spans="1:9" x14ac:dyDescent="0.3">
      <c r="A30" s="72">
        <v>43833</v>
      </c>
      <c r="B30" s="73">
        <v>1666.6</v>
      </c>
      <c r="C30" s="73">
        <v>1852.865</v>
      </c>
      <c r="D30" s="73">
        <v>1295</v>
      </c>
      <c r="E30" s="73">
        <v>1309.5899999999999</v>
      </c>
      <c r="F30" s="73">
        <v>1282.752</v>
      </c>
      <c r="G30" s="73">
        <v>44356620</v>
      </c>
      <c r="H30" s="41">
        <f t="shared" si="0"/>
        <v>0.13196549294017862</v>
      </c>
      <c r="I30" s="41">
        <f t="shared" si="1"/>
        <v>0.12254371252494042</v>
      </c>
    </row>
    <row r="31" spans="1:9" x14ac:dyDescent="0.3">
      <c r="A31" s="72">
        <v>43834</v>
      </c>
      <c r="B31" s="73">
        <v>1309.5899999999999</v>
      </c>
      <c r="C31" s="73">
        <v>1497.7950000000001</v>
      </c>
      <c r="D31" s="73">
        <v>1245.01</v>
      </c>
      <c r="E31" s="73">
        <v>1470.7950000000001</v>
      </c>
      <c r="F31" s="73">
        <v>1452.0309999999999</v>
      </c>
      <c r="G31" s="73">
        <v>44125450</v>
      </c>
      <c r="H31" s="41">
        <f t="shared" si="0"/>
        <v>0.12513575812086658</v>
      </c>
      <c r="I31" s="41">
        <f t="shared" si="1"/>
        <v>0.11571397770562838</v>
      </c>
    </row>
    <row r="32" spans="1:9" x14ac:dyDescent="0.3">
      <c r="A32" s="72">
        <v>43835</v>
      </c>
      <c r="B32" s="73">
        <v>1470.7950000000001</v>
      </c>
      <c r="C32" s="73">
        <v>1699.6949999999999</v>
      </c>
      <c r="D32" s="73">
        <v>1285.5450000000001</v>
      </c>
      <c r="E32" s="73">
        <v>1654.845</v>
      </c>
      <c r="F32" s="73">
        <v>1633.732</v>
      </c>
      <c r="G32" s="73">
        <v>53884160</v>
      </c>
      <c r="H32" s="41">
        <f t="shared" si="0"/>
        <v>0.10791672073510222</v>
      </c>
      <c r="I32" s="41">
        <f t="shared" si="1"/>
        <v>9.8494940319864027E-2</v>
      </c>
    </row>
    <row r="33" spans="1:9" x14ac:dyDescent="0.3">
      <c r="A33" s="72">
        <v>43836</v>
      </c>
      <c r="B33" s="73">
        <v>1690</v>
      </c>
      <c r="C33" s="73">
        <v>1855.11</v>
      </c>
      <c r="D33" s="73">
        <v>1559.11</v>
      </c>
      <c r="E33" s="73">
        <v>1833.43</v>
      </c>
      <c r="F33" s="73">
        <v>1810.039</v>
      </c>
      <c r="G33" s="73">
        <v>63490780</v>
      </c>
      <c r="H33" s="41">
        <f t="shared" si="0"/>
        <v>0.12568789954249604</v>
      </c>
      <c r="I33" s="41">
        <f t="shared" si="1"/>
        <v>0.11626611912725784</v>
      </c>
    </row>
    <row r="34" spans="1:9" x14ac:dyDescent="0.3">
      <c r="A34" s="72">
        <v>43837</v>
      </c>
      <c r="B34" s="73">
        <v>1854</v>
      </c>
      <c r="C34" s="73">
        <v>2172.5</v>
      </c>
      <c r="D34" s="73">
        <v>1797</v>
      </c>
      <c r="E34" s="73">
        <v>2063.87</v>
      </c>
      <c r="F34" s="73">
        <v>2037.539</v>
      </c>
      <c r="G34" s="73">
        <v>61149860</v>
      </c>
      <c r="H34" s="41">
        <f t="shared" ref="H34:H60" si="2">(F35-F34)/F34</f>
        <v>1.3629677763223162E-2</v>
      </c>
      <c r="I34" s="41">
        <f t="shared" si="1"/>
        <v>4.2078973479849641E-3</v>
      </c>
    </row>
    <row r="35" spans="1:9" x14ac:dyDescent="0.3">
      <c r="A35" s="72">
        <v>43838</v>
      </c>
      <c r="B35" s="73">
        <v>2072.5</v>
      </c>
      <c r="C35" s="73">
        <v>2387.25</v>
      </c>
      <c r="D35" s="73">
        <v>2006.665</v>
      </c>
      <c r="E35" s="73">
        <v>2092</v>
      </c>
      <c r="F35" s="73">
        <v>2065.31</v>
      </c>
      <c r="G35" s="73">
        <v>66614003</v>
      </c>
      <c r="H35" s="41">
        <f t="shared" si="2"/>
        <v>5.2963961826553968E-2</v>
      </c>
      <c r="I35" s="41">
        <f t="shared" si="1"/>
        <v>4.3542181411315772E-2</v>
      </c>
    </row>
    <row r="36" spans="1:9" x14ac:dyDescent="0.3">
      <c r="A36" s="72">
        <v>43839</v>
      </c>
      <c r="B36" s="73">
        <v>2110</v>
      </c>
      <c r="C36" s="73">
        <v>2260</v>
      </c>
      <c r="D36" s="73">
        <v>2023</v>
      </c>
      <c r="E36" s="73">
        <v>2202.8000000000002</v>
      </c>
      <c r="F36" s="73">
        <v>2174.6970000000001</v>
      </c>
      <c r="G36" s="73">
        <v>30958654</v>
      </c>
      <c r="H36" s="41">
        <f t="shared" si="2"/>
        <v>-5.3205113172087842E-2</v>
      </c>
      <c r="I36" s="41">
        <f t="shared" si="1"/>
        <v>-6.2626893587326038E-2</v>
      </c>
    </row>
    <row r="37" spans="1:9" x14ac:dyDescent="0.3">
      <c r="A37" s="72">
        <v>43840</v>
      </c>
      <c r="B37" s="73">
        <v>2190</v>
      </c>
      <c r="C37" s="73">
        <v>2303</v>
      </c>
      <c r="D37" s="73">
        <v>2070.5500000000002</v>
      </c>
      <c r="E37" s="73">
        <v>2085.6</v>
      </c>
      <c r="F37" s="73">
        <v>2058.9920000000002</v>
      </c>
      <c r="G37" s="73">
        <v>26869128</v>
      </c>
      <c r="H37" s="41">
        <f t="shared" si="2"/>
        <v>0.21530972436998291</v>
      </c>
      <c r="I37" s="41">
        <f t="shared" si="1"/>
        <v>0.20588794395474472</v>
      </c>
    </row>
    <row r="38" spans="1:9" x14ac:dyDescent="0.3">
      <c r="A38" s="72">
        <v>43841</v>
      </c>
      <c r="B38" s="73">
        <v>2079.8000000000002</v>
      </c>
      <c r="C38" s="73">
        <v>2727</v>
      </c>
      <c r="D38" s="73">
        <v>2015.2</v>
      </c>
      <c r="E38" s="73">
        <v>2534.65</v>
      </c>
      <c r="F38" s="73">
        <v>2502.3130000000001</v>
      </c>
      <c r="G38" s="73">
        <v>40181047</v>
      </c>
      <c r="H38" s="41">
        <f t="shared" si="2"/>
        <v>-1.4794312302258852E-3</v>
      </c>
      <c r="I38" s="41">
        <f t="shared" si="1"/>
        <v>-1.0901211645464082E-2</v>
      </c>
    </row>
    <row r="39" spans="1:9" x14ac:dyDescent="0.3">
      <c r="A39" s="72">
        <v>43842</v>
      </c>
      <c r="B39" s="73">
        <v>2559.9499999999998</v>
      </c>
      <c r="C39" s="73">
        <v>2609</v>
      </c>
      <c r="D39" s="73">
        <v>2340.6</v>
      </c>
      <c r="E39" s="73">
        <v>2530.9</v>
      </c>
      <c r="F39" s="73">
        <v>2498.6109999999999</v>
      </c>
      <c r="G39" s="73">
        <v>29876014</v>
      </c>
      <c r="H39" s="41">
        <f t="shared" si="2"/>
        <v>8.4317646884609146E-2</v>
      </c>
      <c r="I39" s="41">
        <f t="shared" si="1"/>
        <v>7.489586646937095E-2</v>
      </c>
    </row>
    <row r="40" spans="1:9" x14ac:dyDescent="0.3">
      <c r="A40" s="72">
        <v>44197</v>
      </c>
      <c r="B40" s="73">
        <v>2531</v>
      </c>
      <c r="C40" s="73">
        <v>3037</v>
      </c>
      <c r="D40" s="73">
        <v>2515.8000000000002</v>
      </c>
      <c r="E40" s="73">
        <v>2744.3</v>
      </c>
      <c r="F40" s="73">
        <v>2709.288</v>
      </c>
      <c r="G40" s="73">
        <v>38765884</v>
      </c>
      <c r="H40" s="41">
        <f t="shared" si="2"/>
        <v>-8.9530902583999955E-2</v>
      </c>
      <c r="I40" s="41">
        <f t="shared" si="1"/>
        <v>-9.8952682999238151E-2</v>
      </c>
    </row>
    <row r="41" spans="1:9" x14ac:dyDescent="0.3">
      <c r="A41" s="72">
        <v>44198</v>
      </c>
      <c r="B41" s="73">
        <v>2777</v>
      </c>
      <c r="C41" s="73">
        <v>3018</v>
      </c>
      <c r="D41" s="73">
        <v>2450</v>
      </c>
      <c r="E41" s="73">
        <v>2498.6</v>
      </c>
      <c r="F41" s="73">
        <v>2466.723</v>
      </c>
      <c r="G41" s="73">
        <v>33156740</v>
      </c>
      <c r="H41" s="41">
        <f t="shared" si="2"/>
        <v>4.216363166841184E-2</v>
      </c>
      <c r="I41" s="41">
        <f t="shared" si="1"/>
        <v>3.2741851253173644E-2</v>
      </c>
    </row>
    <row r="42" spans="1:9" x14ac:dyDescent="0.3">
      <c r="A42" s="72">
        <v>44199</v>
      </c>
      <c r="B42" s="73">
        <v>2523</v>
      </c>
      <c r="C42" s="73">
        <v>2716</v>
      </c>
      <c r="D42" s="73">
        <v>2497.15</v>
      </c>
      <c r="E42" s="73">
        <v>2603.9499999999998</v>
      </c>
      <c r="F42" s="73">
        <v>2570.7289999999998</v>
      </c>
      <c r="G42" s="73">
        <v>21972134</v>
      </c>
      <c r="H42" s="41">
        <f t="shared" si="2"/>
        <v>-7.0009324203367959E-2</v>
      </c>
      <c r="I42" s="41">
        <f t="shared" si="1"/>
        <v>-7.9431104618606155E-2</v>
      </c>
    </row>
    <row r="43" spans="1:9" x14ac:dyDescent="0.3">
      <c r="A43" s="72">
        <v>44200</v>
      </c>
      <c r="B43" s="73">
        <v>2610.8000000000002</v>
      </c>
      <c r="C43" s="73">
        <v>2649</v>
      </c>
      <c r="D43" s="73">
        <v>2303.6999999999998</v>
      </c>
      <c r="E43" s="73">
        <v>2421.65</v>
      </c>
      <c r="F43" s="73">
        <v>2390.7539999999999</v>
      </c>
      <c r="G43" s="73">
        <v>18645271</v>
      </c>
      <c r="H43" s="41">
        <f t="shared" si="2"/>
        <v>0.10509404146139666</v>
      </c>
      <c r="I43" s="41">
        <f t="shared" si="1"/>
        <v>9.567226104615846E-2</v>
      </c>
    </row>
    <row r="44" spans="1:9" x14ac:dyDescent="0.3">
      <c r="A44" s="72">
        <v>44201</v>
      </c>
      <c r="B44" s="73">
        <v>2382.5</v>
      </c>
      <c r="C44" s="73">
        <v>2710</v>
      </c>
      <c r="D44" s="73">
        <v>2356.1</v>
      </c>
      <c r="E44" s="73">
        <v>2676.15</v>
      </c>
      <c r="F44" s="73">
        <v>2642.0079999999998</v>
      </c>
      <c r="G44" s="73">
        <v>15637873</v>
      </c>
      <c r="H44" s="41">
        <f t="shared" si="2"/>
        <v>-1.8686544476776371E-3</v>
      </c>
      <c r="I44" s="41">
        <f t="shared" si="1"/>
        <v>-1.1290434862915835E-2</v>
      </c>
    </row>
    <row r="45" spans="1:9" x14ac:dyDescent="0.3">
      <c r="A45" s="72">
        <v>44202</v>
      </c>
      <c r="B45" s="73">
        <v>2610</v>
      </c>
      <c r="C45" s="73">
        <v>2797.9</v>
      </c>
      <c r="D45" s="73">
        <v>2610</v>
      </c>
      <c r="E45" s="73">
        <v>2671.15</v>
      </c>
      <c r="F45" s="73">
        <v>2637.0709999999999</v>
      </c>
      <c r="G45" s="73">
        <v>12416545</v>
      </c>
      <c r="H45" s="41">
        <f t="shared" si="2"/>
        <v>-5.2748674571143461E-2</v>
      </c>
      <c r="I45" s="41">
        <f t="shared" si="1"/>
        <v>-6.2170454986381657E-2</v>
      </c>
    </row>
    <row r="46" spans="1:9" x14ac:dyDescent="0.3">
      <c r="A46" s="72">
        <v>44203</v>
      </c>
      <c r="B46" s="73">
        <v>2680</v>
      </c>
      <c r="C46" s="73">
        <v>2765</v>
      </c>
      <c r="D46" s="73">
        <v>2509</v>
      </c>
      <c r="E46" s="73">
        <v>2530.25</v>
      </c>
      <c r="F46" s="73">
        <v>2497.9690000000001</v>
      </c>
      <c r="G46" s="73">
        <v>12551691</v>
      </c>
      <c r="H46" s="41">
        <f t="shared" si="2"/>
        <v>5.8887440156383107E-2</v>
      </c>
      <c r="I46" s="41">
        <f t="shared" si="1"/>
        <v>4.9465659741144911E-2</v>
      </c>
    </row>
    <row r="47" spans="1:9" x14ac:dyDescent="0.3">
      <c r="A47" s="72">
        <v>44204</v>
      </c>
      <c r="B47" s="73">
        <v>2558.8000000000002</v>
      </c>
      <c r="C47" s="73">
        <v>2768.75</v>
      </c>
      <c r="D47" s="73">
        <v>2471.1999999999998</v>
      </c>
      <c r="E47" s="73">
        <v>2679.25</v>
      </c>
      <c r="F47" s="73">
        <v>2645.0680000000002</v>
      </c>
      <c r="G47" s="73">
        <v>26856512</v>
      </c>
      <c r="H47" s="41">
        <f t="shared" si="2"/>
        <v>4.7894798923883972E-2</v>
      </c>
      <c r="I47" s="41">
        <f t="shared" si="1"/>
        <v>3.8473018508645776E-2</v>
      </c>
    </row>
    <row r="48" spans="1:9" x14ac:dyDescent="0.3">
      <c r="A48" s="72">
        <v>44205</v>
      </c>
      <c r="B48" s="73">
        <v>2680</v>
      </c>
      <c r="C48" s="73">
        <v>2994</v>
      </c>
      <c r="D48" s="73">
        <v>2662.05</v>
      </c>
      <c r="E48" s="73">
        <v>2790.2</v>
      </c>
      <c r="F48" s="73">
        <v>2771.7530000000002</v>
      </c>
      <c r="G48" s="73">
        <v>18224000</v>
      </c>
      <c r="H48" s="41">
        <f t="shared" si="2"/>
        <v>-0.10945419739782011</v>
      </c>
      <c r="I48" s="41">
        <f t="shared" si="1"/>
        <v>-0.11887597781305831</v>
      </c>
    </row>
    <row r="49" spans="1:9" x14ac:dyDescent="0.3">
      <c r="A49" s="72">
        <v>44206</v>
      </c>
      <c r="B49" s="73">
        <v>2787</v>
      </c>
      <c r="C49" s="73">
        <v>2959.75</v>
      </c>
      <c r="D49" s="73">
        <v>2471.5500000000002</v>
      </c>
      <c r="E49" s="73">
        <v>2484.8000000000002</v>
      </c>
      <c r="F49" s="73">
        <v>2468.373</v>
      </c>
      <c r="G49" s="73">
        <v>14771948</v>
      </c>
      <c r="H49" s="41">
        <f t="shared" si="2"/>
        <v>-4.6019787122934842E-2</v>
      </c>
      <c r="I49" s="41">
        <f t="shared" si="1"/>
        <v>-5.5441567538173038E-2</v>
      </c>
    </row>
    <row r="50" spans="1:9" x14ac:dyDescent="0.3">
      <c r="A50" s="72">
        <v>44207</v>
      </c>
      <c r="B50" s="73">
        <v>2490</v>
      </c>
      <c r="C50" s="73">
        <v>2777</v>
      </c>
      <c r="D50" s="73">
        <v>2360</v>
      </c>
      <c r="E50" s="73">
        <v>2370.4499999999998</v>
      </c>
      <c r="F50" s="73">
        <v>2354.779</v>
      </c>
      <c r="G50" s="73">
        <v>18328374</v>
      </c>
      <c r="H50" s="41">
        <f t="shared" si="2"/>
        <v>9.3420656460754967E-2</v>
      </c>
      <c r="I50" s="41">
        <f t="shared" si="1"/>
        <v>8.3998876045516771E-2</v>
      </c>
    </row>
    <row r="51" spans="1:9" x14ac:dyDescent="0.3">
      <c r="A51" s="72">
        <v>44208</v>
      </c>
      <c r="B51" s="73">
        <v>2410</v>
      </c>
      <c r="C51" s="73">
        <v>2604.1999999999998</v>
      </c>
      <c r="D51" s="73">
        <v>2360.4</v>
      </c>
      <c r="E51" s="73">
        <v>2591.9</v>
      </c>
      <c r="F51" s="73">
        <v>2574.7640000000001</v>
      </c>
      <c r="G51" s="73">
        <v>12443022</v>
      </c>
      <c r="H51" s="41">
        <f t="shared" si="2"/>
        <v>2.0679953580211657E-2</v>
      </c>
      <c r="I51" s="41">
        <f t="shared" si="1"/>
        <v>1.125817316497346E-2</v>
      </c>
    </row>
    <row r="52" spans="1:9" x14ac:dyDescent="0.3">
      <c r="A52" s="72">
        <v>44562</v>
      </c>
      <c r="B52" s="73">
        <v>2620.1</v>
      </c>
      <c r="C52" s="73">
        <v>2880</v>
      </c>
      <c r="D52" s="73">
        <v>2570.25</v>
      </c>
      <c r="E52" s="73">
        <v>2645.5</v>
      </c>
      <c r="F52" s="73">
        <v>2628.01</v>
      </c>
      <c r="G52" s="73">
        <v>14801210</v>
      </c>
      <c r="H52" s="41">
        <f t="shared" si="2"/>
        <v>-2.1054714403674388E-2</v>
      </c>
      <c r="I52" s="41">
        <f t="shared" si="1"/>
        <v>-3.0476494818912583E-2</v>
      </c>
    </row>
    <row r="53" spans="1:9" x14ac:dyDescent="0.3">
      <c r="A53" s="72">
        <v>44563</v>
      </c>
      <c r="B53" s="73">
        <v>2658.7</v>
      </c>
      <c r="C53" s="73">
        <v>2762.75</v>
      </c>
      <c r="D53" s="73">
        <v>2488.4499999999998</v>
      </c>
      <c r="E53" s="73">
        <v>2589.8000000000002</v>
      </c>
      <c r="F53" s="73">
        <v>2572.6779999999999</v>
      </c>
      <c r="G53" s="73">
        <v>13576421</v>
      </c>
      <c r="H53" s="41">
        <f t="shared" si="2"/>
        <v>-5.1220168244918207E-2</v>
      </c>
      <c r="I53" s="41">
        <f t="shared" si="1"/>
        <v>-6.0641948660156403E-2</v>
      </c>
    </row>
    <row r="54" spans="1:9" x14ac:dyDescent="0.3">
      <c r="A54" s="72">
        <v>44564</v>
      </c>
      <c r="B54" s="73">
        <v>2589.8000000000002</v>
      </c>
      <c r="C54" s="73">
        <v>2589.8000000000002</v>
      </c>
      <c r="D54" s="73">
        <v>2159.5500000000002</v>
      </c>
      <c r="E54" s="73">
        <v>2457.15</v>
      </c>
      <c r="F54" s="73">
        <v>2440.9050000000002</v>
      </c>
      <c r="G54" s="73">
        <v>18241899</v>
      </c>
      <c r="H54" s="41">
        <f t="shared" si="2"/>
        <v>7.0488200073333382E-2</v>
      </c>
      <c r="I54" s="41">
        <f t="shared" si="1"/>
        <v>6.1066419658095186E-2</v>
      </c>
    </row>
    <row r="55" spans="1:9" x14ac:dyDescent="0.3">
      <c r="A55" s="72">
        <v>44565</v>
      </c>
      <c r="B55" s="73">
        <v>2457.15</v>
      </c>
      <c r="C55" s="73">
        <v>2707.65</v>
      </c>
      <c r="D55" s="73">
        <v>2421.1</v>
      </c>
      <c r="E55" s="73">
        <v>2630.35</v>
      </c>
      <c r="F55" s="73">
        <v>2612.96</v>
      </c>
      <c r="G55" s="73">
        <v>12481867</v>
      </c>
      <c r="H55" s="41">
        <f t="shared" si="2"/>
        <v>5.7178831669830364E-2</v>
      </c>
      <c r="I55" s="41">
        <f t="shared" si="1"/>
        <v>4.7757051254592169E-2</v>
      </c>
    </row>
    <row r="56" spans="1:9" x14ac:dyDescent="0.3">
      <c r="A56" s="72">
        <v>44566</v>
      </c>
      <c r="B56" s="73">
        <v>2624.9</v>
      </c>
      <c r="C56" s="73">
        <v>2818.65</v>
      </c>
      <c r="D56" s="73">
        <v>2310</v>
      </c>
      <c r="E56" s="73">
        <v>2780.75</v>
      </c>
      <c r="F56" s="73">
        <v>2762.366</v>
      </c>
      <c r="G56" s="73">
        <v>17934809</v>
      </c>
      <c r="H56" s="41">
        <f t="shared" si="2"/>
        <v>4.8907349713977867E-3</v>
      </c>
      <c r="I56" s="41">
        <f t="shared" si="1"/>
        <v>-4.5310454438404106E-3</v>
      </c>
    </row>
    <row r="57" spans="1:9" x14ac:dyDescent="0.3">
      <c r="A57" s="72">
        <v>44567</v>
      </c>
      <c r="B57" s="73">
        <v>2770.15</v>
      </c>
      <c r="C57" s="73">
        <v>2922.95</v>
      </c>
      <c r="D57" s="73">
        <v>2585.0500000000002</v>
      </c>
      <c r="E57" s="73">
        <v>2794.35</v>
      </c>
      <c r="F57" s="73">
        <v>2775.8760000000002</v>
      </c>
      <c r="G57" s="73">
        <v>15234415</v>
      </c>
      <c r="H57" s="41">
        <f t="shared" si="2"/>
        <v>0.10703756219658211</v>
      </c>
      <c r="I57" s="41">
        <f t="shared" si="1"/>
        <v>9.7615781781343919E-2</v>
      </c>
    </row>
    <row r="58" spans="1:9" x14ac:dyDescent="0.3">
      <c r="A58" s="72">
        <v>44568</v>
      </c>
      <c r="B58" s="73">
        <v>2775</v>
      </c>
      <c r="C58" s="73">
        <v>3179</v>
      </c>
      <c r="D58" s="73">
        <v>2745.75</v>
      </c>
      <c r="E58" s="73">
        <v>3093.45</v>
      </c>
      <c r="F58" s="73">
        <v>3072.9989999999998</v>
      </c>
      <c r="G58" s="73">
        <v>14921305</v>
      </c>
      <c r="H58" s="41">
        <f t="shared" si="2"/>
        <v>8.5761824198445982E-2</v>
      </c>
      <c r="I58" s="41">
        <f t="shared" si="1"/>
        <v>7.6340043783207787E-2</v>
      </c>
    </row>
    <row r="59" spans="1:9" x14ac:dyDescent="0.3">
      <c r="A59" s="72">
        <v>44569</v>
      </c>
      <c r="B59" s="73">
        <v>3109.9</v>
      </c>
      <c r="C59" s="73">
        <v>3513.7</v>
      </c>
      <c r="D59" s="73">
        <v>2913.05</v>
      </c>
      <c r="E59" s="73">
        <v>3358.75</v>
      </c>
      <c r="F59" s="73">
        <v>3336.5450000000001</v>
      </c>
      <c r="G59" s="73">
        <v>24475788</v>
      </c>
      <c r="H59" s="41">
        <f t="shared" si="2"/>
        <v>0.1004197455751383</v>
      </c>
      <c r="I59" s="41">
        <f t="shared" si="1"/>
        <v>9.0997965159900107E-2</v>
      </c>
    </row>
    <row r="60" spans="1:9" x14ac:dyDescent="0.3">
      <c r="A60" s="72">
        <v>44570</v>
      </c>
      <c r="B60" s="73">
        <v>3241</v>
      </c>
      <c r="C60" s="73">
        <v>3787.25</v>
      </c>
      <c r="D60" s="73">
        <v>3241</v>
      </c>
      <c r="E60" s="73">
        <v>3671.6</v>
      </c>
      <c r="F60" s="73">
        <v>3671.6</v>
      </c>
      <c r="G60" s="73">
        <v>16550116</v>
      </c>
      <c r="H60" s="41">
        <f t="shared" si="2"/>
        <v>-1.6150996840614371E-2</v>
      </c>
      <c r="I60" s="41">
        <f t="shared" si="1"/>
        <v>-2.5572777255852566E-2</v>
      </c>
    </row>
    <row r="61" spans="1:9" x14ac:dyDescent="0.3">
      <c r="A61" s="72">
        <v>44571</v>
      </c>
      <c r="B61" s="73">
        <v>3781</v>
      </c>
      <c r="C61" s="73">
        <v>3781.9</v>
      </c>
      <c r="D61" s="73">
        <v>3377</v>
      </c>
      <c r="E61" s="73">
        <v>3612.3</v>
      </c>
      <c r="F61" s="73">
        <v>3612.3</v>
      </c>
      <c r="G61" s="73">
        <v>8667831</v>
      </c>
      <c r="H61" s="40"/>
      <c r="I61" s="40"/>
    </row>
    <row r="64" spans="1:9" x14ac:dyDescent="0.3">
      <c r="F64" t="s">
        <v>101</v>
      </c>
      <c r="H64" s="5">
        <f>AVERAGE(H2:H62)</f>
        <v>9.4217804152381974E-3</v>
      </c>
    </row>
    <row r="65" spans="6:8" x14ac:dyDescent="0.3">
      <c r="F65" t="s">
        <v>81</v>
      </c>
      <c r="H65" s="5">
        <f>H64*12</f>
        <v>0.11306136498285838</v>
      </c>
    </row>
    <row r="66" spans="6:8" x14ac:dyDescent="0.3">
      <c r="F66" t="s">
        <v>94</v>
      </c>
      <c r="H66" s="5">
        <f>_xlfn.STDEV.S(H2:H60)</f>
        <v>9.3765511891156894E-2</v>
      </c>
    </row>
    <row r="67" spans="6:8" x14ac:dyDescent="0.3">
      <c r="F67" t="s">
        <v>142</v>
      </c>
      <c r="H67" s="5">
        <f>H66*SQRT(12)</f>
        <v>0.32481326118637494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3" workbookViewId="0">
      <selection activeCell="I55" sqref="I55"/>
    </sheetView>
  </sheetViews>
  <sheetFormatPr defaultRowHeight="15.6" x14ac:dyDescent="0.3"/>
  <cols>
    <col min="1" max="1" width="9.09765625" bestFit="1" customWidth="1"/>
    <col min="2" max="5" width="0" hidden="1" customWidth="1"/>
    <col min="6" max="6" width="18.59765625" customWidth="1"/>
    <col min="7" max="7" width="16.8984375" hidden="1" customWidth="1"/>
    <col min="9" max="9" width="12.59765625" customWidth="1"/>
  </cols>
  <sheetData>
    <row r="1" spans="1:9" x14ac:dyDescent="0.3">
      <c r="A1" s="69" t="s">
        <v>0</v>
      </c>
      <c r="B1" s="69" t="s">
        <v>71</v>
      </c>
      <c r="C1" s="69" t="s">
        <v>72</v>
      </c>
      <c r="D1" s="69" t="s">
        <v>73</v>
      </c>
      <c r="E1" s="69" t="s">
        <v>74</v>
      </c>
      <c r="F1" s="69" t="s">
        <v>75</v>
      </c>
      <c r="G1" s="69" t="s">
        <v>76</v>
      </c>
      <c r="H1" s="51" t="s">
        <v>85</v>
      </c>
      <c r="I1" s="51" t="s">
        <v>84</v>
      </c>
    </row>
    <row r="2" spans="1:9" x14ac:dyDescent="0.3">
      <c r="A2" s="66">
        <v>42746</v>
      </c>
      <c r="B2" s="67">
        <v>476.07549999999998</v>
      </c>
      <c r="C2" s="67">
        <v>518.58720000000005</v>
      </c>
      <c r="D2" s="67">
        <v>441.78149999999999</v>
      </c>
      <c r="E2" s="67">
        <v>455.8297</v>
      </c>
      <c r="F2" s="67">
        <v>442.8623</v>
      </c>
      <c r="G2" s="81">
        <v>250000000</v>
      </c>
      <c r="H2" s="40"/>
      <c r="I2" s="40"/>
    </row>
    <row r="3" spans="1:9" x14ac:dyDescent="0.3">
      <c r="A3" s="66">
        <v>42747</v>
      </c>
      <c r="B3" s="67">
        <v>458.07920000000001</v>
      </c>
      <c r="C3" s="67">
        <v>502.70269999999999</v>
      </c>
      <c r="D3" s="67">
        <v>437.83330000000001</v>
      </c>
      <c r="E3" s="67">
        <v>486.31319999999999</v>
      </c>
      <c r="F3" s="67">
        <v>472.47859999999997</v>
      </c>
      <c r="G3" s="81">
        <v>144000000</v>
      </c>
      <c r="H3" s="41">
        <f t="shared" ref="H3:H34" si="0">(F3-F2)/F2</f>
        <v>6.6874737361929351E-2</v>
      </c>
      <c r="I3" s="41">
        <f t="shared" ref="I3:I34" si="1">H3-$H$63</f>
        <v>5.4163798043893832E-2</v>
      </c>
    </row>
    <row r="4" spans="1:9" x14ac:dyDescent="0.3">
      <c r="A4" s="66">
        <v>43101</v>
      </c>
      <c r="B4" s="67">
        <v>487.55270000000002</v>
      </c>
      <c r="C4" s="67">
        <v>498.11180000000002</v>
      </c>
      <c r="D4" s="67">
        <v>399.45350000000002</v>
      </c>
      <c r="E4" s="67">
        <v>403.86070000000001</v>
      </c>
      <c r="F4" s="67">
        <v>392.37180000000001</v>
      </c>
      <c r="G4" s="81">
        <v>203000000</v>
      </c>
      <c r="H4" s="41">
        <f t="shared" si="0"/>
        <v>-0.16954587996154741</v>
      </c>
      <c r="I4" s="41">
        <f t="shared" si="1"/>
        <v>-0.18225681927958293</v>
      </c>
    </row>
    <row r="5" spans="1:9" x14ac:dyDescent="0.3">
      <c r="A5" s="66">
        <v>43102</v>
      </c>
      <c r="B5" s="67">
        <v>404.0444</v>
      </c>
      <c r="C5" s="67">
        <v>412.62939999999998</v>
      </c>
      <c r="D5" s="67">
        <v>370.20949999999999</v>
      </c>
      <c r="E5" s="67">
        <v>393.48540000000003</v>
      </c>
      <c r="F5" s="67">
        <v>384.72570000000002</v>
      </c>
      <c r="G5" s="81">
        <v>155000000</v>
      </c>
      <c r="H5" s="41">
        <f t="shared" si="0"/>
        <v>-1.9486874438988708E-2</v>
      </c>
      <c r="I5" s="41">
        <f t="shared" si="1"/>
        <v>-3.2197813757024227E-2</v>
      </c>
    </row>
    <row r="6" spans="1:9" x14ac:dyDescent="0.3">
      <c r="A6" s="66">
        <v>43103</v>
      </c>
      <c r="B6" s="67">
        <v>393.94439999999997</v>
      </c>
      <c r="C6" s="67">
        <v>400.87670000000003</v>
      </c>
      <c r="D6" s="67">
        <v>359.2373</v>
      </c>
      <c r="E6" s="67">
        <v>366.07769999999999</v>
      </c>
      <c r="F6" s="67">
        <v>357.9282</v>
      </c>
      <c r="G6" s="81">
        <v>125000000</v>
      </c>
      <c r="H6" s="41">
        <f t="shared" si="0"/>
        <v>-6.9653521976826643E-2</v>
      </c>
      <c r="I6" s="41">
        <f t="shared" si="1"/>
        <v>-8.2364461294862162E-2</v>
      </c>
    </row>
    <row r="7" spans="1:9" x14ac:dyDescent="0.3">
      <c r="A7" s="66">
        <v>43104</v>
      </c>
      <c r="B7" s="67">
        <v>366.81229999999999</v>
      </c>
      <c r="C7" s="67">
        <v>392.42939999999999</v>
      </c>
      <c r="D7" s="67">
        <v>343.53640000000001</v>
      </c>
      <c r="E7" s="67">
        <v>376.03989999999999</v>
      </c>
      <c r="F7" s="67">
        <v>367.66860000000003</v>
      </c>
      <c r="G7" s="81">
        <v>162000000</v>
      </c>
      <c r="H7" s="41">
        <f t="shared" si="0"/>
        <v>2.7213279087817115E-2</v>
      </c>
      <c r="I7" s="41">
        <f t="shared" si="1"/>
        <v>1.4502339769781599E-2</v>
      </c>
    </row>
    <row r="8" spans="1:9" x14ac:dyDescent="0.3">
      <c r="A8" s="66">
        <v>43105</v>
      </c>
      <c r="B8" s="67">
        <v>376.03989999999999</v>
      </c>
      <c r="C8" s="67">
        <v>384.11989999999997</v>
      </c>
      <c r="D8" s="67">
        <v>322.83150000000001</v>
      </c>
      <c r="E8" s="67">
        <v>343.03140000000002</v>
      </c>
      <c r="F8" s="67">
        <v>335.39499999999998</v>
      </c>
      <c r="G8" s="81">
        <v>178000000</v>
      </c>
      <c r="H8" s="41">
        <f t="shared" si="0"/>
        <v>-8.7779048849969898E-2</v>
      </c>
      <c r="I8" s="41">
        <f t="shared" si="1"/>
        <v>-0.10048998816800542</v>
      </c>
    </row>
    <row r="9" spans="1:9" x14ac:dyDescent="0.3">
      <c r="A9" s="66">
        <v>43106</v>
      </c>
      <c r="B9" s="67">
        <v>343.90370000000001</v>
      </c>
      <c r="C9" s="67">
        <v>361.21140000000003</v>
      </c>
      <c r="D9" s="67">
        <v>328.29469999999998</v>
      </c>
      <c r="E9" s="67">
        <v>350.69819999999999</v>
      </c>
      <c r="F9" s="67">
        <v>342.89109999999999</v>
      </c>
      <c r="G9" s="67">
        <v>97055334</v>
      </c>
      <c r="H9" s="41">
        <f t="shared" si="0"/>
        <v>2.2350064848909532E-2</v>
      </c>
      <c r="I9" s="41">
        <f t="shared" si="1"/>
        <v>9.6391255308740167E-3</v>
      </c>
    </row>
    <row r="10" spans="1:9" x14ac:dyDescent="0.3">
      <c r="A10" s="66">
        <v>43107</v>
      </c>
      <c r="B10" s="67">
        <v>349.9178</v>
      </c>
      <c r="C10" s="67">
        <v>360.43090000000001</v>
      </c>
      <c r="D10" s="67">
        <v>303.9171</v>
      </c>
      <c r="E10" s="67">
        <v>358.64049999999997</v>
      </c>
      <c r="F10" s="67">
        <v>350.65649999999999</v>
      </c>
      <c r="G10" s="81">
        <v>108000000</v>
      </c>
      <c r="H10" s="41">
        <f t="shared" si="0"/>
        <v>2.2646840352520084E-2</v>
      </c>
      <c r="I10" s="41">
        <f t="shared" si="1"/>
        <v>9.9359010344845684E-3</v>
      </c>
    </row>
    <row r="11" spans="1:9" x14ac:dyDescent="0.3">
      <c r="A11" s="66">
        <v>43108</v>
      </c>
      <c r="B11" s="67">
        <v>358.08960000000002</v>
      </c>
      <c r="C11" s="67">
        <v>366.35320000000002</v>
      </c>
      <c r="D11" s="67">
        <v>333.2987</v>
      </c>
      <c r="E11" s="67">
        <v>352.44279999999998</v>
      </c>
      <c r="F11" s="67">
        <v>344.59679999999997</v>
      </c>
      <c r="G11" s="81">
        <v>103000000</v>
      </c>
      <c r="H11" s="41">
        <f t="shared" si="0"/>
        <v>-1.7281014325985746E-2</v>
      </c>
      <c r="I11" s="41">
        <f t="shared" si="1"/>
        <v>-2.9991953644021262E-2</v>
      </c>
    </row>
    <row r="12" spans="1:9" x14ac:dyDescent="0.3">
      <c r="A12" s="66">
        <v>43109</v>
      </c>
      <c r="B12" s="67">
        <v>355.33499999999998</v>
      </c>
      <c r="C12" s="67">
        <v>364.97590000000002</v>
      </c>
      <c r="D12" s="67">
        <v>307.72750000000002</v>
      </c>
      <c r="E12" s="67">
        <v>310.84930000000003</v>
      </c>
      <c r="F12" s="67">
        <v>305.88139999999999</v>
      </c>
      <c r="G12" s="67">
        <v>90189920</v>
      </c>
      <c r="H12" s="41">
        <f t="shared" si="0"/>
        <v>-0.11234985350995712</v>
      </c>
      <c r="I12" s="41">
        <f t="shared" si="1"/>
        <v>-0.12506079282799262</v>
      </c>
    </row>
    <row r="13" spans="1:9" x14ac:dyDescent="0.3">
      <c r="A13" s="66">
        <v>43110</v>
      </c>
      <c r="B13" s="67">
        <v>311.26249999999999</v>
      </c>
      <c r="C13" s="67">
        <v>312.18060000000003</v>
      </c>
      <c r="D13" s="67">
        <v>254.1977</v>
      </c>
      <c r="E13" s="67">
        <v>268.42939999999999</v>
      </c>
      <c r="F13" s="67">
        <v>264.1395</v>
      </c>
      <c r="G13" s="81">
        <v>166000000</v>
      </c>
      <c r="H13" s="41">
        <f t="shared" si="0"/>
        <v>-0.13646432898502489</v>
      </c>
      <c r="I13" s="41">
        <f t="shared" si="1"/>
        <v>-0.14917526830306041</v>
      </c>
    </row>
    <row r="14" spans="1:9" x14ac:dyDescent="0.3">
      <c r="A14" s="66">
        <v>43111</v>
      </c>
      <c r="B14" s="67">
        <v>269.02629999999999</v>
      </c>
      <c r="C14" s="67">
        <v>311.99700000000001</v>
      </c>
      <c r="D14" s="67">
        <v>263.83859999999999</v>
      </c>
      <c r="E14" s="67">
        <v>287.84890000000001</v>
      </c>
      <c r="F14" s="67">
        <v>283.24860000000001</v>
      </c>
      <c r="G14" s="81">
        <v>155000000</v>
      </c>
      <c r="H14" s="41">
        <f t="shared" si="0"/>
        <v>7.2344726934063297E-2</v>
      </c>
      <c r="I14" s="41">
        <f t="shared" si="1"/>
        <v>5.9633787616027778E-2</v>
      </c>
    </row>
    <row r="15" spans="1:9" x14ac:dyDescent="0.3">
      <c r="A15" s="66">
        <v>43112</v>
      </c>
      <c r="B15" s="67">
        <v>290.6035</v>
      </c>
      <c r="C15" s="67">
        <v>306.1207</v>
      </c>
      <c r="D15" s="67">
        <v>258.92630000000003</v>
      </c>
      <c r="E15" s="67">
        <v>286.9307</v>
      </c>
      <c r="F15" s="67">
        <v>284.65769999999998</v>
      </c>
      <c r="G15" s="81">
        <v>150000000</v>
      </c>
      <c r="H15" s="41">
        <f t="shared" si="0"/>
        <v>4.9747818700603165E-3</v>
      </c>
      <c r="I15" s="41">
        <f t="shared" si="1"/>
        <v>-7.7361574479751991E-3</v>
      </c>
    </row>
    <row r="16" spans="1:9" x14ac:dyDescent="0.3">
      <c r="A16" s="66">
        <v>43466</v>
      </c>
      <c r="B16" s="67">
        <v>290.0985</v>
      </c>
      <c r="C16" s="67">
        <v>317.00110000000001</v>
      </c>
      <c r="D16" s="67">
        <v>270.40350000000001</v>
      </c>
      <c r="E16" s="67">
        <v>281.32990000000001</v>
      </c>
      <c r="F16" s="67">
        <v>279.10129999999998</v>
      </c>
      <c r="G16" s="81">
        <v>161000000</v>
      </c>
      <c r="H16" s="41">
        <f t="shared" si="0"/>
        <v>-1.9519584399087034E-2</v>
      </c>
      <c r="I16" s="41">
        <f t="shared" si="1"/>
        <v>-3.2230523717122553E-2</v>
      </c>
    </row>
    <row r="17" spans="1:9" x14ac:dyDescent="0.3">
      <c r="A17" s="66">
        <v>43467</v>
      </c>
      <c r="B17" s="67">
        <v>280.13619999999997</v>
      </c>
      <c r="C17" s="67">
        <v>300.19839999999999</v>
      </c>
      <c r="D17" s="67">
        <v>268.8886</v>
      </c>
      <c r="E17" s="67">
        <v>292.02659999999997</v>
      </c>
      <c r="F17" s="67">
        <v>289.7133</v>
      </c>
      <c r="G17" s="81">
        <v>114000000</v>
      </c>
      <c r="H17" s="41">
        <f t="shared" si="0"/>
        <v>3.8022037159984652E-2</v>
      </c>
      <c r="I17" s="41">
        <f t="shared" si="1"/>
        <v>2.5311097841949137E-2</v>
      </c>
    </row>
    <row r="18" spans="1:9" x14ac:dyDescent="0.3">
      <c r="A18" s="66">
        <v>43468</v>
      </c>
      <c r="B18" s="67">
        <v>291.7971</v>
      </c>
      <c r="C18" s="67">
        <v>327.37650000000002</v>
      </c>
      <c r="D18" s="67">
        <v>277.38170000000002</v>
      </c>
      <c r="E18" s="67">
        <v>305.84519999999998</v>
      </c>
      <c r="F18" s="67">
        <v>303.42239999999998</v>
      </c>
      <c r="G18" s="81">
        <v>193000000</v>
      </c>
      <c r="H18" s="41">
        <f t="shared" si="0"/>
        <v>4.7319539696658655E-2</v>
      </c>
      <c r="I18" s="41">
        <f t="shared" si="1"/>
        <v>3.4608600378623136E-2</v>
      </c>
    </row>
    <row r="19" spans="1:9" x14ac:dyDescent="0.3">
      <c r="A19" s="66">
        <v>43469</v>
      </c>
      <c r="B19" s="67">
        <v>306.57979999999998</v>
      </c>
      <c r="C19" s="67">
        <v>335.7</v>
      </c>
      <c r="D19" s="67">
        <v>305.43200000000002</v>
      </c>
      <c r="E19" s="67">
        <v>320.3</v>
      </c>
      <c r="F19" s="67">
        <v>317.76260000000002</v>
      </c>
      <c r="G19" s="81">
        <v>194000000</v>
      </c>
      <c r="H19" s="41">
        <f t="shared" si="0"/>
        <v>4.7261507390357602E-2</v>
      </c>
      <c r="I19" s="41">
        <f t="shared" si="1"/>
        <v>3.4550568072322083E-2</v>
      </c>
    </row>
    <row r="20" spans="1:9" x14ac:dyDescent="0.3">
      <c r="A20" s="66">
        <v>43470</v>
      </c>
      <c r="B20" s="67">
        <v>320.3</v>
      </c>
      <c r="C20" s="67">
        <v>356</v>
      </c>
      <c r="D20" s="67">
        <v>312.60000000000002</v>
      </c>
      <c r="E20" s="67">
        <v>348.8</v>
      </c>
      <c r="F20" s="67">
        <v>346.0369</v>
      </c>
      <c r="G20" s="81">
        <v>178000000</v>
      </c>
      <c r="H20" s="41">
        <f t="shared" si="0"/>
        <v>8.8979319781497201E-2</v>
      </c>
      <c r="I20" s="41">
        <f t="shared" si="1"/>
        <v>7.6268380463461682E-2</v>
      </c>
    </row>
    <row r="21" spans="1:9" x14ac:dyDescent="0.3">
      <c r="A21" s="66">
        <v>43471</v>
      </c>
      <c r="B21" s="67">
        <v>351.5</v>
      </c>
      <c r="C21" s="67">
        <v>366.95</v>
      </c>
      <c r="D21" s="67">
        <v>334.3</v>
      </c>
      <c r="E21" s="67">
        <v>346.65</v>
      </c>
      <c r="F21" s="67">
        <v>343.90390000000002</v>
      </c>
      <c r="G21" s="81">
        <v>112000000</v>
      </c>
      <c r="H21" s="41">
        <f t="shared" si="0"/>
        <v>-6.1640825010280155E-3</v>
      </c>
      <c r="I21" s="41">
        <f t="shared" si="1"/>
        <v>-1.8875021819063531E-2</v>
      </c>
    </row>
    <row r="22" spans="1:9" x14ac:dyDescent="0.3">
      <c r="A22" s="66">
        <v>43472</v>
      </c>
      <c r="B22" s="67">
        <v>347</v>
      </c>
      <c r="C22" s="67">
        <v>371.15</v>
      </c>
      <c r="D22" s="67">
        <v>328.1</v>
      </c>
      <c r="E22" s="67">
        <v>337.6</v>
      </c>
      <c r="F22" s="67">
        <v>334.92559999999997</v>
      </c>
      <c r="G22" s="81">
        <v>122000000</v>
      </c>
      <c r="H22" s="41">
        <f t="shared" si="0"/>
        <v>-2.6107002566705544E-2</v>
      </c>
      <c r="I22" s="41">
        <f t="shared" si="1"/>
        <v>-3.881794188474106E-2</v>
      </c>
    </row>
    <row r="23" spans="1:9" x14ac:dyDescent="0.3">
      <c r="A23" s="66">
        <v>43473</v>
      </c>
      <c r="B23" s="67">
        <v>335</v>
      </c>
      <c r="C23" s="67">
        <v>378.75</v>
      </c>
      <c r="D23" s="67">
        <v>321.14999999999998</v>
      </c>
      <c r="E23" s="67">
        <v>346.8</v>
      </c>
      <c r="F23" s="67">
        <v>344.05270000000002</v>
      </c>
      <c r="G23" s="81">
        <v>209000000</v>
      </c>
      <c r="H23" s="41">
        <f t="shared" si="0"/>
        <v>2.7251126817418682E-2</v>
      </c>
      <c r="I23" s="41">
        <f t="shared" si="1"/>
        <v>1.4540187499383166E-2</v>
      </c>
    </row>
    <row r="24" spans="1:9" x14ac:dyDescent="0.3">
      <c r="A24" s="66">
        <v>43474</v>
      </c>
      <c r="B24" s="67">
        <v>346.8</v>
      </c>
      <c r="C24" s="67">
        <v>374.9</v>
      </c>
      <c r="D24" s="67">
        <v>332.55</v>
      </c>
      <c r="E24" s="67">
        <v>367.05</v>
      </c>
      <c r="F24" s="67">
        <v>364.14229999999998</v>
      </c>
      <c r="G24" s="81">
        <v>129000000</v>
      </c>
      <c r="H24" s="41">
        <f t="shared" si="0"/>
        <v>5.8391054626224299E-2</v>
      </c>
      <c r="I24" s="41">
        <f t="shared" si="1"/>
        <v>4.5680115308188787E-2</v>
      </c>
    </row>
    <row r="25" spans="1:9" x14ac:dyDescent="0.3">
      <c r="A25" s="66">
        <v>43475</v>
      </c>
      <c r="B25" s="67">
        <v>370</v>
      </c>
      <c r="C25" s="67">
        <v>397</v>
      </c>
      <c r="D25" s="67">
        <v>325.5</v>
      </c>
      <c r="E25" s="67">
        <v>374.25</v>
      </c>
      <c r="F25" s="67">
        <v>371.28530000000001</v>
      </c>
      <c r="G25" s="81">
        <v>318000000</v>
      </c>
      <c r="H25" s="41">
        <f t="shared" si="0"/>
        <v>1.9615957827475768E-2</v>
      </c>
      <c r="I25" s="41">
        <f t="shared" si="1"/>
        <v>6.9050185094402527E-3</v>
      </c>
    </row>
    <row r="26" spans="1:9" x14ac:dyDescent="0.3">
      <c r="A26" s="66">
        <v>43476</v>
      </c>
      <c r="B26" s="67">
        <v>363.35</v>
      </c>
      <c r="C26" s="67">
        <v>455.65</v>
      </c>
      <c r="D26" s="67">
        <v>350.3</v>
      </c>
      <c r="E26" s="67">
        <v>442.45</v>
      </c>
      <c r="F26" s="67">
        <v>438.94499999999999</v>
      </c>
      <c r="G26" s="81">
        <v>445000000</v>
      </c>
      <c r="H26" s="41">
        <f t="shared" si="0"/>
        <v>0.18223102288186466</v>
      </c>
      <c r="I26" s="41">
        <f t="shared" si="1"/>
        <v>0.16952008356382914</v>
      </c>
    </row>
    <row r="27" spans="1:9" x14ac:dyDescent="0.3">
      <c r="A27" s="66">
        <v>43477</v>
      </c>
      <c r="B27" s="67">
        <v>471.15</v>
      </c>
      <c r="C27" s="67">
        <v>485.6</v>
      </c>
      <c r="D27" s="67">
        <v>417.6</v>
      </c>
      <c r="E27" s="67">
        <v>455.8</v>
      </c>
      <c r="F27" s="67">
        <v>452.18920000000003</v>
      </c>
      <c r="G27" s="81">
        <v>296000000</v>
      </c>
      <c r="H27" s="41">
        <f t="shared" si="0"/>
        <v>3.0172800692569765E-2</v>
      </c>
      <c r="I27" s="41">
        <f t="shared" si="1"/>
        <v>1.7461861374534249E-2</v>
      </c>
    </row>
    <row r="28" spans="1:9" x14ac:dyDescent="0.3">
      <c r="A28" s="66">
        <v>43831</v>
      </c>
      <c r="B28" s="67">
        <v>456.05</v>
      </c>
      <c r="C28" s="67">
        <v>527.35</v>
      </c>
      <c r="D28" s="67">
        <v>440.35</v>
      </c>
      <c r="E28" s="67">
        <v>496.45</v>
      </c>
      <c r="F28" s="67">
        <v>492.5172</v>
      </c>
      <c r="G28" s="81">
        <v>469000000</v>
      </c>
      <c r="H28" s="41">
        <f t="shared" si="0"/>
        <v>8.9183907974803411E-2</v>
      </c>
      <c r="I28" s="41">
        <f t="shared" si="1"/>
        <v>7.6472968656767892E-2</v>
      </c>
    </row>
    <row r="29" spans="1:9" x14ac:dyDescent="0.3">
      <c r="A29" s="66">
        <v>43832</v>
      </c>
      <c r="B29" s="67">
        <v>493.4</v>
      </c>
      <c r="C29" s="67">
        <v>568.85</v>
      </c>
      <c r="D29" s="67">
        <v>483.3</v>
      </c>
      <c r="E29" s="67">
        <v>523.5</v>
      </c>
      <c r="F29" s="67">
        <v>519.35299999999995</v>
      </c>
      <c r="G29" s="81">
        <v>301000000</v>
      </c>
      <c r="H29" s="41">
        <f t="shared" si="0"/>
        <v>5.4487031112821945E-2</v>
      </c>
      <c r="I29" s="41">
        <f t="shared" si="1"/>
        <v>4.1776091794786432E-2</v>
      </c>
    </row>
    <row r="30" spans="1:9" x14ac:dyDescent="0.3">
      <c r="A30" s="66">
        <v>43833</v>
      </c>
      <c r="B30" s="67">
        <v>534</v>
      </c>
      <c r="C30" s="67">
        <v>536</v>
      </c>
      <c r="D30" s="67">
        <v>361.75</v>
      </c>
      <c r="E30" s="67">
        <v>440.9</v>
      </c>
      <c r="F30" s="67">
        <v>437.40730000000002</v>
      </c>
      <c r="G30" s="81">
        <v>341000000</v>
      </c>
      <c r="H30" s="41">
        <f t="shared" si="0"/>
        <v>-0.15778420457761858</v>
      </c>
      <c r="I30" s="41">
        <f t="shared" si="1"/>
        <v>-0.17049514389565409</v>
      </c>
    </row>
    <row r="31" spans="1:9" x14ac:dyDescent="0.3">
      <c r="A31" s="66">
        <v>43834</v>
      </c>
      <c r="B31" s="67">
        <v>440</v>
      </c>
      <c r="C31" s="67">
        <v>535.95000000000005</v>
      </c>
      <c r="D31" s="67">
        <v>412.4</v>
      </c>
      <c r="E31" s="67">
        <v>514.29999999999995</v>
      </c>
      <c r="F31" s="67">
        <v>510.22579999999999</v>
      </c>
      <c r="G31" s="81">
        <v>266000000</v>
      </c>
      <c r="H31" s="41">
        <f t="shared" si="0"/>
        <v>0.16647755993098415</v>
      </c>
      <c r="I31" s="41">
        <f t="shared" si="1"/>
        <v>0.15376662061294863</v>
      </c>
    </row>
    <row r="32" spans="1:9" x14ac:dyDescent="0.3">
      <c r="A32" s="66">
        <v>43835</v>
      </c>
      <c r="B32" s="67">
        <v>514.29999999999995</v>
      </c>
      <c r="C32" s="67">
        <v>612</v>
      </c>
      <c r="D32" s="67">
        <v>499.9</v>
      </c>
      <c r="E32" s="67">
        <v>552.6</v>
      </c>
      <c r="F32" s="67">
        <v>548.22239999999999</v>
      </c>
      <c r="G32" s="81">
        <v>535000000</v>
      </c>
      <c r="H32" s="41">
        <f t="shared" si="0"/>
        <v>7.4470165953975667E-2</v>
      </c>
      <c r="I32" s="41">
        <f t="shared" si="1"/>
        <v>6.1759226635940148E-2</v>
      </c>
    </row>
    <row r="33" spans="1:9" x14ac:dyDescent="0.3">
      <c r="A33" s="66">
        <v>43836</v>
      </c>
      <c r="B33" s="67">
        <v>559</v>
      </c>
      <c r="C33" s="67">
        <v>593.70000000000005</v>
      </c>
      <c r="D33" s="67">
        <v>537</v>
      </c>
      <c r="E33" s="67">
        <v>559.85</v>
      </c>
      <c r="F33" s="67">
        <v>555.41499999999996</v>
      </c>
      <c r="G33" s="81">
        <v>480000000</v>
      </c>
      <c r="H33" s="41">
        <f t="shared" si="0"/>
        <v>1.3119857926272203E-2</v>
      </c>
      <c r="I33" s="41">
        <f t="shared" si="1"/>
        <v>4.0891860823668788E-4</v>
      </c>
    </row>
    <row r="34" spans="1:9" x14ac:dyDescent="0.3">
      <c r="A34" s="66">
        <v>43837</v>
      </c>
      <c r="B34" s="67">
        <v>575</v>
      </c>
      <c r="C34" s="67">
        <v>596.79999999999995</v>
      </c>
      <c r="D34" s="67">
        <v>543.04999999999995</v>
      </c>
      <c r="E34" s="67">
        <v>554.85</v>
      </c>
      <c r="F34" s="67">
        <v>550.45460000000003</v>
      </c>
      <c r="G34" s="81">
        <v>343000000</v>
      </c>
      <c r="H34" s="41">
        <f t="shared" si="0"/>
        <v>-8.9309795378229549E-3</v>
      </c>
      <c r="I34" s="41">
        <f t="shared" si="1"/>
        <v>-2.164191885585847E-2</v>
      </c>
    </row>
    <row r="35" spans="1:9" x14ac:dyDescent="0.3">
      <c r="A35" s="66">
        <v>43838</v>
      </c>
      <c r="B35" s="67">
        <v>554.5</v>
      </c>
      <c r="C35" s="67">
        <v>565</v>
      </c>
      <c r="D35" s="67">
        <v>508</v>
      </c>
      <c r="E35" s="67">
        <v>513.1</v>
      </c>
      <c r="F35" s="67">
        <v>509.03530000000001</v>
      </c>
      <c r="G35" s="81">
        <v>526000000</v>
      </c>
      <c r="H35" s="41">
        <f t="shared" ref="H35:H61" si="2">(F35-F34)/F34</f>
        <v>-7.5245624253117371E-2</v>
      </c>
      <c r="I35" s="41">
        <f t="shared" ref="I35:I61" si="3">H35-$H$63</f>
        <v>-8.795656357115289E-2</v>
      </c>
    </row>
    <row r="36" spans="1:9" x14ac:dyDescent="0.3">
      <c r="A36" s="66">
        <v>43839</v>
      </c>
      <c r="B36" s="67">
        <v>517.5</v>
      </c>
      <c r="C36" s="67">
        <v>559</v>
      </c>
      <c r="D36" s="67">
        <v>416.15</v>
      </c>
      <c r="E36" s="67">
        <v>420.95</v>
      </c>
      <c r="F36" s="67">
        <v>419.08730000000003</v>
      </c>
      <c r="G36" s="81">
        <v>706000000</v>
      </c>
      <c r="H36" s="41">
        <f t="shared" si="2"/>
        <v>-0.17670287306204496</v>
      </c>
      <c r="I36" s="41">
        <f t="shared" si="3"/>
        <v>-0.18941381238008048</v>
      </c>
    </row>
    <row r="37" spans="1:9" x14ac:dyDescent="0.3">
      <c r="A37" s="66">
        <v>43840</v>
      </c>
      <c r="B37" s="67">
        <v>426</v>
      </c>
      <c r="C37" s="67">
        <v>488</v>
      </c>
      <c r="D37" s="67">
        <v>394</v>
      </c>
      <c r="E37" s="67">
        <v>433.75</v>
      </c>
      <c r="F37" s="67">
        <v>431.8306</v>
      </c>
      <c r="G37" s="81">
        <v>501000000</v>
      </c>
      <c r="H37" s="41">
        <f t="shared" si="2"/>
        <v>3.0407268366280667E-2</v>
      </c>
      <c r="I37" s="41">
        <f t="shared" si="3"/>
        <v>1.7696329048245151E-2</v>
      </c>
    </row>
    <row r="38" spans="1:9" x14ac:dyDescent="0.3">
      <c r="A38" s="66">
        <v>43841</v>
      </c>
      <c r="B38" s="67">
        <v>435</v>
      </c>
      <c r="C38" s="67">
        <v>494.95</v>
      </c>
      <c r="D38" s="67">
        <v>435</v>
      </c>
      <c r="E38" s="67">
        <v>463.25</v>
      </c>
      <c r="F38" s="67">
        <v>461.20010000000002</v>
      </c>
      <c r="G38" s="81">
        <v>267000000</v>
      </c>
      <c r="H38" s="41">
        <f t="shared" si="2"/>
        <v>6.8011623076271149E-2</v>
      </c>
      <c r="I38" s="41">
        <f t="shared" si="3"/>
        <v>5.530068375823563E-2</v>
      </c>
    </row>
    <row r="39" spans="1:9" x14ac:dyDescent="0.3">
      <c r="A39" s="66">
        <v>43842</v>
      </c>
      <c r="B39" s="67">
        <v>467.75</v>
      </c>
      <c r="C39" s="67">
        <v>527</v>
      </c>
      <c r="D39" s="67">
        <v>460.5</v>
      </c>
      <c r="E39" s="67">
        <v>509.7</v>
      </c>
      <c r="F39" s="67">
        <v>507.44459999999998</v>
      </c>
      <c r="G39" s="81">
        <v>365000000</v>
      </c>
      <c r="H39" s="41">
        <f t="shared" si="2"/>
        <v>0.10026992622074445</v>
      </c>
      <c r="I39" s="41">
        <f t="shared" si="3"/>
        <v>8.7558986902708927E-2</v>
      </c>
    </row>
    <row r="40" spans="1:9" x14ac:dyDescent="0.3">
      <c r="A40" s="66">
        <v>44197</v>
      </c>
      <c r="B40" s="67">
        <v>512.25</v>
      </c>
      <c r="C40" s="67">
        <v>610.65</v>
      </c>
      <c r="D40" s="67">
        <v>508.2</v>
      </c>
      <c r="E40" s="67">
        <v>553.6</v>
      </c>
      <c r="F40" s="67">
        <v>551.15020000000004</v>
      </c>
      <c r="G40" s="81">
        <v>461000000</v>
      </c>
      <c r="H40" s="41">
        <f t="shared" si="2"/>
        <v>8.6128810908619513E-2</v>
      </c>
      <c r="I40" s="41">
        <f t="shared" si="3"/>
        <v>7.3417871590583994E-2</v>
      </c>
    </row>
    <row r="41" spans="1:9" x14ac:dyDescent="0.3">
      <c r="A41" s="66">
        <v>44198</v>
      </c>
      <c r="B41" s="67">
        <v>559</v>
      </c>
      <c r="C41" s="67">
        <v>623</v>
      </c>
      <c r="D41" s="67">
        <v>549.20000000000005</v>
      </c>
      <c r="E41" s="67">
        <v>556.29999999999995</v>
      </c>
      <c r="F41" s="67">
        <v>553.8383</v>
      </c>
      <c r="G41" s="81">
        <v>611000000</v>
      </c>
      <c r="H41" s="41">
        <f t="shared" si="2"/>
        <v>4.8772548753497008E-3</v>
      </c>
      <c r="I41" s="41">
        <f t="shared" si="3"/>
        <v>-7.8336844426858156E-3</v>
      </c>
    </row>
    <row r="42" spans="1:9" x14ac:dyDescent="0.3">
      <c r="A42" s="66">
        <v>44199</v>
      </c>
      <c r="B42" s="67">
        <v>558</v>
      </c>
      <c r="C42" s="67">
        <v>559.1</v>
      </c>
      <c r="D42" s="67">
        <v>499.55</v>
      </c>
      <c r="E42" s="67">
        <v>517.29999999999995</v>
      </c>
      <c r="F42" s="67">
        <v>515.01089999999999</v>
      </c>
      <c r="G42" s="81">
        <v>385000000</v>
      </c>
      <c r="H42" s="41">
        <f t="shared" si="2"/>
        <v>-7.0106021920116418E-2</v>
      </c>
      <c r="I42" s="41">
        <f t="shared" si="3"/>
        <v>-8.2816961238151937E-2</v>
      </c>
    </row>
    <row r="43" spans="1:9" x14ac:dyDescent="0.3">
      <c r="A43" s="66">
        <v>44200</v>
      </c>
      <c r="B43" s="67">
        <v>519.95000000000005</v>
      </c>
      <c r="C43" s="67">
        <v>550</v>
      </c>
      <c r="D43" s="67">
        <v>514.54999999999995</v>
      </c>
      <c r="E43" s="67">
        <v>536.75</v>
      </c>
      <c r="F43" s="67">
        <v>534.37480000000005</v>
      </c>
      <c r="G43" s="81">
        <v>177000000</v>
      </c>
      <c r="H43" s="41">
        <f t="shared" si="2"/>
        <v>3.7599010040370133E-2</v>
      </c>
      <c r="I43" s="41">
        <f t="shared" si="3"/>
        <v>2.4888070722334617E-2</v>
      </c>
    </row>
    <row r="44" spans="1:9" x14ac:dyDescent="0.3">
      <c r="A44" s="66">
        <v>44201</v>
      </c>
      <c r="B44" s="67">
        <v>530</v>
      </c>
      <c r="C44" s="67">
        <v>577</v>
      </c>
      <c r="D44" s="67">
        <v>518.70000000000005</v>
      </c>
      <c r="E44" s="67">
        <v>534.9</v>
      </c>
      <c r="F44" s="67">
        <v>532.53300000000002</v>
      </c>
      <c r="G44" s="81">
        <v>250000000</v>
      </c>
      <c r="H44" s="41">
        <f t="shared" si="2"/>
        <v>-3.4466445648261008E-3</v>
      </c>
      <c r="I44" s="41">
        <f t="shared" si="3"/>
        <v>-1.6157583882861617E-2</v>
      </c>
    </row>
    <row r="45" spans="1:9" x14ac:dyDescent="0.3">
      <c r="A45" s="66">
        <v>44202</v>
      </c>
      <c r="B45" s="67">
        <v>537.45000000000005</v>
      </c>
      <c r="C45" s="67">
        <v>551.5</v>
      </c>
      <c r="D45" s="67">
        <v>519</v>
      </c>
      <c r="E45" s="67">
        <v>525.65</v>
      </c>
      <c r="F45" s="67">
        <v>523.32399999999996</v>
      </c>
      <c r="G45" s="81">
        <v>176000000</v>
      </c>
      <c r="H45" s="41">
        <f t="shared" si="2"/>
        <v>-1.7292825045584142E-2</v>
      </c>
      <c r="I45" s="41">
        <f t="shared" si="3"/>
        <v>-3.0003764363619657E-2</v>
      </c>
    </row>
    <row r="46" spans="1:9" x14ac:dyDescent="0.3">
      <c r="A46" s="66">
        <v>44203</v>
      </c>
      <c r="B46" s="67">
        <v>529</v>
      </c>
      <c r="C46" s="67">
        <v>576.70000000000005</v>
      </c>
      <c r="D46" s="67">
        <v>520</v>
      </c>
      <c r="E46" s="67">
        <v>561.65</v>
      </c>
      <c r="F46" s="67">
        <v>559.16470000000004</v>
      </c>
      <c r="G46" s="81">
        <v>233000000</v>
      </c>
      <c r="H46" s="41">
        <f t="shared" si="2"/>
        <v>6.8486635430440965E-2</v>
      </c>
      <c r="I46" s="41">
        <f t="shared" si="3"/>
        <v>5.5775696112405446E-2</v>
      </c>
    </row>
    <row r="47" spans="1:9" x14ac:dyDescent="0.3">
      <c r="A47" s="66">
        <v>44204</v>
      </c>
      <c r="B47" s="67">
        <v>566</v>
      </c>
      <c r="C47" s="67">
        <v>668.1</v>
      </c>
      <c r="D47" s="67">
        <v>560</v>
      </c>
      <c r="E47" s="67">
        <v>664.05</v>
      </c>
      <c r="F47" s="67">
        <v>661.11149999999998</v>
      </c>
      <c r="G47" s="81">
        <v>448000000</v>
      </c>
      <c r="H47" s="41">
        <f t="shared" si="2"/>
        <v>0.18231980666876849</v>
      </c>
      <c r="I47" s="41">
        <f t="shared" si="3"/>
        <v>0.16960886735073297</v>
      </c>
    </row>
    <row r="48" spans="1:9" x14ac:dyDescent="0.3">
      <c r="A48" s="66">
        <v>44205</v>
      </c>
      <c r="B48" s="67">
        <v>668</v>
      </c>
      <c r="C48" s="67">
        <v>739.12300000000005</v>
      </c>
      <c r="D48" s="67">
        <v>648</v>
      </c>
      <c r="E48" s="67">
        <v>688.3</v>
      </c>
      <c r="F48" s="67">
        <v>685.25419999999997</v>
      </c>
      <c r="G48" s="81">
        <v>501000000</v>
      </c>
      <c r="H48" s="41">
        <f t="shared" si="2"/>
        <v>3.6518348266517814E-2</v>
      </c>
      <c r="I48" s="41">
        <f t="shared" si="3"/>
        <v>2.3807408948482298E-2</v>
      </c>
    </row>
    <row r="49" spans="1:9" x14ac:dyDescent="0.3">
      <c r="A49" s="66">
        <v>44206</v>
      </c>
      <c r="B49" s="67">
        <v>687.35</v>
      </c>
      <c r="C49" s="67">
        <v>714.65</v>
      </c>
      <c r="D49" s="67">
        <v>667.65</v>
      </c>
      <c r="E49" s="67">
        <v>685.35</v>
      </c>
      <c r="F49" s="67">
        <v>682.31719999999996</v>
      </c>
      <c r="G49" s="81">
        <v>211000000</v>
      </c>
      <c r="H49" s="41">
        <f t="shared" si="2"/>
        <v>-4.2860007279050781E-3</v>
      </c>
      <c r="I49" s="41">
        <f t="shared" si="3"/>
        <v>-1.6996940045940594E-2</v>
      </c>
    </row>
    <row r="50" spans="1:9" x14ac:dyDescent="0.3">
      <c r="A50" s="66">
        <v>44207</v>
      </c>
      <c r="B50" s="67">
        <v>689.95</v>
      </c>
      <c r="C50" s="67">
        <v>781.8</v>
      </c>
      <c r="D50" s="67">
        <v>689.6</v>
      </c>
      <c r="E50" s="67">
        <v>728.25</v>
      </c>
      <c r="F50" s="67">
        <v>725.02739999999994</v>
      </c>
      <c r="G50" s="81">
        <v>243000000</v>
      </c>
      <c r="H50" s="41">
        <f t="shared" si="2"/>
        <v>6.2595813208284931E-2</v>
      </c>
      <c r="I50" s="41">
        <f t="shared" si="3"/>
        <v>4.9884873890249412E-2</v>
      </c>
    </row>
    <row r="51" spans="1:9" x14ac:dyDescent="0.3">
      <c r="A51" s="66">
        <v>44208</v>
      </c>
      <c r="B51" s="67">
        <v>733</v>
      </c>
      <c r="C51" s="67">
        <v>737.4</v>
      </c>
      <c r="D51" s="67">
        <v>645.1</v>
      </c>
      <c r="E51" s="67">
        <v>683.8</v>
      </c>
      <c r="F51" s="67">
        <v>680.77409999999998</v>
      </c>
      <c r="G51" s="81">
        <v>183000000</v>
      </c>
      <c r="H51" s="41">
        <f t="shared" si="2"/>
        <v>-6.1036727715393889E-2</v>
      </c>
      <c r="I51" s="41">
        <f t="shared" si="3"/>
        <v>-7.3747667033429401E-2</v>
      </c>
    </row>
    <row r="52" spans="1:9" x14ac:dyDescent="0.3">
      <c r="A52" s="66">
        <v>44562</v>
      </c>
      <c r="B52" s="67">
        <v>687.8</v>
      </c>
      <c r="C52" s="67">
        <v>754</v>
      </c>
      <c r="D52" s="67">
        <v>677.35</v>
      </c>
      <c r="E52" s="67">
        <v>729.3</v>
      </c>
      <c r="F52" s="67">
        <v>726.07280000000003</v>
      </c>
      <c r="G52" s="81">
        <v>170000000</v>
      </c>
      <c r="H52" s="41">
        <f t="shared" si="2"/>
        <v>6.6539987346757257E-2</v>
      </c>
      <c r="I52" s="41">
        <f t="shared" si="3"/>
        <v>5.3829048028721738E-2</v>
      </c>
    </row>
    <row r="53" spans="1:9" x14ac:dyDescent="0.3">
      <c r="A53" s="66">
        <v>44563</v>
      </c>
      <c r="B53" s="67">
        <v>733</v>
      </c>
      <c r="C53" s="67">
        <v>735</v>
      </c>
      <c r="D53" s="67">
        <v>645.45000000000005</v>
      </c>
      <c r="E53" s="67">
        <v>686.5</v>
      </c>
      <c r="F53" s="67">
        <v>683.46220000000005</v>
      </c>
      <c r="G53" s="81">
        <v>124000000</v>
      </c>
      <c r="H53" s="41">
        <f t="shared" si="2"/>
        <v>-5.8686401694155149E-2</v>
      </c>
      <c r="I53" s="41">
        <f t="shared" si="3"/>
        <v>-7.1397341012190668E-2</v>
      </c>
    </row>
    <row r="54" spans="1:9" x14ac:dyDescent="0.3">
      <c r="A54" s="66">
        <v>44564</v>
      </c>
      <c r="B54" s="67">
        <v>686.5</v>
      </c>
      <c r="C54" s="67">
        <v>769.9</v>
      </c>
      <c r="D54" s="67">
        <v>639</v>
      </c>
      <c r="E54" s="67">
        <v>754.95</v>
      </c>
      <c r="F54" s="67">
        <v>751.60929999999996</v>
      </c>
      <c r="G54" s="81">
        <v>151000000</v>
      </c>
      <c r="H54" s="41">
        <f t="shared" si="2"/>
        <v>9.9708659820542972E-2</v>
      </c>
      <c r="I54" s="41">
        <f t="shared" si="3"/>
        <v>8.6997720502507453E-2</v>
      </c>
    </row>
    <row r="55" spans="1:9" x14ac:dyDescent="0.3">
      <c r="A55" s="66">
        <v>44565</v>
      </c>
      <c r="B55" s="67">
        <v>759.8</v>
      </c>
      <c r="C55" s="67">
        <v>780.7</v>
      </c>
      <c r="D55" s="67">
        <v>716.85</v>
      </c>
      <c r="E55" s="67">
        <v>739</v>
      </c>
      <c r="F55" s="67">
        <v>735.72990000000004</v>
      </c>
      <c r="G55" s="81">
        <v>113000000</v>
      </c>
      <c r="H55" s="41">
        <f t="shared" si="2"/>
        <v>-2.1127199996061677E-2</v>
      </c>
      <c r="I55" s="41">
        <f t="shared" si="3"/>
        <v>-3.3838139314097196E-2</v>
      </c>
    </row>
    <row r="56" spans="1:9" x14ac:dyDescent="0.3">
      <c r="A56" s="66">
        <v>44566</v>
      </c>
      <c r="B56" s="67">
        <v>734</v>
      </c>
      <c r="C56" s="67">
        <v>742.95</v>
      </c>
      <c r="D56" s="67">
        <v>667.85</v>
      </c>
      <c r="E56" s="67">
        <v>700.2</v>
      </c>
      <c r="F56" s="67">
        <v>697.10159999999996</v>
      </c>
      <c r="G56" s="81">
        <v>175000000</v>
      </c>
      <c r="H56" s="41">
        <f t="shared" si="2"/>
        <v>-5.2503371142045577E-2</v>
      </c>
      <c r="I56" s="41">
        <f t="shared" si="3"/>
        <v>-6.5214310460081096E-2</v>
      </c>
    </row>
    <row r="57" spans="1:9" x14ac:dyDescent="0.3">
      <c r="A57" s="66">
        <v>44567</v>
      </c>
      <c r="B57" s="67">
        <v>701.55</v>
      </c>
      <c r="C57" s="67">
        <v>706.2</v>
      </c>
      <c r="D57" s="67">
        <v>634.20000000000005</v>
      </c>
      <c r="E57" s="67">
        <v>684.95</v>
      </c>
      <c r="F57" s="67">
        <v>681.91899999999998</v>
      </c>
      <c r="G57" s="81">
        <v>136000000</v>
      </c>
      <c r="H57" s="41">
        <f t="shared" si="2"/>
        <v>-2.1779608596508716E-2</v>
      </c>
      <c r="I57" s="41">
        <f t="shared" si="3"/>
        <v>-3.4490547914544228E-2</v>
      </c>
    </row>
    <row r="58" spans="1:9" x14ac:dyDescent="0.3">
      <c r="A58" s="66">
        <v>44568</v>
      </c>
      <c r="B58" s="67">
        <v>684.85</v>
      </c>
      <c r="C58" s="67">
        <v>696.6</v>
      </c>
      <c r="D58" s="67">
        <v>628.75</v>
      </c>
      <c r="E58" s="67">
        <v>677.95</v>
      </c>
      <c r="F58" s="67">
        <v>674.95</v>
      </c>
      <c r="G58" s="81">
        <v>135000000</v>
      </c>
      <c r="H58" s="41">
        <f t="shared" si="2"/>
        <v>-1.0219688848675483E-2</v>
      </c>
      <c r="I58" s="41">
        <f t="shared" si="3"/>
        <v>-2.2930628166711001E-2</v>
      </c>
    </row>
    <row r="59" spans="1:9" x14ac:dyDescent="0.3">
      <c r="A59" s="66">
        <v>44569</v>
      </c>
      <c r="B59" s="67">
        <v>677.95</v>
      </c>
      <c r="C59" s="67">
        <v>754.2</v>
      </c>
      <c r="D59" s="67">
        <v>677.05</v>
      </c>
      <c r="E59" s="67">
        <v>726.6</v>
      </c>
      <c r="F59" s="67">
        <v>723.38469999999995</v>
      </c>
      <c r="G59" s="81">
        <v>164000000</v>
      </c>
      <c r="H59" s="41">
        <f t="shared" si="2"/>
        <v>7.1760426698273802E-2</v>
      </c>
      <c r="I59" s="41">
        <f t="shared" si="3"/>
        <v>5.9049487380238283E-2</v>
      </c>
    </row>
    <row r="60" spans="1:9" x14ac:dyDescent="0.3">
      <c r="A60" s="66">
        <v>44570</v>
      </c>
      <c r="B60" s="67">
        <v>726.5</v>
      </c>
      <c r="C60" s="67">
        <v>809</v>
      </c>
      <c r="D60" s="67">
        <v>686.2</v>
      </c>
      <c r="E60" s="67">
        <v>799.9</v>
      </c>
      <c r="F60" s="67">
        <v>799.9</v>
      </c>
      <c r="G60" s="81">
        <v>295000000</v>
      </c>
      <c r="H60" s="41">
        <f t="shared" si="2"/>
        <v>0.105774009320352</v>
      </c>
      <c r="I60" s="41">
        <f t="shared" si="3"/>
        <v>9.3063070002316478E-2</v>
      </c>
    </row>
    <row r="61" spans="1:9" x14ac:dyDescent="0.3">
      <c r="A61" s="66">
        <v>44571</v>
      </c>
      <c r="B61" s="67">
        <v>803.4</v>
      </c>
      <c r="C61" s="67">
        <v>816.75</v>
      </c>
      <c r="D61" s="67">
        <v>759.85</v>
      </c>
      <c r="E61" s="67">
        <v>783.15</v>
      </c>
      <c r="F61" s="67">
        <v>783.15</v>
      </c>
      <c r="G61" s="67">
        <v>59531812</v>
      </c>
      <c r="H61" s="41">
        <f t="shared" si="2"/>
        <v>-2.0940117514689337E-2</v>
      </c>
      <c r="I61" s="41">
        <f t="shared" si="3"/>
        <v>-3.3651056832724853E-2</v>
      </c>
    </row>
    <row r="63" spans="1:9" x14ac:dyDescent="0.3">
      <c r="F63" t="s">
        <v>101</v>
      </c>
      <c r="H63" s="9">
        <f>AVERAGE(H3:H61)</f>
        <v>1.2710939318035516E-2</v>
      </c>
    </row>
    <row r="64" spans="1:9" x14ac:dyDescent="0.3">
      <c r="F64" t="s">
        <v>102</v>
      </c>
      <c r="H64" s="9">
        <f>H63*12</f>
        <v>0.15253127181642617</v>
      </c>
    </row>
    <row r="65" spans="6:8" x14ac:dyDescent="0.3">
      <c r="F65" t="s">
        <v>103</v>
      </c>
      <c r="H65" s="9">
        <f>_xlfn.STDEV.S(H3:H61)</f>
        <v>7.7678540685252179E-2</v>
      </c>
    </row>
    <row r="66" spans="6:8" x14ac:dyDescent="0.3">
      <c r="F66" t="s">
        <v>104</v>
      </c>
      <c r="H66" s="9">
        <f>H65*SQRT(12)</f>
        <v>0.26908635824932586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6" workbookViewId="0">
      <selection activeCell="I53" sqref="I53"/>
    </sheetView>
  </sheetViews>
  <sheetFormatPr defaultRowHeight="15.6" x14ac:dyDescent="0.3"/>
  <cols>
    <col min="1" max="1" width="9.09765625" bestFit="1" customWidth="1"/>
    <col min="2" max="5" width="0" hidden="1" customWidth="1"/>
    <col min="6" max="6" width="16.59765625" customWidth="1"/>
    <col min="7" max="7" width="13.59765625" hidden="1" customWidth="1"/>
    <col min="8" max="8" width="13.5" customWidth="1"/>
    <col min="9" max="9" width="19.8984375" customWidth="1"/>
  </cols>
  <sheetData>
    <row r="1" spans="1:9" x14ac:dyDescent="0.3">
      <c r="A1" s="82" t="s">
        <v>0</v>
      </c>
      <c r="B1" s="82" t="s">
        <v>71</v>
      </c>
      <c r="C1" s="82" t="s">
        <v>72</v>
      </c>
      <c r="D1" s="82" t="s">
        <v>73</v>
      </c>
      <c r="E1" s="82" t="s">
        <v>74</v>
      </c>
      <c r="F1" s="82" t="s">
        <v>75</v>
      </c>
      <c r="G1" s="82" t="s">
        <v>76</v>
      </c>
      <c r="H1" s="51" t="s">
        <v>85</v>
      </c>
      <c r="I1" s="51" t="s">
        <v>84</v>
      </c>
    </row>
    <row r="2" spans="1:9" x14ac:dyDescent="0.3">
      <c r="A2" s="66">
        <v>42746</v>
      </c>
      <c r="B2" s="67">
        <v>640</v>
      </c>
      <c r="C2" s="67">
        <v>838.9</v>
      </c>
      <c r="D2" s="67">
        <v>634.5</v>
      </c>
      <c r="E2" s="67">
        <v>818.9</v>
      </c>
      <c r="F2" s="67">
        <v>797.06050000000005</v>
      </c>
      <c r="G2" s="67">
        <v>76087328</v>
      </c>
      <c r="H2" s="40"/>
      <c r="I2" s="40"/>
    </row>
    <row r="3" spans="1:9" x14ac:dyDescent="0.3">
      <c r="A3" s="66">
        <v>42747</v>
      </c>
      <c r="B3" s="67">
        <v>821</v>
      </c>
      <c r="C3" s="67">
        <v>872</v>
      </c>
      <c r="D3" s="67">
        <v>770</v>
      </c>
      <c r="E3" s="67">
        <v>858.15</v>
      </c>
      <c r="F3" s="67">
        <v>835.26390000000004</v>
      </c>
      <c r="G3" s="67">
        <v>35759926</v>
      </c>
      <c r="H3" s="58">
        <f t="shared" ref="H3:H34" si="0">(F3-F2)/F2</f>
        <v>4.793036413170642E-2</v>
      </c>
      <c r="I3" s="58">
        <f t="shared" ref="I3:I34" si="1">H3-$H$63</f>
        <v>2.3275787228239236E-2</v>
      </c>
    </row>
    <row r="4" spans="1:9" x14ac:dyDescent="0.3">
      <c r="A4" s="66">
        <v>43101</v>
      </c>
      <c r="B4" s="67">
        <v>857.7</v>
      </c>
      <c r="C4" s="67">
        <v>938.5</v>
      </c>
      <c r="D4" s="67">
        <v>840.6</v>
      </c>
      <c r="E4" s="67">
        <v>869.55</v>
      </c>
      <c r="F4" s="67">
        <v>846.35979999999995</v>
      </c>
      <c r="G4" s="67">
        <v>42978877</v>
      </c>
      <c r="H4" s="58">
        <f t="shared" si="0"/>
        <v>1.3284304517410504E-2</v>
      </c>
      <c r="I4" s="58">
        <f t="shared" si="1"/>
        <v>-1.137027238605668E-2</v>
      </c>
    </row>
    <row r="5" spans="1:9" x14ac:dyDescent="0.3">
      <c r="A5" s="66">
        <v>43102</v>
      </c>
      <c r="B5" s="67">
        <v>877.5</v>
      </c>
      <c r="C5" s="67">
        <v>879.1</v>
      </c>
      <c r="D5" s="67">
        <v>752.7</v>
      </c>
      <c r="E5" s="67">
        <v>816.15</v>
      </c>
      <c r="F5" s="67">
        <v>794.38400000000001</v>
      </c>
      <c r="G5" s="67">
        <v>54522250</v>
      </c>
      <c r="H5" s="58">
        <f t="shared" si="0"/>
        <v>-6.1410998017627894E-2</v>
      </c>
      <c r="I5" s="58">
        <f t="shared" si="1"/>
        <v>-8.6065574921095081E-2</v>
      </c>
    </row>
    <row r="6" spans="1:9" x14ac:dyDescent="0.3">
      <c r="A6" s="66">
        <v>43103</v>
      </c>
      <c r="B6" s="67">
        <v>814</v>
      </c>
      <c r="C6" s="67">
        <v>964</v>
      </c>
      <c r="D6" s="67">
        <v>799.05</v>
      </c>
      <c r="E6" s="67">
        <v>942.3</v>
      </c>
      <c r="F6" s="67">
        <v>917.16959999999995</v>
      </c>
      <c r="G6" s="67">
        <v>52105184</v>
      </c>
      <c r="H6" s="58">
        <f t="shared" si="0"/>
        <v>0.1545670607665813</v>
      </c>
      <c r="I6" s="58">
        <f t="shared" si="1"/>
        <v>0.12991248386311413</v>
      </c>
    </row>
    <row r="7" spans="1:9" x14ac:dyDescent="0.3">
      <c r="A7" s="66">
        <v>43104</v>
      </c>
      <c r="B7" s="67">
        <v>943.1</v>
      </c>
      <c r="C7" s="67">
        <v>999.7</v>
      </c>
      <c r="D7" s="67">
        <v>902</v>
      </c>
      <c r="E7" s="67">
        <v>981.8</v>
      </c>
      <c r="F7" s="67">
        <v>955.61620000000005</v>
      </c>
      <c r="G7" s="67">
        <v>56361140</v>
      </c>
      <c r="H7" s="58">
        <f t="shared" si="0"/>
        <v>4.1918746543714601E-2</v>
      </c>
      <c r="I7" s="58">
        <f t="shared" si="1"/>
        <v>1.7264169640247417E-2</v>
      </c>
    </row>
    <row r="8" spans="1:9" x14ac:dyDescent="0.3">
      <c r="A8" s="66">
        <v>43105</v>
      </c>
      <c r="B8" s="67">
        <v>981.8</v>
      </c>
      <c r="C8" s="67">
        <v>995.6</v>
      </c>
      <c r="D8" s="67">
        <v>890.15</v>
      </c>
      <c r="E8" s="67">
        <v>900.1</v>
      </c>
      <c r="F8" s="67">
        <v>876.09500000000003</v>
      </c>
      <c r="G8" s="67">
        <v>52312595</v>
      </c>
      <c r="H8" s="58">
        <f t="shared" si="0"/>
        <v>-8.3214579242168574E-2</v>
      </c>
      <c r="I8" s="58">
        <f t="shared" si="1"/>
        <v>-0.10786915614563576</v>
      </c>
    </row>
    <row r="9" spans="1:9" x14ac:dyDescent="0.3">
      <c r="A9" s="66">
        <v>43106</v>
      </c>
      <c r="B9" s="67">
        <v>907.5</v>
      </c>
      <c r="C9" s="67">
        <v>926.8</v>
      </c>
      <c r="D9" s="67">
        <v>826.05</v>
      </c>
      <c r="E9" s="67">
        <v>878.5</v>
      </c>
      <c r="F9" s="67">
        <v>855.0711</v>
      </c>
      <c r="G9" s="67">
        <v>52328686</v>
      </c>
      <c r="H9" s="58">
        <f t="shared" si="0"/>
        <v>-2.3997283399631347E-2</v>
      </c>
      <c r="I9" s="58">
        <f t="shared" si="1"/>
        <v>-4.8651860303098531E-2</v>
      </c>
    </row>
    <row r="10" spans="1:9" x14ac:dyDescent="0.3">
      <c r="A10" s="66">
        <v>43107</v>
      </c>
      <c r="B10" s="67">
        <v>883.1</v>
      </c>
      <c r="C10" s="67">
        <v>914</v>
      </c>
      <c r="D10" s="67">
        <v>799.65</v>
      </c>
      <c r="E10" s="67">
        <v>912.35</v>
      </c>
      <c r="F10" s="67">
        <v>888.01840000000004</v>
      </c>
      <c r="G10" s="67">
        <v>66250707</v>
      </c>
      <c r="H10" s="58">
        <f t="shared" si="0"/>
        <v>3.853164959030897E-2</v>
      </c>
      <c r="I10" s="58">
        <f t="shared" si="1"/>
        <v>1.3877072686841786E-2</v>
      </c>
    </row>
    <row r="11" spans="1:9" x14ac:dyDescent="0.3">
      <c r="A11" s="66">
        <v>43108</v>
      </c>
      <c r="B11" s="67">
        <v>915</v>
      </c>
      <c r="C11" s="67">
        <v>945</v>
      </c>
      <c r="D11" s="67">
        <v>871.55</v>
      </c>
      <c r="E11" s="67">
        <v>891.9</v>
      </c>
      <c r="F11" s="67">
        <v>871.91390000000001</v>
      </c>
      <c r="G11" s="67">
        <v>55626954</v>
      </c>
      <c r="H11" s="58">
        <f t="shared" si="0"/>
        <v>-1.8135322421247161E-2</v>
      </c>
      <c r="I11" s="58">
        <f t="shared" si="1"/>
        <v>-4.2789899324714345E-2</v>
      </c>
    </row>
    <row r="12" spans="1:9" x14ac:dyDescent="0.3">
      <c r="A12" s="66">
        <v>43109</v>
      </c>
      <c r="B12" s="67">
        <v>896.85</v>
      </c>
      <c r="C12" s="67">
        <v>928.4</v>
      </c>
      <c r="D12" s="67">
        <v>773.35</v>
      </c>
      <c r="E12" s="67">
        <v>805.6</v>
      </c>
      <c r="F12" s="67">
        <v>787.54769999999996</v>
      </c>
      <c r="G12" s="67">
        <v>69166779</v>
      </c>
      <c r="H12" s="58">
        <f t="shared" si="0"/>
        <v>-9.6759783276766265E-2</v>
      </c>
      <c r="I12" s="58">
        <f t="shared" si="1"/>
        <v>-0.12141436018023345</v>
      </c>
    </row>
    <row r="13" spans="1:9" x14ac:dyDescent="0.3">
      <c r="A13" s="66">
        <v>43110</v>
      </c>
      <c r="B13" s="67">
        <v>800</v>
      </c>
      <c r="C13" s="67">
        <v>847.9</v>
      </c>
      <c r="D13" s="67">
        <v>732.3</v>
      </c>
      <c r="E13" s="67">
        <v>844.6</v>
      </c>
      <c r="F13" s="67">
        <v>825.67380000000003</v>
      </c>
      <c r="G13" s="67">
        <v>75644140</v>
      </c>
      <c r="H13" s="58">
        <f t="shared" si="0"/>
        <v>4.8411162904799375E-2</v>
      </c>
      <c r="I13" s="58">
        <f t="shared" si="1"/>
        <v>2.3756586001332191E-2</v>
      </c>
    </row>
    <row r="14" spans="1:9" x14ac:dyDescent="0.3">
      <c r="A14" s="66">
        <v>43111</v>
      </c>
      <c r="B14" s="67">
        <v>844.6</v>
      </c>
      <c r="C14" s="67">
        <v>933.9</v>
      </c>
      <c r="D14" s="67">
        <v>834.4</v>
      </c>
      <c r="E14" s="67">
        <v>927.1</v>
      </c>
      <c r="F14" s="67">
        <v>906.32510000000002</v>
      </c>
      <c r="G14" s="67">
        <v>59862219</v>
      </c>
      <c r="H14" s="58">
        <f t="shared" si="0"/>
        <v>9.7679374106335926E-2</v>
      </c>
      <c r="I14" s="58">
        <f t="shared" si="1"/>
        <v>7.3024797202868738E-2</v>
      </c>
    </row>
    <row r="15" spans="1:9" x14ac:dyDescent="0.3">
      <c r="A15" s="66">
        <v>43112</v>
      </c>
      <c r="B15" s="67">
        <v>932.55</v>
      </c>
      <c r="C15" s="67">
        <v>961.25</v>
      </c>
      <c r="D15" s="67">
        <v>868.2</v>
      </c>
      <c r="E15" s="67">
        <v>931</v>
      </c>
      <c r="F15" s="67">
        <v>910.1377</v>
      </c>
      <c r="G15" s="67">
        <v>58491929</v>
      </c>
      <c r="H15" s="58">
        <f t="shared" si="0"/>
        <v>4.2066582951304941E-3</v>
      </c>
      <c r="I15" s="58">
        <f t="shared" si="1"/>
        <v>-2.0447918608336689E-2</v>
      </c>
    </row>
    <row r="16" spans="1:9" x14ac:dyDescent="0.3">
      <c r="A16" s="66">
        <v>43466</v>
      </c>
      <c r="B16" s="67">
        <v>931.75</v>
      </c>
      <c r="C16" s="67">
        <v>1000</v>
      </c>
      <c r="D16" s="67">
        <v>920.2</v>
      </c>
      <c r="E16" s="67">
        <v>995.8</v>
      </c>
      <c r="F16" s="67">
        <v>973.48559999999998</v>
      </c>
      <c r="G16" s="67">
        <v>45082287</v>
      </c>
      <c r="H16" s="58">
        <f t="shared" si="0"/>
        <v>6.9602544757787724E-2</v>
      </c>
      <c r="I16" s="58">
        <f t="shared" si="1"/>
        <v>4.4947967854320536E-2</v>
      </c>
    </row>
    <row r="17" spans="1:9" x14ac:dyDescent="0.3">
      <c r="A17" s="66">
        <v>43467</v>
      </c>
      <c r="B17" s="67">
        <v>1003</v>
      </c>
      <c r="C17" s="67">
        <v>1076.8499999999999</v>
      </c>
      <c r="D17" s="67">
        <v>985.1</v>
      </c>
      <c r="E17" s="67">
        <v>1025.2</v>
      </c>
      <c r="F17" s="67">
        <v>1002.227</v>
      </c>
      <c r="G17" s="67">
        <v>53688856</v>
      </c>
      <c r="H17" s="58">
        <f t="shared" si="0"/>
        <v>2.9524216896480028E-2</v>
      </c>
      <c r="I17" s="58">
        <f t="shared" si="1"/>
        <v>4.8696399930128441E-3</v>
      </c>
    </row>
    <row r="18" spans="1:9" x14ac:dyDescent="0.3">
      <c r="A18" s="66">
        <v>43468</v>
      </c>
      <c r="B18" s="67">
        <v>1031.9000000000001</v>
      </c>
      <c r="C18" s="67">
        <v>1152</v>
      </c>
      <c r="D18" s="67">
        <v>1016.2</v>
      </c>
      <c r="E18" s="67">
        <v>1141.8499999999999</v>
      </c>
      <c r="F18" s="67">
        <v>1116.2629999999999</v>
      </c>
      <c r="G18" s="67">
        <v>42034417</v>
      </c>
      <c r="H18" s="58">
        <f t="shared" si="0"/>
        <v>0.11378260613613478</v>
      </c>
      <c r="I18" s="58">
        <f t="shared" si="1"/>
        <v>8.9128029232667591E-2</v>
      </c>
    </row>
    <row r="19" spans="1:9" x14ac:dyDescent="0.3">
      <c r="A19" s="66">
        <v>43469</v>
      </c>
      <c r="B19" s="67">
        <v>1140</v>
      </c>
      <c r="C19" s="67">
        <v>1165</v>
      </c>
      <c r="D19" s="67">
        <v>1083.5</v>
      </c>
      <c r="E19" s="67">
        <v>1158.55</v>
      </c>
      <c r="F19" s="67">
        <v>1132.5889999999999</v>
      </c>
      <c r="G19" s="67">
        <v>33903652</v>
      </c>
      <c r="H19" s="58">
        <f t="shared" si="0"/>
        <v>1.4625585547491965E-2</v>
      </c>
      <c r="I19" s="58">
        <f t="shared" si="1"/>
        <v>-1.0028991355975219E-2</v>
      </c>
    </row>
    <row r="20" spans="1:9" x14ac:dyDescent="0.3">
      <c r="A20" s="66">
        <v>43470</v>
      </c>
      <c r="B20" s="67">
        <v>1158.55</v>
      </c>
      <c r="C20" s="67">
        <v>1262.8</v>
      </c>
      <c r="D20" s="67">
        <v>1067.8499999999999</v>
      </c>
      <c r="E20" s="67">
        <v>1235.75</v>
      </c>
      <c r="F20" s="67">
        <v>1208.059</v>
      </c>
      <c r="G20" s="67">
        <v>53743581</v>
      </c>
      <c r="H20" s="58">
        <f t="shared" si="0"/>
        <v>6.6634939947324251E-2</v>
      </c>
      <c r="I20" s="58">
        <f t="shared" si="1"/>
        <v>4.1980363043857064E-2</v>
      </c>
    </row>
    <row r="21" spans="1:9" x14ac:dyDescent="0.3">
      <c r="A21" s="66">
        <v>43471</v>
      </c>
      <c r="B21" s="67">
        <v>1239</v>
      </c>
      <c r="C21" s="67">
        <v>1337.05</v>
      </c>
      <c r="D21" s="67">
        <v>1227.5</v>
      </c>
      <c r="E21" s="67">
        <v>1334.7</v>
      </c>
      <c r="F21" s="67">
        <v>1304.7909999999999</v>
      </c>
      <c r="G21" s="67">
        <v>31882139</v>
      </c>
      <c r="H21" s="58">
        <f t="shared" si="0"/>
        <v>8.0072248126954043E-2</v>
      </c>
      <c r="I21" s="58">
        <f t="shared" si="1"/>
        <v>5.5417671223486856E-2</v>
      </c>
    </row>
    <row r="22" spans="1:9" x14ac:dyDescent="0.3">
      <c r="A22" s="66">
        <v>43472</v>
      </c>
      <c r="B22" s="67">
        <v>1330.1</v>
      </c>
      <c r="C22" s="67">
        <v>1340.9</v>
      </c>
      <c r="D22" s="67">
        <v>1041</v>
      </c>
      <c r="E22" s="67">
        <v>1056.3499999999999</v>
      </c>
      <c r="F22" s="67">
        <v>1032.6790000000001</v>
      </c>
      <c r="G22" s="67">
        <v>81957467</v>
      </c>
      <c r="H22" s="58">
        <f t="shared" si="0"/>
        <v>-0.20854834222492327</v>
      </c>
      <c r="I22" s="58">
        <f t="shared" si="1"/>
        <v>-0.23320291912839045</v>
      </c>
    </row>
    <row r="23" spans="1:9" x14ac:dyDescent="0.3">
      <c r="A23" s="66">
        <v>43473</v>
      </c>
      <c r="B23" s="67">
        <v>1052.0999999999999</v>
      </c>
      <c r="C23" s="67">
        <v>1131.5</v>
      </c>
      <c r="D23" s="67">
        <v>998</v>
      </c>
      <c r="E23" s="67">
        <v>1105.0999999999999</v>
      </c>
      <c r="F23" s="67">
        <v>1090.2940000000001</v>
      </c>
      <c r="G23" s="67">
        <v>49979264</v>
      </c>
      <c r="H23" s="58">
        <f t="shared" si="0"/>
        <v>5.5791780408045485E-2</v>
      </c>
      <c r="I23" s="58">
        <f t="shared" si="1"/>
        <v>3.1137203504578301E-2</v>
      </c>
    </row>
    <row r="24" spans="1:9" x14ac:dyDescent="0.3">
      <c r="A24" s="66">
        <v>43474</v>
      </c>
      <c r="B24" s="67">
        <v>1105.0999999999999</v>
      </c>
      <c r="C24" s="67">
        <v>1345</v>
      </c>
      <c r="D24" s="67">
        <v>1025.5</v>
      </c>
      <c r="E24" s="67">
        <v>1273.05</v>
      </c>
      <c r="F24" s="67">
        <v>1255.9939999999999</v>
      </c>
      <c r="G24" s="67">
        <v>51483228</v>
      </c>
      <c r="H24" s="58">
        <f t="shared" si="0"/>
        <v>0.15197735656621039</v>
      </c>
      <c r="I24" s="58">
        <f t="shared" si="1"/>
        <v>0.12732277966274322</v>
      </c>
    </row>
    <row r="25" spans="1:9" x14ac:dyDescent="0.3">
      <c r="A25" s="66">
        <v>43475</v>
      </c>
      <c r="B25" s="67">
        <v>1282</v>
      </c>
      <c r="C25" s="67">
        <v>1389.95</v>
      </c>
      <c r="D25" s="67">
        <v>1177.05</v>
      </c>
      <c r="E25" s="67">
        <v>1331.2</v>
      </c>
      <c r="F25" s="67">
        <v>1313.364</v>
      </c>
      <c r="G25" s="67">
        <v>41587284</v>
      </c>
      <c r="H25" s="58">
        <f t="shared" si="0"/>
        <v>4.5676969794441788E-2</v>
      </c>
      <c r="I25" s="58">
        <f t="shared" si="1"/>
        <v>2.1022392890974604E-2</v>
      </c>
    </row>
    <row r="26" spans="1:9" x14ac:dyDescent="0.3">
      <c r="A26" s="66">
        <v>43476</v>
      </c>
      <c r="B26" s="67">
        <v>1331.8</v>
      </c>
      <c r="C26" s="67">
        <v>1333.35</v>
      </c>
      <c r="D26" s="67">
        <v>1123.2</v>
      </c>
      <c r="E26" s="67">
        <v>1159.7</v>
      </c>
      <c r="F26" s="67">
        <v>1144.162</v>
      </c>
      <c r="G26" s="67">
        <v>60500642</v>
      </c>
      <c r="H26" s="58">
        <f t="shared" si="0"/>
        <v>-0.1288310019156913</v>
      </c>
      <c r="I26" s="58">
        <f t="shared" si="1"/>
        <v>-0.15348557881915847</v>
      </c>
    </row>
    <row r="27" spans="1:9" x14ac:dyDescent="0.3">
      <c r="A27" s="66">
        <v>43477</v>
      </c>
      <c r="B27" s="67">
        <v>1160</v>
      </c>
      <c r="C27" s="67">
        <v>1229</v>
      </c>
      <c r="D27" s="67">
        <v>1142.5</v>
      </c>
      <c r="E27" s="67">
        <v>1187.95</v>
      </c>
      <c r="F27" s="67">
        <v>1172.0329999999999</v>
      </c>
      <c r="G27" s="67">
        <v>39459940</v>
      </c>
      <c r="H27" s="58">
        <f t="shared" si="0"/>
        <v>2.4359312754662247E-2</v>
      </c>
      <c r="I27" s="58">
        <f t="shared" si="1"/>
        <v>-2.9526414880493707E-4</v>
      </c>
    </row>
    <row r="28" spans="1:9" x14ac:dyDescent="0.3">
      <c r="A28" s="66">
        <v>43831</v>
      </c>
      <c r="B28" s="67">
        <v>1194.45</v>
      </c>
      <c r="C28" s="67">
        <v>1240.3499999999999</v>
      </c>
      <c r="D28" s="67">
        <v>1132</v>
      </c>
      <c r="E28" s="67">
        <v>1187.75</v>
      </c>
      <c r="F28" s="67">
        <v>1171.836</v>
      </c>
      <c r="G28" s="67">
        <v>46430134</v>
      </c>
      <c r="H28" s="58">
        <f t="shared" si="0"/>
        <v>-1.6808400446053059E-4</v>
      </c>
      <c r="I28" s="58">
        <f t="shared" si="1"/>
        <v>-2.4822660907927716E-2</v>
      </c>
    </row>
    <row r="29" spans="1:9" x14ac:dyDescent="0.3">
      <c r="A29" s="66">
        <v>43832</v>
      </c>
      <c r="B29" s="67">
        <v>1186.8499999999999</v>
      </c>
      <c r="C29" s="67">
        <v>1341.05</v>
      </c>
      <c r="D29" s="67">
        <v>1162.55</v>
      </c>
      <c r="E29" s="67">
        <v>1254.5</v>
      </c>
      <c r="F29" s="67">
        <v>1237.692</v>
      </c>
      <c r="G29" s="67">
        <v>51245823</v>
      </c>
      <c r="H29" s="58">
        <f t="shared" si="0"/>
        <v>5.6198990302397257E-2</v>
      </c>
      <c r="I29" s="58">
        <f t="shared" si="1"/>
        <v>3.1544413398930077E-2</v>
      </c>
    </row>
    <row r="30" spans="1:9" x14ac:dyDescent="0.3">
      <c r="A30" s="66">
        <v>43833</v>
      </c>
      <c r="B30" s="67">
        <v>1275</v>
      </c>
      <c r="C30" s="67">
        <v>1294</v>
      </c>
      <c r="D30" s="67">
        <v>720.9</v>
      </c>
      <c r="E30" s="67">
        <v>933.7</v>
      </c>
      <c r="F30" s="67">
        <v>921.19010000000003</v>
      </c>
      <c r="G30" s="67">
        <v>72684172</v>
      </c>
      <c r="H30" s="58">
        <f t="shared" si="0"/>
        <v>-0.2557194358531848</v>
      </c>
      <c r="I30" s="58">
        <f t="shared" si="1"/>
        <v>-0.28037401275665197</v>
      </c>
    </row>
    <row r="31" spans="1:9" x14ac:dyDescent="0.3">
      <c r="A31" s="66">
        <v>43834</v>
      </c>
      <c r="B31" s="67">
        <v>929.7</v>
      </c>
      <c r="C31" s="67">
        <v>1044</v>
      </c>
      <c r="D31" s="67">
        <v>855.95</v>
      </c>
      <c r="E31" s="67">
        <v>970.05</v>
      </c>
      <c r="F31" s="67">
        <v>957.053</v>
      </c>
      <c r="G31" s="67">
        <v>82000534</v>
      </c>
      <c r="H31" s="58">
        <f t="shared" si="0"/>
        <v>3.8931052341964992E-2</v>
      </c>
      <c r="I31" s="58">
        <f t="shared" si="1"/>
        <v>1.4276475438497808E-2</v>
      </c>
    </row>
    <row r="32" spans="1:9" x14ac:dyDescent="0.3">
      <c r="A32" s="66">
        <v>43835</v>
      </c>
      <c r="B32" s="67">
        <v>970.05</v>
      </c>
      <c r="C32" s="67">
        <v>970.05</v>
      </c>
      <c r="D32" s="67">
        <v>810</v>
      </c>
      <c r="E32" s="67">
        <v>890</v>
      </c>
      <c r="F32" s="67">
        <v>878.07560000000001</v>
      </c>
      <c r="G32" s="67">
        <v>71925415</v>
      </c>
      <c r="H32" s="58">
        <f t="shared" si="0"/>
        <v>-8.2521448655403604E-2</v>
      </c>
      <c r="I32" s="58">
        <f t="shared" si="1"/>
        <v>-0.10717602555887079</v>
      </c>
    </row>
    <row r="33" spans="1:9" x14ac:dyDescent="0.3">
      <c r="A33" s="66">
        <v>43836</v>
      </c>
      <c r="B33" s="67">
        <v>898.5</v>
      </c>
      <c r="C33" s="67">
        <v>1050</v>
      </c>
      <c r="D33" s="67">
        <v>898.5</v>
      </c>
      <c r="E33" s="67">
        <v>949.85</v>
      </c>
      <c r="F33" s="67">
        <v>937.12369999999999</v>
      </c>
      <c r="G33" s="81">
        <v>102000000</v>
      </c>
      <c r="H33" s="58">
        <f t="shared" si="0"/>
        <v>6.7247170972522155E-2</v>
      </c>
      <c r="I33" s="58">
        <f t="shared" si="1"/>
        <v>4.2592594069054968E-2</v>
      </c>
    </row>
    <row r="34" spans="1:9" x14ac:dyDescent="0.3">
      <c r="A34" s="66">
        <v>43837</v>
      </c>
      <c r="B34" s="67">
        <v>950</v>
      </c>
      <c r="C34" s="67">
        <v>1083</v>
      </c>
      <c r="D34" s="67">
        <v>941.8</v>
      </c>
      <c r="E34" s="67">
        <v>1043.25</v>
      </c>
      <c r="F34" s="67">
        <v>1029.2719999999999</v>
      </c>
      <c r="G34" s="67">
        <v>80095336</v>
      </c>
      <c r="H34" s="58">
        <f t="shared" si="0"/>
        <v>9.8330988747803466E-2</v>
      </c>
      <c r="I34" s="58">
        <f t="shared" si="1"/>
        <v>7.3676411844336279E-2</v>
      </c>
    </row>
    <row r="35" spans="1:9" x14ac:dyDescent="0.3">
      <c r="A35" s="66">
        <v>43838</v>
      </c>
      <c r="B35" s="67">
        <v>1047</v>
      </c>
      <c r="C35" s="67">
        <v>1159</v>
      </c>
      <c r="D35" s="67">
        <v>1043</v>
      </c>
      <c r="E35" s="67">
        <v>1100.5</v>
      </c>
      <c r="F35" s="67">
        <v>1085.7550000000001</v>
      </c>
      <c r="G35" s="67">
        <v>84490080</v>
      </c>
      <c r="H35" s="58">
        <f t="shared" ref="H35:H61" si="2">(F35-F34)/F34</f>
        <v>5.4876650681258382E-2</v>
      </c>
      <c r="I35" s="58">
        <f t="shared" ref="I35:I61" si="3">H35-$H$63</f>
        <v>3.0222073777791198E-2</v>
      </c>
    </row>
    <row r="36" spans="1:9" x14ac:dyDescent="0.3">
      <c r="A36" s="66">
        <v>43839</v>
      </c>
      <c r="B36" s="67">
        <v>1105</v>
      </c>
      <c r="C36" s="67">
        <v>1220</v>
      </c>
      <c r="D36" s="67">
        <v>1076</v>
      </c>
      <c r="E36" s="67">
        <v>1201.3499999999999</v>
      </c>
      <c r="F36" s="67">
        <v>1194.25</v>
      </c>
      <c r="G36" s="67">
        <v>62272813</v>
      </c>
      <c r="H36" s="58">
        <f t="shared" si="2"/>
        <v>9.9925858043481156E-2</v>
      </c>
      <c r="I36" s="58">
        <f t="shared" si="3"/>
        <v>7.5271281140013968E-2</v>
      </c>
    </row>
    <row r="37" spans="1:9" x14ac:dyDescent="0.3">
      <c r="A37" s="66">
        <v>43840</v>
      </c>
      <c r="B37" s="67">
        <v>1203.5999999999999</v>
      </c>
      <c r="C37" s="67">
        <v>1281.9000000000001</v>
      </c>
      <c r="D37" s="67">
        <v>1155.55</v>
      </c>
      <c r="E37" s="67">
        <v>1165.75</v>
      </c>
      <c r="F37" s="67">
        <v>1158.8599999999999</v>
      </c>
      <c r="G37" s="67">
        <v>64199363</v>
      </c>
      <c r="H37" s="58">
        <f t="shared" si="2"/>
        <v>-2.9633661293699057E-2</v>
      </c>
      <c r="I37" s="58">
        <f t="shared" si="3"/>
        <v>-5.4288238197166244E-2</v>
      </c>
    </row>
    <row r="38" spans="1:9" x14ac:dyDescent="0.3">
      <c r="A38" s="66">
        <v>43841</v>
      </c>
      <c r="B38" s="67">
        <v>1167.5</v>
      </c>
      <c r="C38" s="67">
        <v>1375</v>
      </c>
      <c r="D38" s="67">
        <v>1154</v>
      </c>
      <c r="E38" s="67">
        <v>1361.2</v>
      </c>
      <c r="F38" s="67">
        <v>1353.155</v>
      </c>
      <c r="G38" s="67">
        <v>66137977</v>
      </c>
      <c r="H38" s="58">
        <f t="shared" si="2"/>
        <v>0.16766045941701335</v>
      </c>
      <c r="I38" s="58">
        <f t="shared" si="3"/>
        <v>0.14300588251354618</v>
      </c>
    </row>
    <row r="39" spans="1:9" x14ac:dyDescent="0.3">
      <c r="A39" s="66">
        <v>43842</v>
      </c>
      <c r="B39" s="67">
        <v>1383</v>
      </c>
      <c r="C39" s="67">
        <v>1571</v>
      </c>
      <c r="D39" s="67">
        <v>1335</v>
      </c>
      <c r="E39" s="67">
        <v>1567.15</v>
      </c>
      <c r="F39" s="67">
        <v>1557.8879999999999</v>
      </c>
      <c r="G39" s="67">
        <v>51221859</v>
      </c>
      <c r="H39" s="58">
        <f t="shared" si="2"/>
        <v>0.15130047925034454</v>
      </c>
      <c r="I39" s="58">
        <f t="shared" si="3"/>
        <v>0.12664590234687736</v>
      </c>
    </row>
    <row r="40" spans="1:9" x14ac:dyDescent="0.3">
      <c r="A40" s="66">
        <v>44197</v>
      </c>
      <c r="B40" s="67">
        <v>1562.1</v>
      </c>
      <c r="C40" s="67">
        <v>1621.35</v>
      </c>
      <c r="D40" s="67">
        <v>1415.25</v>
      </c>
      <c r="E40" s="67">
        <v>1420.3</v>
      </c>
      <c r="F40" s="67">
        <v>1411.9059999999999</v>
      </c>
      <c r="G40" s="67">
        <v>42647675</v>
      </c>
      <c r="H40" s="58">
        <f t="shared" si="2"/>
        <v>-9.3705067373264297E-2</v>
      </c>
      <c r="I40" s="58">
        <f t="shared" si="3"/>
        <v>-0.11835964427673148</v>
      </c>
    </row>
    <row r="41" spans="1:9" x14ac:dyDescent="0.3">
      <c r="A41" s="66">
        <v>44198</v>
      </c>
      <c r="B41" s="67">
        <v>1437.8</v>
      </c>
      <c r="C41" s="67">
        <v>1588</v>
      </c>
      <c r="D41" s="67">
        <v>1396</v>
      </c>
      <c r="E41" s="67">
        <v>1406.9</v>
      </c>
      <c r="F41" s="67">
        <v>1398.585</v>
      </c>
      <c r="G41" s="67">
        <v>49746255</v>
      </c>
      <c r="H41" s="58">
        <f t="shared" si="2"/>
        <v>-9.4347640706958624E-3</v>
      </c>
      <c r="I41" s="58">
        <f t="shared" si="3"/>
        <v>-3.4089340974163045E-2</v>
      </c>
    </row>
    <row r="42" spans="1:9" x14ac:dyDescent="0.3">
      <c r="A42" s="66">
        <v>44199</v>
      </c>
      <c r="B42" s="67">
        <v>1421.5</v>
      </c>
      <c r="C42" s="67">
        <v>1567.4</v>
      </c>
      <c r="D42" s="67">
        <v>1416.6</v>
      </c>
      <c r="E42" s="67">
        <v>1558.05</v>
      </c>
      <c r="F42" s="67">
        <v>1548.8420000000001</v>
      </c>
      <c r="G42" s="67">
        <v>37790472</v>
      </c>
      <c r="H42" s="58">
        <f t="shared" si="2"/>
        <v>0.10743501467554711</v>
      </c>
      <c r="I42" s="58">
        <f t="shared" si="3"/>
        <v>8.2780437772079926E-2</v>
      </c>
    </row>
    <row r="43" spans="1:9" x14ac:dyDescent="0.3">
      <c r="A43" s="66">
        <v>44200</v>
      </c>
      <c r="B43" s="67">
        <v>1560</v>
      </c>
      <c r="C43" s="67">
        <v>1618</v>
      </c>
      <c r="D43" s="67">
        <v>1451.6</v>
      </c>
      <c r="E43" s="67">
        <v>1491.65</v>
      </c>
      <c r="F43" s="67">
        <v>1482.8340000000001</v>
      </c>
      <c r="G43" s="67">
        <v>34931829</v>
      </c>
      <c r="H43" s="58">
        <f t="shared" si="2"/>
        <v>-4.2617645957431442E-2</v>
      </c>
      <c r="I43" s="58">
        <f t="shared" si="3"/>
        <v>-6.7272222860898623E-2</v>
      </c>
    </row>
    <row r="44" spans="1:9" x14ac:dyDescent="0.3">
      <c r="A44" s="66">
        <v>44201</v>
      </c>
      <c r="B44" s="67">
        <v>1477</v>
      </c>
      <c r="C44" s="67">
        <v>1614</v>
      </c>
      <c r="D44" s="67">
        <v>1400.05</v>
      </c>
      <c r="E44" s="67">
        <v>1596.25</v>
      </c>
      <c r="F44" s="67">
        <v>1586.816</v>
      </c>
      <c r="G44" s="67">
        <v>41605220</v>
      </c>
      <c r="H44" s="58">
        <f t="shared" si="2"/>
        <v>7.0123830448991564E-2</v>
      </c>
      <c r="I44" s="58">
        <f t="shared" si="3"/>
        <v>4.5469253545524377E-2</v>
      </c>
    </row>
    <row r="45" spans="1:9" x14ac:dyDescent="0.3">
      <c r="A45" s="66">
        <v>44202</v>
      </c>
      <c r="B45" s="67">
        <v>1608</v>
      </c>
      <c r="C45" s="67">
        <v>1792.95</v>
      </c>
      <c r="D45" s="67">
        <v>1564.2</v>
      </c>
      <c r="E45" s="67">
        <v>1732.5</v>
      </c>
      <c r="F45" s="67">
        <v>1722.261</v>
      </c>
      <c r="G45" s="67">
        <v>37608379</v>
      </c>
      <c r="H45" s="58">
        <f t="shared" si="2"/>
        <v>8.5356462248931148E-2</v>
      </c>
      <c r="I45" s="58">
        <f t="shared" si="3"/>
        <v>6.070188534546396E-2</v>
      </c>
    </row>
    <row r="46" spans="1:9" x14ac:dyDescent="0.3">
      <c r="A46" s="66">
        <v>44203</v>
      </c>
      <c r="B46" s="67">
        <v>1729</v>
      </c>
      <c r="C46" s="67">
        <v>1783.4</v>
      </c>
      <c r="D46" s="67">
        <v>1662.5</v>
      </c>
      <c r="E46" s="67">
        <v>1714.55</v>
      </c>
      <c r="F46" s="67">
        <v>1704.4169999999999</v>
      </c>
      <c r="G46" s="67">
        <v>22564822</v>
      </c>
      <c r="H46" s="58">
        <f t="shared" si="2"/>
        <v>-1.0360798972977993E-2</v>
      </c>
      <c r="I46" s="58">
        <f t="shared" si="3"/>
        <v>-3.5015375876445175E-2</v>
      </c>
    </row>
    <row r="47" spans="1:9" x14ac:dyDescent="0.3">
      <c r="A47" s="66">
        <v>44204</v>
      </c>
      <c r="B47" s="67">
        <v>1728</v>
      </c>
      <c r="C47" s="67">
        <v>1925</v>
      </c>
      <c r="D47" s="67">
        <v>1725</v>
      </c>
      <c r="E47" s="67">
        <v>1921.6</v>
      </c>
      <c r="F47" s="67">
        <v>1914.826</v>
      </c>
      <c r="G47" s="67">
        <v>31781231</v>
      </c>
      <c r="H47" s="58">
        <f t="shared" si="2"/>
        <v>0.12344924980213183</v>
      </c>
      <c r="I47" s="58">
        <f t="shared" si="3"/>
        <v>9.8794672898664643E-2</v>
      </c>
    </row>
    <row r="48" spans="1:9" x14ac:dyDescent="0.3">
      <c r="A48" s="66">
        <v>44205</v>
      </c>
      <c r="B48" s="67">
        <v>1925.2</v>
      </c>
      <c r="C48" s="67">
        <v>2185</v>
      </c>
      <c r="D48" s="67">
        <v>1915</v>
      </c>
      <c r="E48" s="67">
        <v>2161.85</v>
      </c>
      <c r="F48" s="67">
        <v>2154.2289999999998</v>
      </c>
      <c r="G48" s="67">
        <v>20769186</v>
      </c>
      <c r="H48" s="58">
        <f t="shared" si="2"/>
        <v>0.12502598147299013</v>
      </c>
      <c r="I48" s="58">
        <f t="shared" si="3"/>
        <v>0.10037140456952294</v>
      </c>
    </row>
    <row r="49" spans="1:9" x14ac:dyDescent="0.3">
      <c r="A49" s="66">
        <v>44206</v>
      </c>
      <c r="B49" s="67">
        <v>2157</v>
      </c>
      <c r="C49" s="67">
        <v>2677.9</v>
      </c>
      <c r="D49" s="67">
        <v>2122.65</v>
      </c>
      <c r="E49" s="67">
        <v>2383.5500000000002</v>
      </c>
      <c r="F49" s="67">
        <v>2375.1469999999999</v>
      </c>
      <c r="G49" s="67">
        <v>49304706</v>
      </c>
      <c r="H49" s="58">
        <f t="shared" si="2"/>
        <v>0.10255084301622536</v>
      </c>
      <c r="I49" s="58">
        <f t="shared" si="3"/>
        <v>7.789626611275817E-2</v>
      </c>
    </row>
    <row r="50" spans="1:9" x14ac:dyDescent="0.3">
      <c r="A50" s="66">
        <v>44207</v>
      </c>
      <c r="B50" s="67">
        <v>2441.4499999999998</v>
      </c>
      <c r="C50" s="67">
        <v>2572.6999999999998</v>
      </c>
      <c r="D50" s="67">
        <v>2231.4</v>
      </c>
      <c r="E50" s="67">
        <v>2375.5</v>
      </c>
      <c r="F50" s="67">
        <v>2367.1260000000002</v>
      </c>
      <c r="G50" s="67">
        <v>25973694</v>
      </c>
      <c r="H50" s="58">
        <f t="shared" si="2"/>
        <v>-3.3770541360175731E-3</v>
      </c>
      <c r="I50" s="58">
        <f t="shared" si="3"/>
        <v>-2.8031631039484757E-2</v>
      </c>
    </row>
    <row r="51" spans="1:9" x14ac:dyDescent="0.3">
      <c r="A51" s="66">
        <v>44208</v>
      </c>
      <c r="B51" s="67">
        <v>2409.8000000000002</v>
      </c>
      <c r="C51" s="67">
        <v>2535</v>
      </c>
      <c r="D51" s="67">
        <v>2205</v>
      </c>
      <c r="E51" s="67">
        <v>2522.4</v>
      </c>
      <c r="F51" s="67">
        <v>2513.5079999999998</v>
      </c>
      <c r="G51" s="67">
        <v>25044854</v>
      </c>
      <c r="H51" s="58">
        <f t="shared" si="2"/>
        <v>6.1839547197740888E-2</v>
      </c>
      <c r="I51" s="58">
        <f t="shared" si="3"/>
        <v>3.71849702942737E-2</v>
      </c>
    </row>
    <row r="52" spans="1:9" x14ac:dyDescent="0.3">
      <c r="A52" s="66">
        <v>44562</v>
      </c>
      <c r="B52" s="67">
        <v>2510</v>
      </c>
      <c r="C52" s="67">
        <v>2687.25</v>
      </c>
      <c r="D52" s="67">
        <v>2260</v>
      </c>
      <c r="E52" s="67">
        <v>2360.3000000000002</v>
      </c>
      <c r="F52" s="67">
        <v>2351.9789999999998</v>
      </c>
      <c r="G52" s="67">
        <v>30097266</v>
      </c>
      <c r="H52" s="58">
        <f t="shared" si="2"/>
        <v>-6.4264366773449697E-2</v>
      </c>
      <c r="I52" s="58">
        <f t="shared" si="3"/>
        <v>-8.8918943676916884E-2</v>
      </c>
    </row>
    <row r="53" spans="1:9" x14ac:dyDescent="0.3">
      <c r="A53" s="66">
        <v>44563</v>
      </c>
      <c r="B53" s="67">
        <v>2378.8000000000002</v>
      </c>
      <c r="C53" s="67">
        <v>2563.65</v>
      </c>
      <c r="D53" s="67">
        <v>2351.25</v>
      </c>
      <c r="E53" s="67">
        <v>2546.5500000000002</v>
      </c>
      <c r="F53" s="67">
        <v>2537.5729999999999</v>
      </c>
      <c r="G53" s="67">
        <v>28291255</v>
      </c>
      <c r="H53" s="58">
        <f t="shared" si="2"/>
        <v>7.890971815649718E-2</v>
      </c>
      <c r="I53" s="58">
        <f t="shared" si="3"/>
        <v>5.4255141253029993E-2</v>
      </c>
    </row>
    <row r="54" spans="1:9" x14ac:dyDescent="0.3">
      <c r="A54" s="66">
        <v>44564</v>
      </c>
      <c r="B54" s="67">
        <v>2546.5500000000002</v>
      </c>
      <c r="C54" s="67">
        <v>2768</v>
      </c>
      <c r="D54" s="67">
        <v>2325.6</v>
      </c>
      <c r="E54" s="67">
        <v>2536.15</v>
      </c>
      <c r="F54" s="67">
        <v>2527.2089999999998</v>
      </c>
      <c r="G54" s="67">
        <v>34622874</v>
      </c>
      <c r="H54" s="58">
        <f t="shared" si="2"/>
        <v>-4.084217478669592E-3</v>
      </c>
      <c r="I54" s="58">
        <f t="shared" si="3"/>
        <v>-2.8738794382136775E-2</v>
      </c>
    </row>
    <row r="55" spans="1:9" x14ac:dyDescent="0.3">
      <c r="A55" s="66">
        <v>44565</v>
      </c>
      <c r="B55" s="67">
        <v>2538</v>
      </c>
      <c r="C55" s="67">
        <v>2577.8000000000002</v>
      </c>
      <c r="D55" s="67">
        <v>2410</v>
      </c>
      <c r="E55" s="67">
        <v>2458.1999999999998</v>
      </c>
      <c r="F55" s="67">
        <v>2449.5340000000001</v>
      </c>
      <c r="G55" s="67">
        <v>22164476</v>
      </c>
      <c r="H55" s="58">
        <f t="shared" si="2"/>
        <v>-3.0735487250955394E-2</v>
      </c>
      <c r="I55" s="58">
        <f t="shared" si="3"/>
        <v>-5.5390064154422575E-2</v>
      </c>
    </row>
    <row r="56" spans="1:9" x14ac:dyDescent="0.3">
      <c r="A56" s="66">
        <v>44566</v>
      </c>
      <c r="B56" s="67">
        <v>2435</v>
      </c>
      <c r="C56" s="67">
        <v>2437</v>
      </c>
      <c r="D56" s="67">
        <v>2035.55</v>
      </c>
      <c r="E56" s="67">
        <v>2216</v>
      </c>
      <c r="F56" s="67">
        <v>2208.1880000000001</v>
      </c>
      <c r="G56" s="67">
        <v>35085402</v>
      </c>
      <c r="H56" s="58">
        <f t="shared" si="2"/>
        <v>-9.8527311725413888E-2</v>
      </c>
      <c r="I56" s="58">
        <f t="shared" si="3"/>
        <v>-0.12318188862888108</v>
      </c>
    </row>
    <row r="57" spans="1:9" x14ac:dyDescent="0.3">
      <c r="A57" s="66">
        <v>44567</v>
      </c>
      <c r="B57" s="67">
        <v>2255</v>
      </c>
      <c r="C57" s="67">
        <v>2304.9</v>
      </c>
      <c r="D57" s="67">
        <v>1905.45</v>
      </c>
      <c r="E57" s="67">
        <v>1941.25</v>
      </c>
      <c r="F57" s="67">
        <v>1934.4069999999999</v>
      </c>
      <c r="G57" s="67">
        <v>41122485</v>
      </c>
      <c r="H57" s="58">
        <f t="shared" si="2"/>
        <v>-0.12398446146795479</v>
      </c>
      <c r="I57" s="58">
        <f t="shared" si="3"/>
        <v>-0.14863903837142198</v>
      </c>
    </row>
    <row r="58" spans="1:9" x14ac:dyDescent="0.3">
      <c r="A58" s="66">
        <v>44568</v>
      </c>
      <c r="B58" s="67">
        <v>1895</v>
      </c>
      <c r="C58" s="67">
        <v>2392.5</v>
      </c>
      <c r="D58" s="67">
        <v>1825.05</v>
      </c>
      <c r="E58" s="67">
        <v>2352.0500000000002</v>
      </c>
      <c r="F58" s="67">
        <v>2343.759</v>
      </c>
      <c r="G58" s="67">
        <v>35566574</v>
      </c>
      <c r="H58" s="58">
        <f t="shared" si="2"/>
        <v>0.21161627310074876</v>
      </c>
      <c r="I58" s="58">
        <f t="shared" si="3"/>
        <v>0.18696169619728159</v>
      </c>
    </row>
    <row r="59" spans="1:9" x14ac:dyDescent="0.3">
      <c r="A59" s="66">
        <v>44569</v>
      </c>
      <c r="B59" s="67">
        <v>2364.8000000000002</v>
      </c>
      <c r="C59" s="67">
        <v>2623.1</v>
      </c>
      <c r="D59" s="67">
        <v>2339</v>
      </c>
      <c r="E59" s="67">
        <v>2604.65</v>
      </c>
      <c r="F59" s="67">
        <v>2604.65</v>
      </c>
      <c r="G59" s="67">
        <v>23148575</v>
      </c>
      <c r="H59" s="58">
        <f t="shared" si="2"/>
        <v>0.11131306589116034</v>
      </c>
      <c r="I59" s="58">
        <f t="shared" si="3"/>
        <v>8.6658488987693155E-2</v>
      </c>
    </row>
    <row r="60" spans="1:9" x14ac:dyDescent="0.3">
      <c r="A60" s="66">
        <v>44570</v>
      </c>
      <c r="B60" s="67">
        <v>2592.9499999999998</v>
      </c>
      <c r="C60" s="67">
        <v>2755.7</v>
      </c>
      <c r="D60" s="67">
        <v>2517.35</v>
      </c>
      <c r="E60" s="67">
        <v>2606.9499999999998</v>
      </c>
      <c r="F60" s="67">
        <v>2606.9499999999998</v>
      </c>
      <c r="G60" s="67">
        <v>23015328</v>
      </c>
      <c r="H60" s="58">
        <f t="shared" si="2"/>
        <v>8.8303610849815796E-4</v>
      </c>
      <c r="I60" s="58">
        <f t="shared" si="3"/>
        <v>-2.3771540794969025E-2</v>
      </c>
    </row>
    <row r="61" spans="1:9" x14ac:dyDescent="0.3">
      <c r="A61" s="66">
        <v>44571</v>
      </c>
      <c r="B61" s="67">
        <v>2625</v>
      </c>
      <c r="C61" s="67">
        <v>2745</v>
      </c>
      <c r="D61" s="67">
        <v>2555.6</v>
      </c>
      <c r="E61" s="67">
        <v>2641.1</v>
      </c>
      <c r="F61" s="67">
        <v>2641.1</v>
      </c>
      <c r="G61" s="67">
        <v>16773307</v>
      </c>
      <c r="H61" s="58">
        <f t="shared" si="2"/>
        <v>1.3099599148430193E-2</v>
      </c>
      <c r="I61" s="41">
        <f t="shared" si="3"/>
        <v>-1.1554977755036991E-2</v>
      </c>
    </row>
    <row r="63" spans="1:9" x14ac:dyDescent="0.3">
      <c r="F63" t="s">
        <v>101</v>
      </c>
      <c r="H63" s="10">
        <f>AVERAGE(H3:H61)</f>
        <v>2.4654576903467184E-2</v>
      </c>
    </row>
    <row r="64" spans="1:9" x14ac:dyDescent="0.3">
      <c r="F64" t="s">
        <v>102</v>
      </c>
      <c r="H64" s="3">
        <f>H63*12</f>
        <v>0.29585492284160619</v>
      </c>
      <c r="I64" t="s">
        <v>98</v>
      </c>
    </row>
    <row r="65" spans="6:9" x14ac:dyDescent="0.3">
      <c r="F65" t="s">
        <v>116</v>
      </c>
      <c r="H65" s="3">
        <f>_xlfn.STDEV.S(H3:H61)</f>
        <v>9.0474367644424597E-2</v>
      </c>
    </row>
    <row r="66" spans="6:9" x14ac:dyDescent="0.3">
      <c r="F66" t="s">
        <v>145</v>
      </c>
      <c r="H66" s="3">
        <f>H65*SQRT(12)</f>
        <v>0.31341240308561824</v>
      </c>
      <c r="I66" t="s">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4" workbookViewId="0">
      <selection activeCell="I60" sqref="I60"/>
    </sheetView>
  </sheetViews>
  <sheetFormatPr defaultRowHeight="15.6" x14ac:dyDescent="0.3"/>
  <cols>
    <col min="2" max="5" width="0" hidden="1" customWidth="1"/>
    <col min="6" max="6" width="16.09765625" customWidth="1"/>
    <col min="7" max="7" width="10.5" hidden="1" customWidth="1"/>
    <col min="8" max="8" width="15.796875" customWidth="1"/>
    <col min="9" max="9" width="16.19921875" customWidth="1"/>
  </cols>
  <sheetData>
    <row r="1" spans="1:9" x14ac:dyDescent="0.3">
      <c r="A1" s="69" t="s">
        <v>0</v>
      </c>
      <c r="B1" s="69" t="s">
        <v>71</v>
      </c>
      <c r="C1" s="69" t="s">
        <v>72</v>
      </c>
      <c r="D1" s="69" t="s">
        <v>73</v>
      </c>
      <c r="E1" s="69" t="s">
        <v>74</v>
      </c>
      <c r="F1" s="69" t="s">
        <v>75</v>
      </c>
      <c r="G1" s="69" t="s">
        <v>76</v>
      </c>
      <c r="H1" s="51" t="s">
        <v>105</v>
      </c>
      <c r="I1" s="51" t="s">
        <v>84</v>
      </c>
    </row>
    <row r="2" spans="1:9" x14ac:dyDescent="0.3">
      <c r="A2" s="72">
        <v>42746</v>
      </c>
      <c r="B2" s="73">
        <v>1146</v>
      </c>
      <c r="C2" s="73">
        <v>1179.95</v>
      </c>
      <c r="D2" s="73">
        <v>1078</v>
      </c>
      <c r="E2" s="73">
        <v>1118.0999999999999</v>
      </c>
      <c r="F2" s="73">
        <v>1118.0999999999999</v>
      </c>
      <c r="G2" s="73">
        <v>9970003</v>
      </c>
      <c r="H2" s="41">
        <f t="shared" ref="H2:H33" si="0">(F3-F2)/F2</f>
        <v>5.6569179858688853E-2</v>
      </c>
      <c r="I2" s="41">
        <f t="shared" ref="I2:I33" si="1">(H2-0.0261)</f>
        <v>3.0469179858688852E-2</v>
      </c>
    </row>
    <row r="3" spans="1:9" x14ac:dyDescent="0.3">
      <c r="A3" s="72">
        <v>42747</v>
      </c>
      <c r="B3" s="73">
        <v>1123.8</v>
      </c>
      <c r="C3" s="73">
        <v>1194.45</v>
      </c>
      <c r="D3" s="73">
        <v>1083</v>
      </c>
      <c r="E3" s="73">
        <v>1181.3499999999999</v>
      </c>
      <c r="F3" s="73">
        <v>1181.3499999999999</v>
      </c>
      <c r="G3" s="73">
        <v>11854906</v>
      </c>
      <c r="H3" s="41">
        <f t="shared" si="0"/>
        <v>-1.439031616370947E-3</v>
      </c>
      <c r="I3" s="41">
        <f t="shared" si="1"/>
        <v>-2.7539031616370949E-2</v>
      </c>
    </row>
    <row r="4" spans="1:9" x14ac:dyDescent="0.3">
      <c r="A4" s="72">
        <v>43101</v>
      </c>
      <c r="B4" s="73">
        <v>1188.3</v>
      </c>
      <c r="C4" s="73">
        <v>1283.9000000000001</v>
      </c>
      <c r="D4" s="73">
        <v>1126</v>
      </c>
      <c r="E4" s="73">
        <v>1179.6500000000001</v>
      </c>
      <c r="F4" s="73">
        <v>1179.6500000000001</v>
      </c>
      <c r="G4" s="73">
        <v>14442522</v>
      </c>
      <c r="H4" s="41">
        <f t="shared" si="0"/>
        <v>0.1428389776628661</v>
      </c>
      <c r="I4" s="41">
        <f t="shared" si="1"/>
        <v>0.1167389776628661</v>
      </c>
    </row>
    <row r="5" spans="1:9" x14ac:dyDescent="0.3">
      <c r="A5" s="72">
        <v>43102</v>
      </c>
      <c r="B5" s="73">
        <v>1185</v>
      </c>
      <c r="C5" s="73">
        <v>1387</v>
      </c>
      <c r="D5" s="73">
        <v>1060.0999999999999</v>
      </c>
      <c r="E5" s="73">
        <v>1348.15</v>
      </c>
      <c r="F5" s="73">
        <v>1348.15</v>
      </c>
      <c r="G5" s="73">
        <v>13049246</v>
      </c>
      <c r="H5" s="41">
        <f t="shared" si="0"/>
        <v>-1.7320031153803459E-2</v>
      </c>
      <c r="I5" s="41">
        <f t="shared" si="1"/>
        <v>-4.3420031153803461E-2</v>
      </c>
    </row>
    <row r="6" spans="1:9" x14ac:dyDescent="0.3">
      <c r="A6" s="72">
        <v>43103</v>
      </c>
      <c r="B6" s="73">
        <v>1353.1</v>
      </c>
      <c r="C6" s="73">
        <v>1385</v>
      </c>
      <c r="D6" s="73">
        <v>1262</v>
      </c>
      <c r="E6" s="73">
        <v>1324.8</v>
      </c>
      <c r="F6" s="73">
        <v>1324.8</v>
      </c>
      <c r="G6" s="73">
        <v>13372696</v>
      </c>
      <c r="H6" s="41">
        <f t="shared" si="0"/>
        <v>0.12518870772946872</v>
      </c>
      <c r="I6" s="41">
        <f t="shared" si="1"/>
        <v>9.908870772946872E-2</v>
      </c>
    </row>
    <row r="7" spans="1:9" x14ac:dyDescent="0.3">
      <c r="A7" s="72">
        <v>43104</v>
      </c>
      <c r="B7" s="73">
        <v>1328.8</v>
      </c>
      <c r="C7" s="73">
        <v>1534.6</v>
      </c>
      <c r="D7" s="73">
        <v>1326.35</v>
      </c>
      <c r="E7" s="73">
        <v>1490.65</v>
      </c>
      <c r="F7" s="73">
        <v>1490.65</v>
      </c>
      <c r="G7" s="73">
        <v>15058565</v>
      </c>
      <c r="H7" s="41">
        <f t="shared" si="0"/>
        <v>5.4674135444269273E-2</v>
      </c>
      <c r="I7" s="41">
        <f t="shared" si="1"/>
        <v>2.8574135444269271E-2</v>
      </c>
    </row>
    <row r="8" spans="1:9" x14ac:dyDescent="0.3">
      <c r="A8" s="72">
        <v>43105</v>
      </c>
      <c r="B8" s="73">
        <v>1490.65</v>
      </c>
      <c r="C8" s="73">
        <v>1611</v>
      </c>
      <c r="D8" s="73">
        <v>1333.1</v>
      </c>
      <c r="E8" s="73">
        <v>1572.15</v>
      </c>
      <c r="F8" s="73">
        <v>1572.15</v>
      </c>
      <c r="G8" s="73">
        <v>45670391</v>
      </c>
      <c r="H8" s="41">
        <f t="shared" si="0"/>
        <v>-5.5179213179403996E-2</v>
      </c>
      <c r="I8" s="41">
        <f t="shared" si="1"/>
        <v>-8.1279213179403995E-2</v>
      </c>
    </row>
    <row r="9" spans="1:9" x14ac:dyDescent="0.3">
      <c r="A9" s="72">
        <v>43106</v>
      </c>
      <c r="B9" s="73">
        <v>1538.7</v>
      </c>
      <c r="C9" s="73">
        <v>1623</v>
      </c>
      <c r="D9" s="73">
        <v>1420</v>
      </c>
      <c r="E9" s="73">
        <v>1485.4</v>
      </c>
      <c r="F9" s="73">
        <v>1485.4</v>
      </c>
      <c r="G9" s="73">
        <v>13985953</v>
      </c>
      <c r="H9" s="41">
        <f t="shared" si="0"/>
        <v>0.11411067725865086</v>
      </c>
      <c r="I9" s="41">
        <f t="shared" si="1"/>
        <v>8.801067725865086E-2</v>
      </c>
    </row>
    <row r="10" spans="1:9" x14ac:dyDescent="0.3">
      <c r="A10" s="72">
        <v>43107</v>
      </c>
      <c r="B10" s="73">
        <v>1495.95</v>
      </c>
      <c r="C10" s="73">
        <v>1664.55</v>
      </c>
      <c r="D10" s="73">
        <v>1495.95</v>
      </c>
      <c r="E10" s="73">
        <v>1654.9</v>
      </c>
      <c r="F10" s="73">
        <v>1654.9</v>
      </c>
      <c r="G10" s="73">
        <v>10959206</v>
      </c>
      <c r="H10" s="41">
        <f t="shared" si="0"/>
        <v>-3.0455012387455488E-2</v>
      </c>
      <c r="I10" s="41">
        <f t="shared" si="1"/>
        <v>-5.6555012387455486E-2</v>
      </c>
    </row>
    <row r="11" spans="1:9" x14ac:dyDescent="0.3">
      <c r="A11" s="72">
        <v>43108</v>
      </c>
      <c r="B11" s="73">
        <v>1655</v>
      </c>
      <c r="C11" s="73">
        <v>1680</v>
      </c>
      <c r="D11" s="73">
        <v>1551</v>
      </c>
      <c r="E11" s="73">
        <v>1604.5</v>
      </c>
      <c r="F11" s="73">
        <v>1604.5</v>
      </c>
      <c r="G11" s="73">
        <v>9547751</v>
      </c>
      <c r="H11" s="41">
        <f t="shared" si="0"/>
        <v>-0.12997818635088809</v>
      </c>
      <c r="I11" s="41">
        <f t="shared" si="1"/>
        <v>-0.1560781863508881</v>
      </c>
    </row>
    <row r="12" spans="1:9" x14ac:dyDescent="0.3">
      <c r="A12" s="72">
        <v>43109</v>
      </c>
      <c r="B12" s="73">
        <v>1613.4</v>
      </c>
      <c r="C12" s="73">
        <v>1620</v>
      </c>
      <c r="D12" s="73">
        <v>1340.25</v>
      </c>
      <c r="E12" s="73">
        <v>1395.95</v>
      </c>
      <c r="F12" s="73">
        <v>1395.95</v>
      </c>
      <c r="G12" s="73">
        <v>7044810</v>
      </c>
      <c r="H12" s="41">
        <f t="shared" si="0"/>
        <v>-4.1548766073283429E-2</v>
      </c>
      <c r="I12" s="41">
        <f t="shared" si="1"/>
        <v>-6.7648766073283434E-2</v>
      </c>
    </row>
    <row r="13" spans="1:9" x14ac:dyDescent="0.3">
      <c r="A13" s="72">
        <v>43110</v>
      </c>
      <c r="B13" s="73">
        <v>1390</v>
      </c>
      <c r="C13" s="73">
        <v>1421</v>
      </c>
      <c r="D13" s="73">
        <v>1125.75</v>
      </c>
      <c r="E13" s="73">
        <v>1337.95</v>
      </c>
      <c r="F13" s="73">
        <v>1337.95</v>
      </c>
      <c r="G13" s="73">
        <v>17406522</v>
      </c>
      <c r="H13" s="41">
        <f t="shared" si="0"/>
        <v>0.1155125378377368</v>
      </c>
      <c r="I13" s="41">
        <f t="shared" si="1"/>
        <v>8.9412537837736797E-2</v>
      </c>
    </row>
    <row r="14" spans="1:9" x14ac:dyDescent="0.3">
      <c r="A14" s="72">
        <v>43111</v>
      </c>
      <c r="B14" s="73">
        <v>1348.7</v>
      </c>
      <c r="C14" s="73">
        <v>1500</v>
      </c>
      <c r="D14" s="73">
        <v>1346.2</v>
      </c>
      <c r="E14" s="73">
        <v>1492.5</v>
      </c>
      <c r="F14" s="73">
        <v>1492.5</v>
      </c>
      <c r="G14" s="73">
        <v>9886502</v>
      </c>
      <c r="H14" s="41">
        <f t="shared" si="0"/>
        <v>7.6482412060301569E-2</v>
      </c>
      <c r="I14" s="41">
        <f t="shared" si="1"/>
        <v>5.0382412060301571E-2</v>
      </c>
    </row>
    <row r="15" spans="1:9" x14ac:dyDescent="0.3">
      <c r="A15" s="72">
        <v>43112</v>
      </c>
      <c r="B15" s="73">
        <v>1504.9</v>
      </c>
      <c r="C15" s="73">
        <v>1698.7</v>
      </c>
      <c r="D15" s="73">
        <v>1473</v>
      </c>
      <c r="E15" s="73">
        <v>1606.65</v>
      </c>
      <c r="F15" s="73">
        <v>1606.65</v>
      </c>
      <c r="G15" s="73">
        <v>13155926</v>
      </c>
      <c r="H15" s="41">
        <f t="shared" si="0"/>
        <v>-0.14427535555348095</v>
      </c>
      <c r="I15" s="41">
        <f t="shared" si="1"/>
        <v>-0.17037535555348096</v>
      </c>
    </row>
    <row r="16" spans="1:9" x14ac:dyDescent="0.3">
      <c r="A16" s="72">
        <v>43466</v>
      </c>
      <c r="B16" s="73">
        <v>1610</v>
      </c>
      <c r="C16" s="73">
        <v>1620.75</v>
      </c>
      <c r="D16" s="73">
        <v>1343</v>
      </c>
      <c r="E16" s="73">
        <v>1374.85</v>
      </c>
      <c r="F16" s="73">
        <v>1374.85</v>
      </c>
      <c r="G16" s="73">
        <v>15223798</v>
      </c>
      <c r="H16" s="41">
        <f t="shared" si="0"/>
        <v>5.8879150452776703E-2</v>
      </c>
      <c r="I16" s="41">
        <f t="shared" si="1"/>
        <v>3.2779150452776698E-2</v>
      </c>
    </row>
    <row r="17" spans="1:9" x14ac:dyDescent="0.3">
      <c r="A17" s="72">
        <v>43467</v>
      </c>
      <c r="B17" s="73">
        <v>1379.7</v>
      </c>
      <c r="C17" s="73">
        <v>1526</v>
      </c>
      <c r="D17" s="73">
        <v>1376.45</v>
      </c>
      <c r="E17" s="73">
        <v>1455.8</v>
      </c>
      <c r="F17" s="73">
        <v>1455.8</v>
      </c>
      <c r="G17" s="73">
        <v>9295662</v>
      </c>
      <c r="H17" s="41">
        <f t="shared" si="0"/>
        <v>1.0509685396345621E-2</v>
      </c>
      <c r="I17" s="41">
        <f t="shared" si="1"/>
        <v>-1.5590314603654381E-2</v>
      </c>
    </row>
    <row r="18" spans="1:9" x14ac:dyDescent="0.3">
      <c r="A18" s="72">
        <v>43468</v>
      </c>
      <c r="B18" s="73">
        <v>1458.45</v>
      </c>
      <c r="C18" s="73">
        <v>1530</v>
      </c>
      <c r="D18" s="73">
        <v>1442</v>
      </c>
      <c r="E18" s="73">
        <v>1471.1</v>
      </c>
      <c r="F18" s="73">
        <v>1471.1</v>
      </c>
      <c r="G18" s="73">
        <v>8151940</v>
      </c>
      <c r="H18" s="41">
        <f t="shared" si="0"/>
        <v>-0.11936646047175578</v>
      </c>
      <c r="I18" s="41">
        <f t="shared" si="1"/>
        <v>-0.14546646047175579</v>
      </c>
    </row>
    <row r="19" spans="1:9" x14ac:dyDescent="0.3">
      <c r="A19" s="72">
        <v>43469</v>
      </c>
      <c r="B19" s="73">
        <v>1476</v>
      </c>
      <c r="C19" s="73">
        <v>1529.5</v>
      </c>
      <c r="D19" s="73">
        <v>1275</v>
      </c>
      <c r="E19" s="73">
        <v>1295.5</v>
      </c>
      <c r="F19" s="73">
        <v>1295.5</v>
      </c>
      <c r="G19" s="73">
        <v>12060595</v>
      </c>
      <c r="H19" s="41">
        <f t="shared" si="0"/>
        <v>2.1304515631030418E-2</v>
      </c>
      <c r="I19" s="41">
        <f t="shared" si="1"/>
        <v>-4.7954843689695832E-3</v>
      </c>
    </row>
    <row r="20" spans="1:9" x14ac:dyDescent="0.3">
      <c r="A20" s="72">
        <v>43470</v>
      </c>
      <c r="B20" s="73">
        <v>1295.5</v>
      </c>
      <c r="C20" s="73">
        <v>1355</v>
      </c>
      <c r="D20" s="73">
        <v>1226</v>
      </c>
      <c r="E20" s="73">
        <v>1323.1</v>
      </c>
      <c r="F20" s="73">
        <v>1323.1</v>
      </c>
      <c r="G20" s="73">
        <v>11478923</v>
      </c>
      <c r="H20" s="41">
        <f t="shared" si="0"/>
        <v>5.6533897664575762E-2</v>
      </c>
      <c r="I20" s="41">
        <f t="shared" si="1"/>
        <v>3.043389766457576E-2</v>
      </c>
    </row>
    <row r="21" spans="1:9" x14ac:dyDescent="0.3">
      <c r="A21" s="72">
        <v>43471</v>
      </c>
      <c r="B21" s="73">
        <v>1322</v>
      </c>
      <c r="C21" s="73">
        <v>1420</v>
      </c>
      <c r="D21" s="73">
        <v>1280</v>
      </c>
      <c r="E21" s="73">
        <v>1397.9</v>
      </c>
      <c r="F21" s="73">
        <v>1397.9</v>
      </c>
      <c r="G21" s="73">
        <v>6530939</v>
      </c>
      <c r="H21" s="41">
        <f t="shared" si="0"/>
        <v>6.0662422204735639E-2</v>
      </c>
      <c r="I21" s="41">
        <f t="shared" si="1"/>
        <v>3.4562422204735641E-2</v>
      </c>
    </row>
    <row r="22" spans="1:9" x14ac:dyDescent="0.3">
      <c r="A22" s="72">
        <v>43472</v>
      </c>
      <c r="B22" s="73">
        <v>1397.1</v>
      </c>
      <c r="C22" s="73">
        <v>1490</v>
      </c>
      <c r="D22" s="73">
        <v>1286.3</v>
      </c>
      <c r="E22" s="73">
        <v>1482.7</v>
      </c>
      <c r="F22" s="73">
        <v>1482.7</v>
      </c>
      <c r="G22" s="73">
        <v>11300013</v>
      </c>
      <c r="H22" s="41">
        <f t="shared" si="0"/>
        <v>5.9654684022391609E-2</v>
      </c>
      <c r="I22" s="41">
        <f t="shared" si="1"/>
        <v>3.3554684022391604E-2</v>
      </c>
    </row>
    <row r="23" spans="1:9" x14ac:dyDescent="0.3">
      <c r="A23" s="72">
        <v>43473</v>
      </c>
      <c r="B23" s="73">
        <v>1482.65</v>
      </c>
      <c r="C23" s="73">
        <v>1578.8</v>
      </c>
      <c r="D23" s="73">
        <v>1405.25</v>
      </c>
      <c r="E23" s="73">
        <v>1571.15</v>
      </c>
      <c r="F23" s="73">
        <v>1571.15</v>
      </c>
      <c r="G23" s="73">
        <v>12758422</v>
      </c>
      <c r="H23" s="41">
        <f t="shared" si="0"/>
        <v>0.18422811316551557</v>
      </c>
      <c r="I23" s="41">
        <f t="shared" si="1"/>
        <v>0.15812811316551556</v>
      </c>
    </row>
    <row r="24" spans="1:9" x14ac:dyDescent="0.3">
      <c r="A24" s="72">
        <v>43474</v>
      </c>
      <c r="B24" s="73">
        <v>1571.15</v>
      </c>
      <c r="C24" s="73">
        <v>1945.05</v>
      </c>
      <c r="D24" s="73">
        <v>1501</v>
      </c>
      <c r="E24" s="73">
        <v>1860.6</v>
      </c>
      <c r="F24" s="73">
        <v>1860.6</v>
      </c>
      <c r="G24" s="73">
        <v>11005084</v>
      </c>
      <c r="H24" s="41">
        <f t="shared" si="0"/>
        <v>7.204665161775782E-2</v>
      </c>
      <c r="I24" s="41">
        <f t="shared" si="1"/>
        <v>4.5946651617757822E-2</v>
      </c>
    </row>
    <row r="25" spans="1:9" x14ac:dyDescent="0.3">
      <c r="A25" s="72">
        <v>43475</v>
      </c>
      <c r="B25" s="73">
        <v>1870</v>
      </c>
      <c r="C25" s="73">
        <v>2010</v>
      </c>
      <c r="D25" s="73">
        <v>1801.6</v>
      </c>
      <c r="E25" s="73">
        <v>1994.65</v>
      </c>
      <c r="F25" s="73">
        <v>1994.65</v>
      </c>
      <c r="G25" s="73">
        <v>8202022</v>
      </c>
      <c r="H25" s="41">
        <f t="shared" si="0"/>
        <v>-8.6305868197428165E-2</v>
      </c>
      <c r="I25" s="41">
        <f t="shared" si="1"/>
        <v>-0.11240586819742816</v>
      </c>
    </row>
    <row r="26" spans="1:9" x14ac:dyDescent="0.3">
      <c r="A26" s="72">
        <v>43476</v>
      </c>
      <c r="B26" s="73">
        <v>1999.65</v>
      </c>
      <c r="C26" s="73">
        <v>2010</v>
      </c>
      <c r="D26" s="73">
        <v>1756</v>
      </c>
      <c r="E26" s="73">
        <v>1822.5</v>
      </c>
      <c r="F26" s="73">
        <v>1822.5</v>
      </c>
      <c r="G26" s="73">
        <v>7888043</v>
      </c>
      <c r="H26" s="41">
        <f t="shared" si="0"/>
        <v>8.6968449931412398E-3</v>
      </c>
      <c r="I26" s="41">
        <f t="shared" si="1"/>
        <v>-1.740315500685876E-2</v>
      </c>
    </row>
    <row r="27" spans="1:9" x14ac:dyDescent="0.3">
      <c r="A27" s="72">
        <v>43477</v>
      </c>
      <c r="B27" s="73">
        <v>1822.5</v>
      </c>
      <c r="C27" s="73">
        <v>1961</v>
      </c>
      <c r="D27" s="73">
        <v>1700</v>
      </c>
      <c r="E27" s="73">
        <v>1838.35</v>
      </c>
      <c r="F27" s="73">
        <v>1838.35</v>
      </c>
      <c r="G27" s="73">
        <v>10892372</v>
      </c>
      <c r="H27" s="41">
        <f t="shared" si="0"/>
        <v>0.16079636630674241</v>
      </c>
      <c r="I27" s="41">
        <f t="shared" si="1"/>
        <v>0.13469636630674239</v>
      </c>
    </row>
    <row r="28" spans="1:9" x14ac:dyDescent="0.3">
      <c r="A28" s="72">
        <v>43831</v>
      </c>
      <c r="B28" s="73">
        <v>1849.7</v>
      </c>
      <c r="C28" s="73">
        <v>2145.0500000000002</v>
      </c>
      <c r="D28" s="73">
        <v>1780</v>
      </c>
      <c r="E28" s="73">
        <v>2133.9499999999998</v>
      </c>
      <c r="F28" s="73">
        <v>2133.9499999999998</v>
      </c>
      <c r="G28" s="73">
        <v>16148905</v>
      </c>
      <c r="H28" s="41">
        <f t="shared" si="0"/>
        <v>8.9036762810750028E-2</v>
      </c>
      <c r="I28" s="41">
        <f t="shared" si="1"/>
        <v>6.293676281075003E-2</v>
      </c>
    </row>
    <row r="29" spans="1:9" x14ac:dyDescent="0.3">
      <c r="A29" s="72">
        <v>43832</v>
      </c>
      <c r="B29" s="73">
        <v>2120</v>
      </c>
      <c r="C29" s="73">
        <v>2560</v>
      </c>
      <c r="D29" s="73">
        <v>2046.45</v>
      </c>
      <c r="E29" s="73">
        <v>2323.9499999999998</v>
      </c>
      <c r="F29" s="73">
        <v>2323.9499999999998</v>
      </c>
      <c r="G29" s="73">
        <v>33225007</v>
      </c>
      <c r="H29" s="41">
        <f t="shared" si="0"/>
        <v>-5.8714688353880176E-2</v>
      </c>
      <c r="I29" s="41">
        <f t="shared" si="1"/>
        <v>-8.4814688353880174E-2</v>
      </c>
    </row>
    <row r="30" spans="1:9" x14ac:dyDescent="0.3">
      <c r="A30" s="72">
        <v>43833</v>
      </c>
      <c r="B30" s="73">
        <v>2335</v>
      </c>
      <c r="C30" s="73">
        <v>2340</v>
      </c>
      <c r="D30" s="73">
        <v>1729.3</v>
      </c>
      <c r="E30" s="73">
        <v>2187.5</v>
      </c>
      <c r="F30" s="73">
        <v>2187.5</v>
      </c>
      <c r="G30" s="73">
        <v>12876175</v>
      </c>
      <c r="H30" s="41">
        <f t="shared" si="0"/>
        <v>8.9668571428571472E-2</v>
      </c>
      <c r="I30" s="41">
        <f t="shared" si="1"/>
        <v>6.3568571428571474E-2</v>
      </c>
    </row>
    <row r="31" spans="1:9" x14ac:dyDescent="0.3">
      <c r="A31" s="72">
        <v>43834</v>
      </c>
      <c r="B31" s="73">
        <v>2218</v>
      </c>
      <c r="C31" s="73">
        <v>2392.65</v>
      </c>
      <c r="D31" s="73">
        <v>2020</v>
      </c>
      <c r="E31" s="73">
        <v>2383.65</v>
      </c>
      <c r="F31" s="73">
        <v>2383.65</v>
      </c>
      <c r="G31" s="73">
        <v>6050127</v>
      </c>
      <c r="H31" s="41">
        <f t="shared" si="0"/>
        <v>-4.7951670757032355E-2</v>
      </c>
      <c r="I31" s="41">
        <f t="shared" si="1"/>
        <v>-7.4051670757032353E-2</v>
      </c>
    </row>
    <row r="32" spans="1:9" x14ac:dyDescent="0.3">
      <c r="A32" s="72">
        <v>43835</v>
      </c>
      <c r="B32" s="73">
        <v>2383.65</v>
      </c>
      <c r="C32" s="73">
        <v>2519.9499999999998</v>
      </c>
      <c r="D32" s="73">
        <v>2126.5500000000002</v>
      </c>
      <c r="E32" s="73">
        <v>2269.35</v>
      </c>
      <c r="F32" s="73">
        <v>2269.35</v>
      </c>
      <c r="G32" s="73">
        <v>10623650</v>
      </c>
      <c r="H32" s="41">
        <f t="shared" si="0"/>
        <v>2.1063300063895028E-2</v>
      </c>
      <c r="I32" s="41">
        <f t="shared" si="1"/>
        <v>-5.0366999361049734E-3</v>
      </c>
    </row>
    <row r="33" spans="1:9" x14ac:dyDescent="0.3">
      <c r="A33" s="72">
        <v>43836</v>
      </c>
      <c r="B33" s="73">
        <v>2320.1</v>
      </c>
      <c r="C33" s="73">
        <v>2527</v>
      </c>
      <c r="D33" s="73">
        <v>2274</v>
      </c>
      <c r="E33" s="73">
        <v>2317.15</v>
      </c>
      <c r="F33" s="73">
        <v>2317.15</v>
      </c>
      <c r="G33" s="73">
        <v>9243217</v>
      </c>
      <c r="H33" s="41">
        <f t="shared" si="0"/>
        <v>-0.10948794855749532</v>
      </c>
      <c r="I33" s="41">
        <f t="shared" si="1"/>
        <v>-0.13558794855749531</v>
      </c>
    </row>
    <row r="34" spans="1:9" x14ac:dyDescent="0.3">
      <c r="A34" s="72">
        <v>43837</v>
      </c>
      <c r="B34" s="73">
        <v>2325</v>
      </c>
      <c r="C34" s="73">
        <v>2385.3000000000002</v>
      </c>
      <c r="D34" s="73">
        <v>1955</v>
      </c>
      <c r="E34" s="73">
        <v>2063.4499999999998</v>
      </c>
      <c r="F34" s="73">
        <v>2063.4499999999998</v>
      </c>
      <c r="G34" s="73">
        <v>23669031</v>
      </c>
      <c r="H34" s="41">
        <f t="shared" ref="H34:H60" si="2">(F35-F34)/F34</f>
        <v>9.101262448811466E-2</v>
      </c>
      <c r="I34" s="41">
        <f t="shared" ref="I34:I60" si="3">(H34-0.0261)</f>
        <v>6.4912624488114662E-2</v>
      </c>
    </row>
    <row r="35" spans="1:9" x14ac:dyDescent="0.3">
      <c r="A35" s="72">
        <v>43838</v>
      </c>
      <c r="B35" s="73">
        <v>2068.6999999999998</v>
      </c>
      <c r="C35" s="73">
        <v>2445</v>
      </c>
      <c r="D35" s="73">
        <v>2060.3000000000002</v>
      </c>
      <c r="E35" s="73">
        <v>2251.25</v>
      </c>
      <c r="F35" s="73">
        <v>2251.25</v>
      </c>
      <c r="G35" s="73">
        <v>12094769</v>
      </c>
      <c r="H35" s="41">
        <f t="shared" si="2"/>
        <v>-2.1365907828983857E-2</v>
      </c>
      <c r="I35" s="41">
        <f t="shared" si="3"/>
        <v>-4.7465907828983855E-2</v>
      </c>
    </row>
    <row r="36" spans="1:9" x14ac:dyDescent="0.3">
      <c r="A36" s="72">
        <v>43839</v>
      </c>
      <c r="B36" s="73">
        <v>2244</v>
      </c>
      <c r="C36" s="73">
        <v>2367.85</v>
      </c>
      <c r="D36" s="73">
        <v>1995.1</v>
      </c>
      <c r="E36" s="73">
        <v>2203.15</v>
      </c>
      <c r="F36" s="73">
        <v>2203.15</v>
      </c>
      <c r="G36" s="73">
        <v>14720978</v>
      </c>
      <c r="H36" s="41">
        <f t="shared" si="2"/>
        <v>1.6680661779724486E-2</v>
      </c>
      <c r="I36" s="41">
        <f t="shared" si="3"/>
        <v>-9.4193382202755159E-3</v>
      </c>
    </row>
    <row r="37" spans="1:9" x14ac:dyDescent="0.3">
      <c r="A37" s="72">
        <v>43840</v>
      </c>
      <c r="B37" s="73">
        <v>2210</v>
      </c>
      <c r="C37" s="73">
        <v>2278.9</v>
      </c>
      <c r="D37" s="73">
        <v>1954.85</v>
      </c>
      <c r="E37" s="73">
        <v>2239.9</v>
      </c>
      <c r="F37" s="73">
        <v>2239.9</v>
      </c>
      <c r="G37" s="73">
        <v>17739040</v>
      </c>
      <c r="H37" s="41">
        <f t="shared" si="2"/>
        <v>2.2009911156747948E-2</v>
      </c>
      <c r="I37" s="41">
        <f t="shared" si="3"/>
        <v>-4.0900888432520537E-3</v>
      </c>
    </row>
    <row r="38" spans="1:9" x14ac:dyDescent="0.3">
      <c r="A38" s="72">
        <v>43841</v>
      </c>
      <c r="B38" s="73">
        <v>2240</v>
      </c>
      <c r="C38" s="73">
        <v>2507.9499999999998</v>
      </c>
      <c r="D38" s="73">
        <v>2163</v>
      </c>
      <c r="E38" s="73">
        <v>2289.1999999999998</v>
      </c>
      <c r="F38" s="73">
        <v>2289.1999999999998</v>
      </c>
      <c r="G38" s="73">
        <v>10354409</v>
      </c>
      <c r="H38" s="41">
        <f t="shared" si="2"/>
        <v>0.20723396819849735</v>
      </c>
      <c r="I38" s="41">
        <f t="shared" si="3"/>
        <v>0.18113396819849734</v>
      </c>
    </row>
    <row r="39" spans="1:9" x14ac:dyDescent="0.3">
      <c r="A39" s="72">
        <v>43842</v>
      </c>
      <c r="B39" s="73">
        <v>2330</v>
      </c>
      <c r="C39" s="73">
        <v>2780</v>
      </c>
      <c r="D39" s="73">
        <v>2315</v>
      </c>
      <c r="E39" s="73">
        <v>2763.6</v>
      </c>
      <c r="F39" s="73">
        <v>2763.6</v>
      </c>
      <c r="G39" s="73">
        <v>15249495</v>
      </c>
      <c r="H39" s="41">
        <f t="shared" si="2"/>
        <v>-4.0563033724127916E-2</v>
      </c>
      <c r="I39" s="41">
        <f t="shared" si="3"/>
        <v>-6.6663033724127921E-2</v>
      </c>
    </row>
    <row r="40" spans="1:9" x14ac:dyDescent="0.3">
      <c r="A40" s="72">
        <v>44197</v>
      </c>
      <c r="B40" s="73">
        <v>2767</v>
      </c>
      <c r="C40" s="73">
        <v>3137</v>
      </c>
      <c r="D40" s="73">
        <v>2610</v>
      </c>
      <c r="E40" s="73">
        <v>2651.5</v>
      </c>
      <c r="F40" s="73">
        <v>2651.5</v>
      </c>
      <c r="G40" s="73">
        <v>13926148</v>
      </c>
      <c r="H40" s="41">
        <f t="shared" si="2"/>
        <v>0.12924759570054678</v>
      </c>
      <c r="I40" s="41">
        <f t="shared" si="3"/>
        <v>0.10314759570054678</v>
      </c>
    </row>
    <row r="41" spans="1:9" x14ac:dyDescent="0.3">
      <c r="A41" s="72">
        <v>44198</v>
      </c>
      <c r="B41" s="73">
        <v>2700</v>
      </c>
      <c r="C41" s="73">
        <v>3242</v>
      </c>
      <c r="D41" s="73">
        <v>2640</v>
      </c>
      <c r="E41" s="73">
        <v>2994.2</v>
      </c>
      <c r="F41" s="73">
        <v>2994.2</v>
      </c>
      <c r="G41" s="73">
        <v>11131749</v>
      </c>
      <c r="H41" s="41">
        <f t="shared" si="2"/>
        <v>-4.5137265379734032E-2</v>
      </c>
      <c r="I41" s="41">
        <f t="shared" si="3"/>
        <v>-7.123726537973403E-2</v>
      </c>
    </row>
    <row r="42" spans="1:9" x14ac:dyDescent="0.3">
      <c r="A42" s="72">
        <v>44199</v>
      </c>
      <c r="B42" s="73">
        <v>3023.4</v>
      </c>
      <c r="C42" s="73">
        <v>3330</v>
      </c>
      <c r="D42" s="73">
        <v>2775</v>
      </c>
      <c r="E42" s="73">
        <v>2859.05</v>
      </c>
      <c r="F42" s="73">
        <v>2859.05</v>
      </c>
      <c r="G42" s="73">
        <v>11030470</v>
      </c>
      <c r="H42" s="41">
        <f t="shared" si="2"/>
        <v>-2.1510641646701142E-3</v>
      </c>
      <c r="I42" s="41">
        <f t="shared" si="3"/>
        <v>-2.8251064164670117E-2</v>
      </c>
    </row>
    <row r="43" spans="1:9" x14ac:dyDescent="0.3">
      <c r="A43" s="72">
        <v>44200</v>
      </c>
      <c r="B43" s="73">
        <v>2885</v>
      </c>
      <c r="C43" s="73">
        <v>2988</v>
      </c>
      <c r="D43" s="73">
        <v>2676.4</v>
      </c>
      <c r="E43" s="73">
        <v>2852.9</v>
      </c>
      <c r="F43" s="73">
        <v>2852.9</v>
      </c>
      <c r="G43" s="73">
        <v>8401586</v>
      </c>
      <c r="H43" s="41">
        <f t="shared" si="2"/>
        <v>7.5887693224438293E-2</v>
      </c>
      <c r="I43" s="41">
        <f t="shared" si="3"/>
        <v>4.9787693224438295E-2</v>
      </c>
    </row>
    <row r="44" spans="1:9" x14ac:dyDescent="0.3">
      <c r="A44" s="72">
        <v>44201</v>
      </c>
      <c r="B44" s="73">
        <v>2845</v>
      </c>
      <c r="C44" s="73">
        <v>3135</v>
      </c>
      <c r="D44" s="73">
        <v>2822.9</v>
      </c>
      <c r="E44" s="73">
        <v>3069.4</v>
      </c>
      <c r="F44" s="73">
        <v>3069.4</v>
      </c>
      <c r="G44" s="73">
        <v>7658414</v>
      </c>
      <c r="H44" s="41">
        <f t="shared" si="2"/>
        <v>8.9496318498729327E-2</v>
      </c>
      <c r="I44" s="41">
        <f t="shared" si="3"/>
        <v>6.3396318498729329E-2</v>
      </c>
    </row>
    <row r="45" spans="1:9" x14ac:dyDescent="0.3">
      <c r="A45" s="72">
        <v>44202</v>
      </c>
      <c r="B45" s="73">
        <v>3071.05</v>
      </c>
      <c r="C45" s="73">
        <v>3408.45</v>
      </c>
      <c r="D45" s="73">
        <v>3030.8</v>
      </c>
      <c r="E45" s="73">
        <v>3344.1</v>
      </c>
      <c r="F45" s="73">
        <v>3344.1</v>
      </c>
      <c r="G45" s="73">
        <v>8100271</v>
      </c>
      <c r="H45" s="41">
        <f t="shared" si="2"/>
        <v>4.6858646571573896E-2</v>
      </c>
      <c r="I45" s="41">
        <f t="shared" si="3"/>
        <v>2.0758646571573895E-2</v>
      </c>
    </row>
    <row r="46" spans="1:9" x14ac:dyDescent="0.3">
      <c r="A46" s="72">
        <v>44203</v>
      </c>
      <c r="B46" s="73">
        <v>3373.7</v>
      </c>
      <c r="C46" s="73">
        <v>3533.4</v>
      </c>
      <c r="D46" s="73">
        <v>3300</v>
      </c>
      <c r="E46" s="73">
        <v>3500.8</v>
      </c>
      <c r="F46" s="73">
        <v>3500.8</v>
      </c>
      <c r="G46" s="73">
        <v>5653728</v>
      </c>
      <c r="H46" s="41">
        <f t="shared" si="2"/>
        <v>0.12968464351005485</v>
      </c>
      <c r="I46" s="41">
        <f t="shared" si="3"/>
        <v>0.10358464351005485</v>
      </c>
    </row>
    <row r="47" spans="1:9" x14ac:dyDescent="0.3">
      <c r="A47" s="72">
        <v>44204</v>
      </c>
      <c r="B47" s="73">
        <v>3524.8</v>
      </c>
      <c r="C47" s="73">
        <v>3979.75</v>
      </c>
      <c r="D47" s="73">
        <v>3465</v>
      </c>
      <c r="E47" s="73">
        <v>3954.8</v>
      </c>
      <c r="F47" s="73">
        <v>3954.8</v>
      </c>
      <c r="G47" s="73">
        <v>4939520</v>
      </c>
      <c r="H47" s="41">
        <f t="shared" si="2"/>
        <v>7.4694042682310002E-2</v>
      </c>
      <c r="I47" s="41">
        <f t="shared" si="3"/>
        <v>4.8594042682310004E-2</v>
      </c>
    </row>
    <row r="48" spans="1:9" x14ac:dyDescent="0.3">
      <c r="A48" s="72">
        <v>44205</v>
      </c>
      <c r="B48" s="73">
        <v>3978</v>
      </c>
      <c r="C48" s="73">
        <v>4500</v>
      </c>
      <c r="D48" s="73">
        <v>3875.1</v>
      </c>
      <c r="E48" s="73">
        <v>4250.2</v>
      </c>
      <c r="F48" s="73">
        <v>4250.2</v>
      </c>
      <c r="G48" s="73">
        <v>7085995</v>
      </c>
      <c r="H48" s="41">
        <f t="shared" si="2"/>
        <v>9.0642793280316228E-2</v>
      </c>
      <c r="I48" s="41">
        <f t="shared" si="3"/>
        <v>6.454279328031623E-2</v>
      </c>
    </row>
    <row r="49" spans="1:9" x14ac:dyDescent="0.3">
      <c r="A49" s="72">
        <v>44206</v>
      </c>
      <c r="B49" s="73">
        <v>4250</v>
      </c>
      <c r="C49" s="73">
        <v>5900</v>
      </c>
      <c r="D49" s="73">
        <v>4205</v>
      </c>
      <c r="E49" s="73">
        <v>4635.45</v>
      </c>
      <c r="F49" s="73">
        <v>4635.45</v>
      </c>
      <c r="G49" s="73">
        <v>20958715</v>
      </c>
      <c r="H49" s="41">
        <f t="shared" si="2"/>
        <v>1.6276736886386395E-2</v>
      </c>
      <c r="I49" s="41">
        <f t="shared" si="3"/>
        <v>-9.8232631136136069E-3</v>
      </c>
    </row>
    <row r="50" spans="1:9" x14ac:dyDescent="0.3">
      <c r="A50" s="72">
        <v>44207</v>
      </c>
      <c r="B50" s="73">
        <v>4670</v>
      </c>
      <c r="C50" s="73">
        <v>5180</v>
      </c>
      <c r="D50" s="73">
        <v>4455</v>
      </c>
      <c r="E50" s="73">
        <v>4710.8999999999996</v>
      </c>
      <c r="F50" s="73">
        <v>4710.8999999999996</v>
      </c>
      <c r="G50" s="73">
        <v>9905452</v>
      </c>
      <c r="H50" s="41">
        <f t="shared" si="2"/>
        <v>-8.3741960135005674E-3</v>
      </c>
      <c r="I50" s="41">
        <f t="shared" si="3"/>
        <v>-3.4474196013500567E-2</v>
      </c>
    </row>
    <row r="51" spans="1:9" x14ac:dyDescent="0.3">
      <c r="A51" s="72">
        <v>44208</v>
      </c>
      <c r="B51" s="73">
        <v>4750</v>
      </c>
      <c r="C51" s="73">
        <v>4878.3999999999996</v>
      </c>
      <c r="D51" s="73">
        <v>4552.25</v>
      </c>
      <c r="E51" s="73">
        <v>4671.45</v>
      </c>
      <c r="F51" s="73">
        <v>4671.45</v>
      </c>
      <c r="G51" s="73">
        <v>7361990</v>
      </c>
      <c r="H51" s="41">
        <f t="shared" si="2"/>
        <v>-0.11925633368654261</v>
      </c>
      <c r="I51" s="41">
        <f t="shared" si="3"/>
        <v>-0.1453563336865426</v>
      </c>
    </row>
    <row r="52" spans="1:9" x14ac:dyDescent="0.3">
      <c r="A52" s="72">
        <v>44562</v>
      </c>
      <c r="B52" s="73">
        <v>4770</v>
      </c>
      <c r="C52" s="73">
        <v>4799</v>
      </c>
      <c r="D52" s="73">
        <v>3881.25</v>
      </c>
      <c r="E52" s="73">
        <v>4114.3500000000004</v>
      </c>
      <c r="F52" s="73">
        <v>4114.3500000000004</v>
      </c>
      <c r="G52" s="73">
        <v>15086208</v>
      </c>
      <c r="H52" s="41">
        <f t="shared" si="2"/>
        <v>5.4929697279035565E-2</v>
      </c>
      <c r="I52" s="41">
        <f t="shared" si="3"/>
        <v>2.8829697279035563E-2</v>
      </c>
    </row>
    <row r="53" spans="1:9" x14ac:dyDescent="0.3">
      <c r="A53" s="72">
        <v>44563</v>
      </c>
      <c r="B53" s="73">
        <v>4133.2</v>
      </c>
      <c r="C53" s="73">
        <v>4355</v>
      </c>
      <c r="D53" s="73">
        <v>3947.85</v>
      </c>
      <c r="E53" s="73">
        <v>4340.3500000000004</v>
      </c>
      <c r="F53" s="73">
        <v>4340.3500000000004</v>
      </c>
      <c r="G53" s="73">
        <v>8004261</v>
      </c>
      <c r="H53" s="41">
        <f t="shared" si="2"/>
        <v>-7.7643508012026782E-2</v>
      </c>
      <c r="I53" s="41">
        <f t="shared" si="3"/>
        <v>-0.10374350801202678</v>
      </c>
    </row>
    <row r="54" spans="1:9" x14ac:dyDescent="0.3">
      <c r="A54" s="72">
        <v>44564</v>
      </c>
      <c r="B54" s="73">
        <v>4340.3500000000004</v>
      </c>
      <c r="C54" s="73">
        <v>4446.95</v>
      </c>
      <c r="D54" s="73">
        <v>3945</v>
      </c>
      <c r="E54" s="73">
        <v>4003.35</v>
      </c>
      <c r="F54" s="73">
        <v>4003.35</v>
      </c>
      <c r="G54" s="73">
        <v>9562286</v>
      </c>
      <c r="H54" s="41">
        <f t="shared" si="2"/>
        <v>-1.4762636292105339E-2</v>
      </c>
      <c r="I54" s="41">
        <f t="shared" si="3"/>
        <v>-4.0862636292105341E-2</v>
      </c>
    </row>
    <row r="55" spans="1:9" x14ac:dyDescent="0.3">
      <c r="A55" s="72">
        <v>44565</v>
      </c>
      <c r="B55" s="73">
        <v>4013</v>
      </c>
      <c r="C55" s="73">
        <v>4244</v>
      </c>
      <c r="D55" s="73">
        <v>3906</v>
      </c>
      <c r="E55" s="73">
        <v>3944.25</v>
      </c>
      <c r="F55" s="73">
        <v>3944.25</v>
      </c>
      <c r="G55" s="73">
        <v>5395332</v>
      </c>
      <c r="H55" s="41">
        <f t="shared" si="2"/>
        <v>7.2383849908094523E-3</v>
      </c>
      <c r="I55" s="41">
        <f t="shared" si="3"/>
        <v>-1.8861615009190549E-2</v>
      </c>
    </row>
    <row r="56" spans="1:9" x14ac:dyDescent="0.3">
      <c r="A56" s="72">
        <v>44566</v>
      </c>
      <c r="B56" s="73">
        <v>3939.6</v>
      </c>
      <c r="C56" s="73">
        <v>4049</v>
      </c>
      <c r="D56" s="73">
        <v>3186</v>
      </c>
      <c r="E56" s="73">
        <v>3972.8</v>
      </c>
      <c r="F56" s="73">
        <v>3972.8</v>
      </c>
      <c r="G56" s="73">
        <v>12646241</v>
      </c>
      <c r="H56" s="41">
        <f t="shared" si="2"/>
        <v>-0.14264498590414826</v>
      </c>
      <c r="I56" s="41">
        <f t="shared" si="3"/>
        <v>-0.16874498590414827</v>
      </c>
    </row>
    <row r="57" spans="1:9" x14ac:dyDescent="0.3">
      <c r="A57" s="72">
        <v>44567</v>
      </c>
      <c r="B57" s="73">
        <v>3960</v>
      </c>
      <c r="C57" s="73">
        <v>4039</v>
      </c>
      <c r="D57" s="73">
        <v>3370</v>
      </c>
      <c r="E57" s="73">
        <v>3406.1</v>
      </c>
      <c r="F57" s="73">
        <v>3406.1</v>
      </c>
      <c r="G57" s="73">
        <v>8344375</v>
      </c>
      <c r="H57" s="41">
        <f t="shared" si="2"/>
        <v>0.24595578520889008</v>
      </c>
      <c r="I57" s="41">
        <f t="shared" si="3"/>
        <v>0.21985578520889007</v>
      </c>
    </row>
    <row r="58" spans="1:9" x14ac:dyDescent="0.3">
      <c r="A58" s="72">
        <v>44568</v>
      </c>
      <c r="B58" s="73">
        <v>3394.45</v>
      </c>
      <c r="C58" s="73">
        <v>4250</v>
      </c>
      <c r="D58" s="73">
        <v>3331.1</v>
      </c>
      <c r="E58" s="73">
        <v>4243.8500000000004</v>
      </c>
      <c r="F58" s="73">
        <v>4243.8500000000004</v>
      </c>
      <c r="G58" s="73">
        <v>11727940</v>
      </c>
      <c r="H58" s="41">
        <f t="shared" si="2"/>
        <v>6.7745089953697699E-2</v>
      </c>
      <c r="I58" s="41">
        <f t="shared" si="3"/>
        <v>4.16450899536977E-2</v>
      </c>
    </row>
    <row r="59" spans="1:9" x14ac:dyDescent="0.3">
      <c r="A59" s="72">
        <v>44569</v>
      </c>
      <c r="B59" s="73">
        <v>4251.95</v>
      </c>
      <c r="C59" s="73">
        <v>4550</v>
      </c>
      <c r="D59" s="73">
        <v>4170.55</v>
      </c>
      <c r="E59" s="73">
        <v>4531.3500000000004</v>
      </c>
      <c r="F59" s="73">
        <v>4531.3500000000004</v>
      </c>
      <c r="G59" s="73">
        <v>6884175</v>
      </c>
      <c r="H59" s="41">
        <f t="shared" si="2"/>
        <v>-3.1955156851710895E-2</v>
      </c>
      <c r="I59" s="41">
        <f t="shared" si="3"/>
        <v>-5.8055156851710893E-2</v>
      </c>
    </row>
    <row r="60" spans="1:9" x14ac:dyDescent="0.3">
      <c r="A60" s="72">
        <v>44570</v>
      </c>
      <c r="B60" s="73">
        <v>4494</v>
      </c>
      <c r="C60" s="73">
        <v>4609</v>
      </c>
      <c r="D60" s="73">
        <v>4220.1000000000004</v>
      </c>
      <c r="E60" s="73">
        <v>4386.55</v>
      </c>
      <c r="F60" s="73">
        <v>4386.55</v>
      </c>
      <c r="G60" s="73">
        <v>6777694</v>
      </c>
      <c r="H60" s="41">
        <f t="shared" si="2"/>
        <v>-5.6354082365412408E-2</v>
      </c>
      <c r="I60" s="41">
        <f t="shared" si="3"/>
        <v>-8.2454082365412407E-2</v>
      </c>
    </row>
    <row r="61" spans="1:9" x14ac:dyDescent="0.3">
      <c r="A61" s="72">
        <v>44571</v>
      </c>
      <c r="B61" s="73">
        <v>4399</v>
      </c>
      <c r="C61" s="73">
        <v>4600</v>
      </c>
      <c r="D61" s="73">
        <v>4110</v>
      </c>
      <c r="E61" s="73">
        <v>4139.3500000000004</v>
      </c>
      <c r="F61" s="73">
        <v>4139.3500000000004</v>
      </c>
      <c r="G61" s="73">
        <v>3756358</v>
      </c>
      <c r="H61" s="40"/>
      <c r="I61" s="40"/>
    </row>
    <row r="63" spans="1:9" x14ac:dyDescent="0.3">
      <c r="F63" t="s">
        <v>101</v>
      </c>
      <c r="H63" s="5">
        <f>AVERAGE(H2:H60)</f>
        <v>2.6132572612624468E-2</v>
      </c>
    </row>
    <row r="64" spans="1:9" x14ac:dyDescent="0.3">
      <c r="F64" t="s">
        <v>102</v>
      </c>
      <c r="H64" s="5">
        <f>H63*12</f>
        <v>0.31359087135149361</v>
      </c>
      <c r="I64" t="s">
        <v>98</v>
      </c>
    </row>
    <row r="65" spans="6:9" x14ac:dyDescent="0.3">
      <c r="F65" t="s">
        <v>116</v>
      </c>
      <c r="H65" s="5">
        <f>_xlfn.STDEV.S(H2:H60)</f>
        <v>8.7709111143814911E-2</v>
      </c>
    </row>
    <row r="66" spans="6:9" x14ac:dyDescent="0.3">
      <c r="F66" t="s">
        <v>145</v>
      </c>
      <c r="H66" s="5">
        <f>H65*SQRT(12)</f>
        <v>0.30383327357558604</v>
      </c>
      <c r="I66" t="s">
        <v>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9" workbookViewId="0">
      <selection activeCell="I58" sqref="I58"/>
    </sheetView>
  </sheetViews>
  <sheetFormatPr defaultRowHeight="15.6" x14ac:dyDescent="0.3"/>
  <cols>
    <col min="1" max="1" width="16.19921875" customWidth="1"/>
    <col min="2" max="2" width="15.19921875" hidden="1" customWidth="1"/>
    <col min="3" max="3" width="16.3984375" hidden="1" customWidth="1"/>
    <col min="4" max="4" width="16.09765625" hidden="1" customWidth="1"/>
    <col min="5" max="5" width="13.19921875" hidden="1" customWidth="1"/>
    <col min="6" max="6" width="17.796875" customWidth="1"/>
    <col min="7" max="7" width="17.59765625" hidden="1" customWidth="1"/>
    <col min="8" max="8" width="13.8984375" customWidth="1"/>
  </cols>
  <sheetData>
    <row r="1" spans="1:9" x14ac:dyDescent="0.3">
      <c r="A1" s="69" t="s">
        <v>0</v>
      </c>
      <c r="B1" s="69" t="s">
        <v>71</v>
      </c>
      <c r="C1" s="69" t="s">
        <v>72</v>
      </c>
      <c r="D1" s="69" t="s">
        <v>73</v>
      </c>
      <c r="E1" s="69" t="s">
        <v>74</v>
      </c>
      <c r="F1" s="69" t="s">
        <v>75</v>
      </c>
      <c r="G1" s="69" t="s">
        <v>76</v>
      </c>
      <c r="H1" s="51" t="s">
        <v>106</v>
      </c>
      <c r="I1" s="51" t="s">
        <v>107</v>
      </c>
    </row>
    <row r="2" spans="1:9" x14ac:dyDescent="0.3">
      <c r="A2" s="72">
        <v>42746</v>
      </c>
      <c r="B2" s="73">
        <v>1408.7</v>
      </c>
      <c r="C2" s="73">
        <v>1440.5</v>
      </c>
      <c r="D2" s="73">
        <v>1237.8</v>
      </c>
      <c r="E2" s="73">
        <v>1315.95</v>
      </c>
      <c r="F2" s="73">
        <v>1307.9290000000001</v>
      </c>
      <c r="G2" s="73">
        <v>3965464</v>
      </c>
      <c r="H2" s="41">
        <f t="shared" ref="H2:H33" si="0">(F3-F2)/F2</f>
        <v>7.2267684255032161E-2</v>
      </c>
      <c r="I2" s="41">
        <f t="shared" ref="I2:I33" si="1">H2-0.012</f>
        <v>6.0267684255032164E-2</v>
      </c>
    </row>
    <row r="3" spans="1:9" x14ac:dyDescent="0.3">
      <c r="A3" s="72">
        <v>42747</v>
      </c>
      <c r="B3" s="73">
        <v>1310.0999999999999</v>
      </c>
      <c r="C3" s="73">
        <v>1474.45</v>
      </c>
      <c r="D3" s="73">
        <v>1250.0999999999999</v>
      </c>
      <c r="E3" s="73">
        <v>1411.05</v>
      </c>
      <c r="F3" s="73">
        <v>1402.45</v>
      </c>
      <c r="G3" s="73">
        <v>3896478</v>
      </c>
      <c r="H3" s="41">
        <f t="shared" si="0"/>
        <v>3.5114977361046629E-2</v>
      </c>
      <c r="I3" s="41">
        <f t="shared" si="1"/>
        <v>2.3114977361046628E-2</v>
      </c>
    </row>
    <row r="4" spans="1:9" x14ac:dyDescent="0.3">
      <c r="A4" s="72">
        <v>43101</v>
      </c>
      <c r="B4" s="73">
        <v>1424</v>
      </c>
      <c r="C4" s="73">
        <v>1568.45</v>
      </c>
      <c r="D4" s="73">
        <v>1390</v>
      </c>
      <c r="E4" s="73">
        <v>1460.6</v>
      </c>
      <c r="F4" s="73">
        <v>1451.6969999999999</v>
      </c>
      <c r="G4" s="73">
        <v>5390562</v>
      </c>
      <c r="H4" s="41">
        <f t="shared" si="0"/>
        <v>-9.5953218887963432E-2</v>
      </c>
      <c r="I4" s="41">
        <f t="shared" si="1"/>
        <v>-0.10795321888796343</v>
      </c>
    </row>
    <row r="5" spans="1:9" x14ac:dyDescent="0.3">
      <c r="A5" s="72">
        <v>43102</v>
      </c>
      <c r="B5" s="73">
        <v>1474</v>
      </c>
      <c r="C5" s="73">
        <v>1474</v>
      </c>
      <c r="D5" s="73">
        <v>1220</v>
      </c>
      <c r="E5" s="73">
        <v>1320.45</v>
      </c>
      <c r="F5" s="73">
        <v>1312.402</v>
      </c>
      <c r="G5" s="73">
        <v>3968377</v>
      </c>
      <c r="H5" s="41">
        <f t="shared" si="0"/>
        <v>-7.9669948689502126E-2</v>
      </c>
      <c r="I5" s="41">
        <f t="shared" si="1"/>
        <v>-9.1669948689502123E-2</v>
      </c>
    </row>
    <row r="6" spans="1:9" x14ac:dyDescent="0.3">
      <c r="A6" s="72">
        <v>43103</v>
      </c>
      <c r="B6" s="73">
        <v>1320</v>
      </c>
      <c r="C6" s="73">
        <v>1337.4</v>
      </c>
      <c r="D6" s="73">
        <v>1190.6500000000001</v>
      </c>
      <c r="E6" s="73">
        <v>1215.25</v>
      </c>
      <c r="F6" s="73">
        <v>1207.8430000000001</v>
      </c>
      <c r="G6" s="73">
        <v>4300696</v>
      </c>
      <c r="H6" s="41">
        <f t="shared" si="0"/>
        <v>0.1863396153308004</v>
      </c>
      <c r="I6" s="41">
        <f t="shared" si="1"/>
        <v>0.17433961533080039</v>
      </c>
    </row>
    <row r="7" spans="1:9" x14ac:dyDescent="0.3">
      <c r="A7" s="72">
        <v>43104</v>
      </c>
      <c r="B7" s="73">
        <v>1238</v>
      </c>
      <c r="C7" s="73">
        <v>1465</v>
      </c>
      <c r="D7" s="73">
        <v>1220.3</v>
      </c>
      <c r="E7" s="73">
        <v>1441.7</v>
      </c>
      <c r="F7" s="73">
        <v>1432.912</v>
      </c>
      <c r="G7" s="73">
        <v>5825616</v>
      </c>
      <c r="H7" s="41">
        <f t="shared" si="0"/>
        <v>-8.2367933271547775E-2</v>
      </c>
      <c r="I7" s="41">
        <f t="shared" si="1"/>
        <v>-9.4367933271547771E-2</v>
      </c>
    </row>
    <row r="8" spans="1:9" x14ac:dyDescent="0.3">
      <c r="A8" s="72">
        <v>43105</v>
      </c>
      <c r="B8" s="73">
        <v>1441.7</v>
      </c>
      <c r="C8" s="73">
        <v>1492</v>
      </c>
      <c r="D8" s="73">
        <v>1303.7</v>
      </c>
      <c r="E8" s="73">
        <v>1322.95</v>
      </c>
      <c r="F8" s="73">
        <v>1314.886</v>
      </c>
      <c r="G8" s="73">
        <v>4767144</v>
      </c>
      <c r="H8" s="41">
        <f t="shared" si="0"/>
        <v>3.8814771774891538E-2</v>
      </c>
      <c r="I8" s="41">
        <f t="shared" si="1"/>
        <v>2.6814771774891537E-2</v>
      </c>
    </row>
    <row r="9" spans="1:9" x14ac:dyDescent="0.3">
      <c r="A9" s="72">
        <v>43106</v>
      </c>
      <c r="B9" s="73">
        <v>1325.5</v>
      </c>
      <c r="C9" s="73">
        <v>1463</v>
      </c>
      <c r="D9" s="73">
        <v>1265</v>
      </c>
      <c r="E9" s="73">
        <v>1374.3</v>
      </c>
      <c r="F9" s="73">
        <v>1365.923</v>
      </c>
      <c r="G9" s="73">
        <v>7296172</v>
      </c>
      <c r="H9" s="41">
        <f t="shared" si="0"/>
        <v>-0.19711799274190422</v>
      </c>
      <c r="I9" s="41">
        <f t="shared" si="1"/>
        <v>-0.20911799274190424</v>
      </c>
    </row>
    <row r="10" spans="1:9" x14ac:dyDescent="0.3">
      <c r="A10" s="72">
        <v>43107</v>
      </c>
      <c r="B10" s="73">
        <v>1378</v>
      </c>
      <c r="C10" s="73">
        <v>1425</v>
      </c>
      <c r="D10" s="73">
        <v>1062.8</v>
      </c>
      <c r="E10" s="73">
        <v>1103.4000000000001</v>
      </c>
      <c r="F10" s="73">
        <v>1096.675</v>
      </c>
      <c r="G10" s="73">
        <v>17764485</v>
      </c>
      <c r="H10" s="41">
        <f t="shared" si="0"/>
        <v>0.24410878336790762</v>
      </c>
      <c r="I10" s="41">
        <f t="shared" si="1"/>
        <v>0.23210878336790761</v>
      </c>
    </row>
    <row r="11" spans="1:9" x14ac:dyDescent="0.3">
      <c r="A11" s="72">
        <v>43108</v>
      </c>
      <c r="B11" s="73">
        <v>1104</v>
      </c>
      <c r="C11" s="73">
        <v>1401</v>
      </c>
      <c r="D11" s="73">
        <v>1098</v>
      </c>
      <c r="E11" s="73">
        <v>1372.75</v>
      </c>
      <c r="F11" s="73">
        <v>1364.383</v>
      </c>
      <c r="G11" s="73">
        <v>13757642</v>
      </c>
      <c r="H11" s="41">
        <f t="shared" si="0"/>
        <v>-0.12456766171961985</v>
      </c>
      <c r="I11" s="41">
        <f t="shared" si="1"/>
        <v>-0.13656766171961984</v>
      </c>
    </row>
    <row r="12" spans="1:9" x14ac:dyDescent="0.3">
      <c r="A12" s="72">
        <v>43109</v>
      </c>
      <c r="B12" s="73">
        <v>1375</v>
      </c>
      <c r="C12" s="73">
        <v>1423</v>
      </c>
      <c r="D12" s="73">
        <v>1190</v>
      </c>
      <c r="E12" s="73">
        <v>1201.75</v>
      </c>
      <c r="F12" s="73">
        <v>1194.425</v>
      </c>
      <c r="G12" s="73">
        <v>7607917</v>
      </c>
      <c r="H12" s="41">
        <f t="shared" si="0"/>
        <v>0.13523494568516234</v>
      </c>
      <c r="I12" s="41">
        <f t="shared" si="1"/>
        <v>0.12323494568516234</v>
      </c>
    </row>
    <row r="13" spans="1:9" x14ac:dyDescent="0.3">
      <c r="A13" s="72">
        <v>43110</v>
      </c>
      <c r="B13" s="73">
        <v>1210</v>
      </c>
      <c r="C13" s="73">
        <v>1386.6</v>
      </c>
      <c r="D13" s="73">
        <v>1098.9000000000001</v>
      </c>
      <c r="E13" s="73">
        <v>1362.35</v>
      </c>
      <c r="F13" s="73">
        <v>1355.953</v>
      </c>
      <c r="G13" s="73">
        <v>6690573</v>
      </c>
      <c r="H13" s="41">
        <f t="shared" si="0"/>
        <v>5.4061608330082285E-2</v>
      </c>
      <c r="I13" s="41">
        <f t="shared" si="1"/>
        <v>4.2061608330082281E-2</v>
      </c>
    </row>
    <row r="14" spans="1:9" x14ac:dyDescent="0.3">
      <c r="A14" s="72">
        <v>43111</v>
      </c>
      <c r="B14" s="73">
        <v>1364</v>
      </c>
      <c r="C14" s="73">
        <v>1493.25</v>
      </c>
      <c r="D14" s="73">
        <v>1355.55</v>
      </c>
      <c r="E14" s="73">
        <v>1436</v>
      </c>
      <c r="F14" s="73">
        <v>1429.258</v>
      </c>
      <c r="G14" s="73">
        <v>6536529</v>
      </c>
      <c r="H14" s="41">
        <f t="shared" si="0"/>
        <v>0.11737418996430318</v>
      </c>
      <c r="I14" s="41">
        <f t="shared" si="1"/>
        <v>0.10537418996430319</v>
      </c>
    </row>
    <row r="15" spans="1:9" x14ac:dyDescent="0.3">
      <c r="A15" s="72">
        <v>43112</v>
      </c>
      <c r="B15" s="73">
        <v>1450</v>
      </c>
      <c r="C15" s="73">
        <v>1611.7</v>
      </c>
      <c r="D15" s="73">
        <v>1441.05</v>
      </c>
      <c r="E15" s="73">
        <v>1604.55</v>
      </c>
      <c r="F15" s="73">
        <v>1597.0160000000001</v>
      </c>
      <c r="G15" s="73">
        <v>8375976</v>
      </c>
      <c r="H15" s="41">
        <f t="shared" si="0"/>
        <v>4.9842957115008349E-4</v>
      </c>
      <c r="I15" s="41">
        <f t="shared" si="1"/>
        <v>-1.1501570428849917E-2</v>
      </c>
    </row>
    <row r="16" spans="1:9" x14ac:dyDescent="0.3">
      <c r="A16" s="72">
        <v>43466</v>
      </c>
      <c r="B16" s="73">
        <v>1600.1</v>
      </c>
      <c r="C16" s="73">
        <v>1665</v>
      </c>
      <c r="D16" s="73">
        <v>1501.1</v>
      </c>
      <c r="E16" s="73">
        <v>1605.35</v>
      </c>
      <c r="F16" s="73">
        <v>1597.8119999999999</v>
      </c>
      <c r="G16" s="73">
        <v>8881836</v>
      </c>
      <c r="H16" s="41">
        <f t="shared" si="0"/>
        <v>-6.400440101839254E-2</v>
      </c>
      <c r="I16" s="41">
        <f t="shared" si="1"/>
        <v>-7.6004401018392537E-2</v>
      </c>
    </row>
    <row r="17" spans="1:9" x14ac:dyDescent="0.3">
      <c r="A17" s="72">
        <v>43467</v>
      </c>
      <c r="B17" s="73">
        <v>1605.95</v>
      </c>
      <c r="C17" s="73">
        <v>1645</v>
      </c>
      <c r="D17" s="73">
        <v>1431.3</v>
      </c>
      <c r="E17" s="73">
        <v>1502.6</v>
      </c>
      <c r="F17" s="73">
        <v>1495.5450000000001</v>
      </c>
      <c r="G17" s="73">
        <v>6765591</v>
      </c>
      <c r="H17" s="41">
        <f t="shared" si="0"/>
        <v>9.5900156799026443E-2</v>
      </c>
      <c r="I17" s="41">
        <f t="shared" si="1"/>
        <v>8.3900156799026446E-2</v>
      </c>
    </row>
    <row r="18" spans="1:9" x14ac:dyDescent="0.3">
      <c r="A18" s="72">
        <v>43468</v>
      </c>
      <c r="B18" s="73">
        <v>1510.6</v>
      </c>
      <c r="C18" s="73">
        <v>1708.7</v>
      </c>
      <c r="D18" s="73">
        <v>1484.4</v>
      </c>
      <c r="E18" s="73">
        <v>1646.7</v>
      </c>
      <c r="F18" s="73">
        <v>1638.9680000000001</v>
      </c>
      <c r="G18" s="73">
        <v>9210026</v>
      </c>
      <c r="H18" s="41">
        <f t="shared" si="0"/>
        <v>7.4543249166548683E-2</v>
      </c>
      <c r="I18" s="41">
        <f t="shared" si="1"/>
        <v>6.2543249166548687E-2</v>
      </c>
    </row>
    <row r="19" spans="1:9" x14ac:dyDescent="0.3">
      <c r="A19" s="72">
        <v>43469</v>
      </c>
      <c r="B19" s="73">
        <v>1664.95</v>
      </c>
      <c r="C19" s="73">
        <v>1780</v>
      </c>
      <c r="D19" s="73">
        <v>1620.6</v>
      </c>
      <c r="E19" s="73">
        <v>1769.45</v>
      </c>
      <c r="F19" s="73">
        <v>1761.1420000000001</v>
      </c>
      <c r="G19" s="73">
        <v>7759311</v>
      </c>
      <c r="H19" s="41">
        <f t="shared" si="0"/>
        <v>7.4599322485068894E-3</v>
      </c>
      <c r="I19" s="41">
        <f t="shared" si="1"/>
        <v>-4.5400677514931109E-3</v>
      </c>
    </row>
    <row r="20" spans="1:9" x14ac:dyDescent="0.3">
      <c r="A20" s="72">
        <v>43470</v>
      </c>
      <c r="B20" s="73">
        <v>1769.45</v>
      </c>
      <c r="C20" s="73">
        <v>1829.95</v>
      </c>
      <c r="D20" s="73">
        <v>1689.1</v>
      </c>
      <c r="E20" s="73">
        <v>1782.65</v>
      </c>
      <c r="F20" s="73">
        <v>1774.28</v>
      </c>
      <c r="G20" s="73">
        <v>9080608</v>
      </c>
      <c r="H20" s="41">
        <f t="shared" si="0"/>
        <v>-6.0528214261559625E-2</v>
      </c>
      <c r="I20" s="41">
        <f t="shared" si="1"/>
        <v>-7.2528214261559629E-2</v>
      </c>
    </row>
    <row r="21" spans="1:9" x14ac:dyDescent="0.3">
      <c r="A21" s="72">
        <v>43471</v>
      </c>
      <c r="B21" s="73">
        <v>1786.7</v>
      </c>
      <c r="C21" s="73">
        <v>1807.7</v>
      </c>
      <c r="D21" s="73">
        <v>1565</v>
      </c>
      <c r="E21" s="73">
        <v>1674.75</v>
      </c>
      <c r="F21" s="73">
        <v>1666.886</v>
      </c>
      <c r="G21" s="73">
        <v>5915217</v>
      </c>
      <c r="H21" s="41">
        <f t="shared" si="0"/>
        <v>-9.401362780658068E-2</v>
      </c>
      <c r="I21" s="41">
        <f t="shared" si="1"/>
        <v>-0.10601362780658068</v>
      </c>
    </row>
    <row r="22" spans="1:9" x14ac:dyDescent="0.3">
      <c r="A22" s="72">
        <v>43472</v>
      </c>
      <c r="B22" s="73">
        <v>1682</v>
      </c>
      <c r="C22" s="73">
        <v>1819</v>
      </c>
      <c r="D22" s="73">
        <v>1506.1</v>
      </c>
      <c r="E22" s="73">
        <v>1517.3</v>
      </c>
      <c r="F22" s="73">
        <v>1510.1759999999999</v>
      </c>
      <c r="G22" s="73">
        <v>10849682</v>
      </c>
      <c r="H22" s="41">
        <f t="shared" si="0"/>
        <v>9.5988811900070553E-3</v>
      </c>
      <c r="I22" s="41">
        <f t="shared" si="1"/>
        <v>-2.4011188099929449E-3</v>
      </c>
    </row>
    <row r="23" spans="1:9" x14ac:dyDescent="0.3">
      <c r="A23" s="72">
        <v>43473</v>
      </c>
      <c r="B23" s="73">
        <v>1504</v>
      </c>
      <c r="C23" s="73">
        <v>1593.9</v>
      </c>
      <c r="D23" s="73">
        <v>1345.25</v>
      </c>
      <c r="E23" s="73">
        <v>1528.35</v>
      </c>
      <c r="F23" s="73">
        <v>1524.672</v>
      </c>
      <c r="G23" s="73">
        <v>13483691</v>
      </c>
      <c r="H23" s="41">
        <f t="shared" si="0"/>
        <v>0.2060062754480963</v>
      </c>
      <c r="I23" s="41">
        <f t="shared" si="1"/>
        <v>0.19400627544809629</v>
      </c>
    </row>
    <row r="24" spans="1:9" x14ac:dyDescent="0.3">
      <c r="A24" s="72">
        <v>43474</v>
      </c>
      <c r="B24" s="73">
        <v>1528.35</v>
      </c>
      <c r="C24" s="73">
        <v>1898</v>
      </c>
      <c r="D24" s="73">
        <v>1458.4</v>
      </c>
      <c r="E24" s="73">
        <v>1843.2</v>
      </c>
      <c r="F24" s="73">
        <v>1838.7639999999999</v>
      </c>
      <c r="G24" s="73">
        <v>8555517</v>
      </c>
      <c r="H24" s="41">
        <f t="shared" si="0"/>
        <v>-3.5915973991224509E-2</v>
      </c>
      <c r="I24" s="41">
        <f t="shared" si="1"/>
        <v>-4.7915973991224506E-2</v>
      </c>
    </row>
    <row r="25" spans="1:9" x14ac:dyDescent="0.3">
      <c r="A25" s="72">
        <v>43475</v>
      </c>
      <c r="B25" s="73">
        <v>1854.7</v>
      </c>
      <c r="C25" s="73">
        <v>1858.15</v>
      </c>
      <c r="D25" s="73">
        <v>1746.3</v>
      </c>
      <c r="E25" s="73">
        <v>1777</v>
      </c>
      <c r="F25" s="73">
        <v>1772.723</v>
      </c>
      <c r="G25" s="73">
        <v>8880758</v>
      </c>
      <c r="H25" s="41">
        <f t="shared" si="0"/>
        <v>1.9414764743279207E-2</v>
      </c>
      <c r="I25" s="41">
        <f t="shared" si="1"/>
        <v>7.4147647432792063E-3</v>
      </c>
    </row>
    <row r="26" spans="1:9" x14ac:dyDescent="0.3">
      <c r="A26" s="72">
        <v>43476</v>
      </c>
      <c r="B26" s="73">
        <v>1788.05</v>
      </c>
      <c r="C26" s="73">
        <v>1829</v>
      </c>
      <c r="D26" s="73">
        <v>1695</v>
      </c>
      <c r="E26" s="73">
        <v>1811.5</v>
      </c>
      <c r="F26" s="73">
        <v>1807.14</v>
      </c>
      <c r="G26" s="73">
        <v>7133425</v>
      </c>
      <c r="H26" s="41">
        <f t="shared" si="0"/>
        <v>4.7971380191905333E-2</v>
      </c>
      <c r="I26" s="41">
        <f t="shared" si="1"/>
        <v>3.5971380191905336E-2</v>
      </c>
    </row>
    <row r="27" spans="1:9" x14ac:dyDescent="0.3">
      <c r="A27" s="72">
        <v>43477</v>
      </c>
      <c r="B27" s="73">
        <v>1814.8</v>
      </c>
      <c r="C27" s="73">
        <v>1924</v>
      </c>
      <c r="D27" s="73">
        <v>1711</v>
      </c>
      <c r="E27" s="73">
        <v>1898.4</v>
      </c>
      <c r="F27" s="73">
        <v>1893.8309999999999</v>
      </c>
      <c r="G27" s="73">
        <v>8445731</v>
      </c>
      <c r="H27" s="41">
        <f t="shared" si="0"/>
        <v>3.0789442141352728E-2</v>
      </c>
      <c r="I27" s="41">
        <f t="shared" si="1"/>
        <v>1.8789442141352728E-2</v>
      </c>
    </row>
    <row r="28" spans="1:9" x14ac:dyDescent="0.3">
      <c r="A28" s="72">
        <v>43831</v>
      </c>
      <c r="B28" s="73">
        <v>1907</v>
      </c>
      <c r="C28" s="73">
        <v>1994.1</v>
      </c>
      <c r="D28" s="73">
        <v>1833.8</v>
      </c>
      <c r="E28" s="73">
        <v>1956.85</v>
      </c>
      <c r="F28" s="73">
        <v>1952.1410000000001</v>
      </c>
      <c r="G28" s="73">
        <v>9811402</v>
      </c>
      <c r="H28" s="41">
        <f t="shared" si="0"/>
        <v>-4.2876513530528799E-2</v>
      </c>
      <c r="I28" s="41">
        <f t="shared" si="1"/>
        <v>-5.4876513530528803E-2</v>
      </c>
    </row>
    <row r="29" spans="1:9" x14ac:dyDescent="0.3">
      <c r="A29" s="72">
        <v>43832</v>
      </c>
      <c r="B29" s="73">
        <v>1955.55</v>
      </c>
      <c r="C29" s="73">
        <v>2098</v>
      </c>
      <c r="D29" s="73">
        <v>1794.981</v>
      </c>
      <c r="E29" s="73">
        <v>1872.9469999999999</v>
      </c>
      <c r="F29" s="73">
        <v>1868.44</v>
      </c>
      <c r="G29" s="73">
        <v>6439366</v>
      </c>
      <c r="H29" s="41">
        <f t="shared" si="0"/>
        <v>-0.37936460362655483</v>
      </c>
      <c r="I29" s="41">
        <f t="shared" si="1"/>
        <v>-0.39136460362655484</v>
      </c>
    </row>
    <row r="30" spans="1:9" x14ac:dyDescent="0.3">
      <c r="A30" s="72">
        <v>43833</v>
      </c>
      <c r="B30" s="73">
        <v>1904.9580000000001</v>
      </c>
      <c r="C30" s="73">
        <v>1926.954</v>
      </c>
      <c r="D30" s="73">
        <v>1026.174</v>
      </c>
      <c r="E30" s="73">
        <v>1162.4169999999999</v>
      </c>
      <c r="F30" s="73">
        <v>1159.6199999999999</v>
      </c>
      <c r="G30" s="73">
        <v>34500931</v>
      </c>
      <c r="H30" s="41">
        <f t="shared" si="0"/>
        <v>-0.14234387126817397</v>
      </c>
      <c r="I30" s="41">
        <f t="shared" si="1"/>
        <v>-0.15434387126817398</v>
      </c>
    </row>
    <row r="31" spans="1:9" x14ac:dyDescent="0.3">
      <c r="A31" s="72">
        <v>43834</v>
      </c>
      <c r="B31" s="73">
        <v>1171.451</v>
      </c>
      <c r="C31" s="73">
        <v>1239.2539999999999</v>
      </c>
      <c r="D31" s="73">
        <v>907.06460000000004</v>
      </c>
      <c r="E31" s="73">
        <v>994.55520000000001</v>
      </c>
      <c r="F31" s="73">
        <v>994.55520000000001</v>
      </c>
      <c r="G31" s="73">
        <v>34030402</v>
      </c>
      <c r="H31" s="41">
        <f t="shared" si="0"/>
        <v>-0.10954243665912161</v>
      </c>
      <c r="I31" s="41">
        <f t="shared" si="1"/>
        <v>-0.12154243665912161</v>
      </c>
    </row>
    <row r="32" spans="1:9" x14ac:dyDescent="0.3">
      <c r="A32" s="72">
        <v>43835</v>
      </c>
      <c r="B32" s="73">
        <v>994.55520000000001</v>
      </c>
      <c r="C32" s="73">
        <v>994.55520000000001</v>
      </c>
      <c r="D32" s="73">
        <v>705.32560000000001</v>
      </c>
      <c r="E32" s="73">
        <v>885.60919999999999</v>
      </c>
      <c r="F32" s="73">
        <v>885.60919999999999</v>
      </c>
      <c r="G32" s="73">
        <v>56955787</v>
      </c>
      <c r="H32" s="41">
        <f t="shared" si="0"/>
        <v>0.11065535452883729</v>
      </c>
      <c r="I32" s="41">
        <f t="shared" si="1"/>
        <v>9.8655354528837294E-2</v>
      </c>
    </row>
    <row r="33" spans="1:9" x14ac:dyDescent="0.3">
      <c r="A33" s="72">
        <v>43836</v>
      </c>
      <c r="B33" s="73">
        <v>888.94780000000003</v>
      </c>
      <c r="C33" s="73">
        <v>1279.4639999999999</v>
      </c>
      <c r="D33" s="73">
        <v>888.94780000000003</v>
      </c>
      <c r="E33" s="73">
        <v>983.60659999999996</v>
      </c>
      <c r="F33" s="73">
        <v>983.60659999999996</v>
      </c>
      <c r="G33" s="73">
        <v>93586018</v>
      </c>
      <c r="H33" s="41">
        <f t="shared" si="0"/>
        <v>0.10262578555288263</v>
      </c>
      <c r="I33" s="41">
        <f t="shared" si="1"/>
        <v>9.0625785552882629E-2</v>
      </c>
    </row>
    <row r="34" spans="1:9" x14ac:dyDescent="0.3">
      <c r="A34" s="72">
        <v>43837</v>
      </c>
      <c r="B34" s="73">
        <v>981.93730000000005</v>
      </c>
      <c r="C34" s="73">
        <v>1172</v>
      </c>
      <c r="D34" s="73">
        <v>967.40459999999996</v>
      </c>
      <c r="E34" s="73">
        <v>1084.55</v>
      </c>
      <c r="F34" s="73">
        <v>1084.55</v>
      </c>
      <c r="G34" s="73">
        <v>37495575</v>
      </c>
      <c r="H34" s="41">
        <f t="shared" ref="H34:H60" si="2">(F35-F34)/F34</f>
        <v>0.20930339772255774</v>
      </c>
      <c r="I34" s="41">
        <f t="shared" ref="I34:I60" si="3">H34-0.012</f>
        <v>0.19730339772255773</v>
      </c>
    </row>
    <row r="35" spans="1:9" x14ac:dyDescent="0.3">
      <c r="A35" s="72">
        <v>43838</v>
      </c>
      <c r="B35" s="73">
        <v>1082</v>
      </c>
      <c r="C35" s="73">
        <v>1469.25</v>
      </c>
      <c r="D35" s="73">
        <v>1065</v>
      </c>
      <c r="E35" s="73">
        <v>1311.55</v>
      </c>
      <c r="F35" s="73">
        <v>1311.55</v>
      </c>
      <c r="G35" s="73">
        <v>48226137</v>
      </c>
      <c r="H35" s="41">
        <f t="shared" si="2"/>
        <v>-7.498761007967665E-2</v>
      </c>
      <c r="I35" s="41">
        <f t="shared" si="3"/>
        <v>-8.6987610079676647E-2</v>
      </c>
    </row>
    <row r="36" spans="1:9" x14ac:dyDescent="0.3">
      <c r="A36" s="72">
        <v>43839</v>
      </c>
      <c r="B36" s="73">
        <v>1321.55</v>
      </c>
      <c r="C36" s="73">
        <v>1444.5</v>
      </c>
      <c r="D36" s="73">
        <v>1051.8499999999999</v>
      </c>
      <c r="E36" s="73">
        <v>1213.2</v>
      </c>
      <c r="F36" s="73">
        <v>1213.2</v>
      </c>
      <c r="G36" s="73">
        <v>66898904</v>
      </c>
      <c r="H36" s="41">
        <f t="shared" si="2"/>
        <v>-0.11927134849983519</v>
      </c>
      <c r="I36" s="41">
        <f t="shared" si="3"/>
        <v>-0.13127134849983518</v>
      </c>
    </row>
    <row r="37" spans="1:9" x14ac:dyDescent="0.3">
      <c r="A37" s="72">
        <v>43840</v>
      </c>
      <c r="B37" s="73">
        <v>1334.5</v>
      </c>
      <c r="C37" s="73">
        <v>1395.15</v>
      </c>
      <c r="D37" s="73">
        <v>1045</v>
      </c>
      <c r="E37" s="73">
        <v>1068.5</v>
      </c>
      <c r="F37" s="73">
        <v>1068.5</v>
      </c>
      <c r="G37" s="73">
        <v>45253565</v>
      </c>
      <c r="H37" s="41">
        <f t="shared" si="2"/>
        <v>0.22236780533458111</v>
      </c>
      <c r="I37" s="41">
        <f t="shared" si="3"/>
        <v>0.2103678053345811</v>
      </c>
    </row>
    <row r="38" spans="1:9" x14ac:dyDescent="0.3">
      <c r="A38" s="72">
        <v>43841</v>
      </c>
      <c r="B38" s="73">
        <v>1077.9000000000001</v>
      </c>
      <c r="C38" s="73">
        <v>1342.9</v>
      </c>
      <c r="D38" s="73">
        <v>1067.55</v>
      </c>
      <c r="E38" s="73">
        <v>1306.0999999999999</v>
      </c>
      <c r="F38" s="73">
        <v>1306.0999999999999</v>
      </c>
      <c r="G38" s="73">
        <v>46673538</v>
      </c>
      <c r="H38" s="41">
        <f t="shared" si="2"/>
        <v>1.0795498047622799E-2</v>
      </c>
      <c r="I38" s="41">
        <f t="shared" si="3"/>
        <v>-1.2045019523772016E-3</v>
      </c>
    </row>
    <row r="39" spans="1:9" x14ac:dyDescent="0.3">
      <c r="A39" s="72">
        <v>43842</v>
      </c>
      <c r="B39" s="73">
        <v>1314</v>
      </c>
      <c r="C39" s="73">
        <v>1507.65</v>
      </c>
      <c r="D39" s="73">
        <v>1212.1500000000001</v>
      </c>
      <c r="E39" s="73">
        <v>1320.2</v>
      </c>
      <c r="F39" s="73">
        <v>1320.2</v>
      </c>
      <c r="G39" s="73">
        <v>39931777</v>
      </c>
      <c r="H39" s="41">
        <f t="shared" si="2"/>
        <v>7.4496288441145211E-2</v>
      </c>
      <c r="I39" s="41">
        <f t="shared" si="3"/>
        <v>6.2496288441145215E-2</v>
      </c>
    </row>
    <row r="40" spans="1:9" x14ac:dyDescent="0.3">
      <c r="A40" s="72">
        <v>44197</v>
      </c>
      <c r="B40" s="73">
        <v>1324</v>
      </c>
      <c r="C40" s="73">
        <v>1591.9</v>
      </c>
      <c r="D40" s="73">
        <v>1323</v>
      </c>
      <c r="E40" s="73">
        <v>1418.55</v>
      </c>
      <c r="F40" s="73">
        <v>1418.55</v>
      </c>
      <c r="G40" s="73">
        <v>38674990</v>
      </c>
      <c r="H40" s="41">
        <f t="shared" si="2"/>
        <v>-3.9053963554333555E-2</v>
      </c>
      <c r="I40" s="41">
        <f t="shared" si="3"/>
        <v>-5.1053963554333559E-2</v>
      </c>
    </row>
    <row r="41" spans="1:9" x14ac:dyDescent="0.3">
      <c r="A41" s="72">
        <v>44198</v>
      </c>
      <c r="B41" s="73">
        <v>1464.9</v>
      </c>
      <c r="C41" s="73">
        <v>1580</v>
      </c>
      <c r="D41" s="73">
        <v>1321</v>
      </c>
      <c r="E41" s="73">
        <v>1363.15</v>
      </c>
      <c r="F41" s="73">
        <v>1363.15</v>
      </c>
      <c r="G41" s="73">
        <v>31112961</v>
      </c>
      <c r="H41" s="41">
        <f t="shared" si="2"/>
        <v>-0.10050251256281406</v>
      </c>
      <c r="I41" s="41">
        <f t="shared" si="3"/>
        <v>-0.11250251256281406</v>
      </c>
    </row>
    <row r="42" spans="1:9" x14ac:dyDescent="0.3">
      <c r="A42" s="72">
        <v>44199</v>
      </c>
      <c r="B42" s="73">
        <v>1368.15</v>
      </c>
      <c r="C42" s="73">
        <v>1501.95</v>
      </c>
      <c r="D42" s="73">
        <v>1193.8499999999999</v>
      </c>
      <c r="E42" s="73">
        <v>1226.1500000000001</v>
      </c>
      <c r="F42" s="73">
        <v>1226.1500000000001</v>
      </c>
      <c r="G42" s="73">
        <v>27702469</v>
      </c>
      <c r="H42" s="41">
        <f t="shared" si="2"/>
        <v>-7.3196590955429588E-2</v>
      </c>
      <c r="I42" s="41">
        <f t="shared" si="3"/>
        <v>-8.5196590955429585E-2</v>
      </c>
    </row>
    <row r="43" spans="1:9" x14ac:dyDescent="0.3">
      <c r="A43" s="72">
        <v>44200</v>
      </c>
      <c r="B43" s="73">
        <v>1226.1500000000001</v>
      </c>
      <c r="C43" s="73">
        <v>1247</v>
      </c>
      <c r="D43" s="73">
        <v>988.35</v>
      </c>
      <c r="E43" s="73">
        <v>1136.4000000000001</v>
      </c>
      <c r="F43" s="73">
        <v>1136.4000000000001</v>
      </c>
      <c r="G43" s="73">
        <v>36932245</v>
      </c>
      <c r="H43" s="41">
        <f t="shared" si="2"/>
        <v>0.15285110876451935</v>
      </c>
      <c r="I43" s="41">
        <f t="shared" si="3"/>
        <v>0.14085110876451934</v>
      </c>
    </row>
    <row r="44" spans="1:9" x14ac:dyDescent="0.3">
      <c r="A44" s="72">
        <v>44201</v>
      </c>
      <c r="B44" s="73">
        <v>1101.3499999999999</v>
      </c>
      <c r="C44" s="73">
        <v>1319</v>
      </c>
      <c r="D44" s="73">
        <v>1092</v>
      </c>
      <c r="E44" s="73">
        <v>1310.0999999999999</v>
      </c>
      <c r="F44" s="73">
        <v>1310.0999999999999</v>
      </c>
      <c r="G44" s="73">
        <v>22067584</v>
      </c>
      <c r="H44" s="41">
        <f t="shared" si="2"/>
        <v>1.8739027555148603E-2</v>
      </c>
      <c r="I44" s="41">
        <f t="shared" si="3"/>
        <v>6.7390275551486023E-3</v>
      </c>
    </row>
    <row r="45" spans="1:9" x14ac:dyDescent="0.3">
      <c r="A45" s="72">
        <v>44202</v>
      </c>
      <c r="B45" s="73">
        <v>1314.5</v>
      </c>
      <c r="C45" s="73">
        <v>1465</v>
      </c>
      <c r="D45" s="73">
        <v>1285.0999999999999</v>
      </c>
      <c r="E45" s="73">
        <v>1334.65</v>
      </c>
      <c r="F45" s="73">
        <v>1334.65</v>
      </c>
      <c r="G45" s="73">
        <v>15895046</v>
      </c>
      <c r="H45" s="41">
        <f t="shared" si="2"/>
        <v>4.9113999925073953E-2</v>
      </c>
      <c r="I45" s="41">
        <f t="shared" si="3"/>
        <v>3.7113999925073957E-2</v>
      </c>
    </row>
    <row r="46" spans="1:9" x14ac:dyDescent="0.3">
      <c r="A46" s="72">
        <v>44203</v>
      </c>
      <c r="B46" s="73">
        <v>1340</v>
      </c>
      <c r="C46" s="73">
        <v>1440</v>
      </c>
      <c r="D46" s="73">
        <v>1296</v>
      </c>
      <c r="E46" s="73">
        <v>1400.2</v>
      </c>
      <c r="F46" s="73">
        <v>1400.2</v>
      </c>
      <c r="G46" s="73">
        <v>14747783</v>
      </c>
      <c r="H46" s="41">
        <f t="shared" si="2"/>
        <v>-5.1599771461219822E-2</v>
      </c>
      <c r="I46" s="41">
        <f t="shared" si="3"/>
        <v>-6.3599771461219826E-2</v>
      </c>
    </row>
    <row r="47" spans="1:9" x14ac:dyDescent="0.3">
      <c r="A47" s="72">
        <v>44204</v>
      </c>
      <c r="B47" s="73">
        <v>1418.8</v>
      </c>
      <c r="C47" s="73">
        <v>1445</v>
      </c>
      <c r="D47" s="73">
        <v>1280.7</v>
      </c>
      <c r="E47" s="73">
        <v>1327.95</v>
      </c>
      <c r="F47" s="73">
        <v>1327.95</v>
      </c>
      <c r="G47" s="73">
        <v>18171025</v>
      </c>
      <c r="H47" s="41">
        <f t="shared" si="2"/>
        <v>0.20437516472758752</v>
      </c>
      <c r="I47" s="41">
        <f t="shared" si="3"/>
        <v>0.19237516472758751</v>
      </c>
    </row>
    <row r="48" spans="1:9" x14ac:dyDescent="0.3">
      <c r="A48" s="72">
        <v>44205</v>
      </c>
      <c r="B48" s="73">
        <v>1335.95</v>
      </c>
      <c r="C48" s="73">
        <v>1661.95</v>
      </c>
      <c r="D48" s="73">
        <v>1318.55</v>
      </c>
      <c r="E48" s="73">
        <v>1599.35</v>
      </c>
      <c r="F48" s="73">
        <v>1599.35</v>
      </c>
      <c r="G48" s="73">
        <v>32774063</v>
      </c>
      <c r="H48" s="41">
        <f t="shared" si="2"/>
        <v>4.8957388939256691E-2</v>
      </c>
      <c r="I48" s="41">
        <f t="shared" si="3"/>
        <v>3.6957388939256694E-2</v>
      </c>
    </row>
    <row r="49" spans="1:9" x14ac:dyDescent="0.3">
      <c r="A49" s="72">
        <v>44206</v>
      </c>
      <c r="B49" s="73">
        <v>1580</v>
      </c>
      <c r="C49" s="73">
        <v>1798</v>
      </c>
      <c r="D49" s="73">
        <v>1574.6</v>
      </c>
      <c r="E49" s="73">
        <v>1677.65</v>
      </c>
      <c r="F49" s="73">
        <v>1677.65</v>
      </c>
      <c r="G49" s="73">
        <v>21129370</v>
      </c>
      <c r="H49" s="41">
        <f t="shared" si="2"/>
        <v>-0.18242780079277571</v>
      </c>
      <c r="I49" s="41">
        <f t="shared" si="3"/>
        <v>-0.19442780079277572</v>
      </c>
    </row>
    <row r="50" spans="1:9" x14ac:dyDescent="0.3">
      <c r="A50" s="72">
        <v>44207</v>
      </c>
      <c r="B50" s="73">
        <v>1695</v>
      </c>
      <c r="C50" s="73">
        <v>1839</v>
      </c>
      <c r="D50" s="73">
        <v>1303</v>
      </c>
      <c r="E50" s="73">
        <v>1371.6</v>
      </c>
      <c r="F50" s="73">
        <v>1371.6</v>
      </c>
      <c r="G50" s="73">
        <v>18814472</v>
      </c>
      <c r="H50" s="41">
        <f t="shared" si="2"/>
        <v>-5.3441236512102627E-2</v>
      </c>
      <c r="I50" s="41">
        <f t="shared" si="3"/>
        <v>-6.5441236512102624E-2</v>
      </c>
    </row>
    <row r="51" spans="1:9" x14ac:dyDescent="0.3">
      <c r="A51" s="72">
        <v>44208</v>
      </c>
      <c r="B51" s="73">
        <v>1371.6</v>
      </c>
      <c r="C51" s="73">
        <v>1498</v>
      </c>
      <c r="D51" s="73">
        <v>1224.05</v>
      </c>
      <c r="E51" s="73">
        <v>1298.3</v>
      </c>
      <c r="F51" s="73">
        <v>1298.3</v>
      </c>
      <c r="G51" s="73">
        <v>32604057</v>
      </c>
      <c r="H51" s="41">
        <f t="shared" si="2"/>
        <v>0.22340753292767462</v>
      </c>
      <c r="I51" s="41">
        <f t="shared" si="3"/>
        <v>0.21140753292767461</v>
      </c>
    </row>
    <row r="52" spans="1:9" x14ac:dyDescent="0.3">
      <c r="A52" s="72">
        <v>44562</v>
      </c>
      <c r="B52" s="73">
        <v>1271.55</v>
      </c>
      <c r="C52" s="73">
        <v>1638.35</v>
      </c>
      <c r="D52" s="73">
        <v>1256</v>
      </c>
      <c r="E52" s="73">
        <v>1588.35</v>
      </c>
      <c r="F52" s="73">
        <v>1588.35</v>
      </c>
      <c r="G52" s="73">
        <v>32925337</v>
      </c>
      <c r="H52" s="41">
        <f t="shared" si="2"/>
        <v>2.984228916800459E-2</v>
      </c>
      <c r="I52" s="41">
        <f t="shared" si="3"/>
        <v>1.784228916800459E-2</v>
      </c>
    </row>
    <row r="53" spans="1:9" x14ac:dyDescent="0.3">
      <c r="A53" s="72">
        <v>44563</v>
      </c>
      <c r="B53" s="73">
        <v>1597.7</v>
      </c>
      <c r="C53" s="73">
        <v>1681.4</v>
      </c>
      <c r="D53" s="73">
        <v>1506.1</v>
      </c>
      <c r="E53" s="73">
        <v>1635.75</v>
      </c>
      <c r="F53" s="73">
        <v>1635.75</v>
      </c>
      <c r="G53" s="73">
        <v>14068231</v>
      </c>
      <c r="H53" s="41">
        <f t="shared" si="2"/>
        <v>0.17517958123185082</v>
      </c>
      <c r="I53" s="41">
        <f t="shared" si="3"/>
        <v>0.16317958123185081</v>
      </c>
    </row>
    <row r="54" spans="1:9" x14ac:dyDescent="0.3">
      <c r="A54" s="72">
        <v>44564</v>
      </c>
      <c r="B54" s="73">
        <v>1635.75</v>
      </c>
      <c r="C54" s="73">
        <v>2003.8</v>
      </c>
      <c r="D54" s="73">
        <v>1485.55</v>
      </c>
      <c r="E54" s="73">
        <v>1922.3</v>
      </c>
      <c r="F54" s="73">
        <v>1922.3</v>
      </c>
      <c r="G54" s="73">
        <v>32217880</v>
      </c>
      <c r="H54" s="41">
        <f t="shared" si="2"/>
        <v>-4.856161889403314E-2</v>
      </c>
      <c r="I54" s="41">
        <f t="shared" si="3"/>
        <v>-6.0561618894033137E-2</v>
      </c>
    </row>
    <row r="55" spans="1:9" x14ac:dyDescent="0.3">
      <c r="A55" s="72">
        <v>44565</v>
      </c>
      <c r="B55" s="73">
        <v>1922.3</v>
      </c>
      <c r="C55" s="73">
        <v>1963.7</v>
      </c>
      <c r="D55" s="73">
        <v>1701.15</v>
      </c>
      <c r="E55" s="73">
        <v>1828.95</v>
      </c>
      <c r="F55" s="73">
        <v>1828.95</v>
      </c>
      <c r="G55" s="73">
        <v>14792768</v>
      </c>
      <c r="H55" s="41">
        <f t="shared" si="2"/>
        <v>6.0690560157466902E-3</v>
      </c>
      <c r="I55" s="41">
        <f t="shared" si="3"/>
        <v>-5.9309439842533101E-3</v>
      </c>
    </row>
    <row r="56" spans="1:9" x14ac:dyDescent="0.3">
      <c r="A56" s="72">
        <v>44566</v>
      </c>
      <c r="B56" s="73">
        <v>1815.1</v>
      </c>
      <c r="C56" s="73">
        <v>1893.45</v>
      </c>
      <c r="D56" s="73">
        <v>1651.25</v>
      </c>
      <c r="E56" s="73">
        <v>1840.05</v>
      </c>
      <c r="F56" s="73">
        <v>1840.05</v>
      </c>
      <c r="G56" s="73">
        <v>16704860</v>
      </c>
      <c r="H56" s="41">
        <f t="shared" si="2"/>
        <v>1.130404065106924E-2</v>
      </c>
      <c r="I56" s="41">
        <f t="shared" si="3"/>
        <v>-6.9595934893076049E-4</v>
      </c>
    </row>
    <row r="57" spans="1:9" x14ac:dyDescent="0.3">
      <c r="A57" s="72">
        <v>44567</v>
      </c>
      <c r="B57" s="73">
        <v>1840.05</v>
      </c>
      <c r="C57" s="73">
        <v>1902.85</v>
      </c>
      <c r="D57" s="73">
        <v>1666.05</v>
      </c>
      <c r="E57" s="73">
        <v>1860.85</v>
      </c>
      <c r="F57" s="73">
        <v>1860.85</v>
      </c>
      <c r="G57" s="73">
        <v>10316266</v>
      </c>
      <c r="H57" s="41">
        <f t="shared" si="2"/>
        <v>0.15229599376628966</v>
      </c>
      <c r="I57" s="41">
        <f t="shared" si="3"/>
        <v>0.14029599376628965</v>
      </c>
    </row>
    <row r="58" spans="1:9" x14ac:dyDescent="0.3">
      <c r="A58" s="72">
        <v>44568</v>
      </c>
      <c r="B58" s="73">
        <v>1860.85</v>
      </c>
      <c r="C58" s="73">
        <v>2153.85</v>
      </c>
      <c r="D58" s="73">
        <v>1828.9</v>
      </c>
      <c r="E58" s="73">
        <v>2144.25</v>
      </c>
      <c r="F58" s="73">
        <v>2144.25</v>
      </c>
      <c r="G58" s="73">
        <v>14359682</v>
      </c>
      <c r="H58" s="41">
        <f t="shared" si="2"/>
        <v>-0.14655473941937741</v>
      </c>
      <c r="I58" s="41">
        <f t="shared" si="3"/>
        <v>-0.15855473941937742</v>
      </c>
    </row>
    <row r="59" spans="1:9" x14ac:dyDescent="0.3">
      <c r="A59" s="72">
        <v>44569</v>
      </c>
      <c r="B59" s="73">
        <v>2167</v>
      </c>
      <c r="C59" s="73">
        <v>2214.85</v>
      </c>
      <c r="D59" s="73">
        <v>1770</v>
      </c>
      <c r="E59" s="73">
        <v>1830</v>
      </c>
      <c r="F59" s="73">
        <v>1830</v>
      </c>
      <c r="G59" s="73">
        <v>12628453</v>
      </c>
      <c r="H59" s="41">
        <f t="shared" si="2"/>
        <v>-2.2677595628415301E-2</v>
      </c>
      <c r="I59" s="41">
        <f t="shared" si="3"/>
        <v>-3.4677595628415298E-2</v>
      </c>
    </row>
    <row r="60" spans="1:9" x14ac:dyDescent="0.3">
      <c r="A60" s="72">
        <v>44570</v>
      </c>
      <c r="B60" s="73">
        <v>1827</v>
      </c>
      <c r="C60" s="73">
        <v>1975.5</v>
      </c>
      <c r="D60" s="73">
        <v>1630</v>
      </c>
      <c r="E60" s="73">
        <v>1788.5</v>
      </c>
      <c r="F60" s="73">
        <v>1788.5</v>
      </c>
      <c r="G60" s="73">
        <v>28160085</v>
      </c>
      <c r="H60" s="41">
        <f t="shared" si="2"/>
        <v>-3.4582051998881695E-2</v>
      </c>
      <c r="I60" s="41">
        <f t="shared" si="3"/>
        <v>-4.6582051998881699E-2</v>
      </c>
    </row>
    <row r="61" spans="1:9" x14ac:dyDescent="0.3">
      <c r="A61" s="72">
        <v>44571</v>
      </c>
      <c r="B61" s="73">
        <v>1793</v>
      </c>
      <c r="C61" s="73">
        <v>1829.95</v>
      </c>
      <c r="D61" s="73">
        <v>1661.6</v>
      </c>
      <c r="E61" s="73">
        <v>1726.65</v>
      </c>
      <c r="F61" s="73">
        <v>1726.65</v>
      </c>
      <c r="G61" s="73">
        <v>6522814</v>
      </c>
      <c r="H61" s="40"/>
      <c r="I61" s="40"/>
    </row>
    <row r="63" spans="1:9" x14ac:dyDescent="0.3">
      <c r="F63" t="s">
        <v>108</v>
      </c>
      <c r="H63" s="3">
        <f>AVERAGE(H2:H60)</f>
        <v>1.2250087509108117E-2</v>
      </c>
    </row>
    <row r="64" spans="1:9" x14ac:dyDescent="0.3">
      <c r="F64" t="s">
        <v>109</v>
      </c>
      <c r="H64" s="5">
        <f>H63*12</f>
        <v>0.1470010501092974</v>
      </c>
      <c r="I64" t="s">
        <v>98</v>
      </c>
    </row>
    <row r="65" spans="6:9" x14ac:dyDescent="0.3">
      <c r="F65" t="s">
        <v>94</v>
      </c>
      <c r="H65" s="5">
        <f>_xlfn.STDEV.S(H2:H60)</f>
        <v>0.12176916564755529</v>
      </c>
    </row>
    <row r="66" spans="6:9" x14ac:dyDescent="0.3">
      <c r="F66" t="s">
        <v>146</v>
      </c>
      <c r="H66" s="5">
        <f>H65*SQRT(12)</f>
        <v>0.42182076339367303</v>
      </c>
      <c r="I66"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8" workbookViewId="0">
      <selection activeCell="I13" sqref="I13"/>
    </sheetView>
  </sheetViews>
  <sheetFormatPr defaultRowHeight="15.6" x14ac:dyDescent="0.3"/>
  <cols>
    <col min="1" max="1" width="9.09765625" bestFit="1" customWidth="1"/>
    <col min="2" max="5" width="0" hidden="1" customWidth="1"/>
    <col min="6" max="6" width="12.69921875" customWidth="1"/>
    <col min="7" max="7" width="0" hidden="1" customWidth="1"/>
    <col min="8" max="8" width="22.296875" customWidth="1"/>
    <col min="9" max="9" width="13.09765625" customWidth="1"/>
  </cols>
  <sheetData>
    <row r="1" spans="1:9" x14ac:dyDescent="0.3">
      <c r="A1" s="69" t="s">
        <v>0</v>
      </c>
      <c r="B1" s="69" t="s">
        <v>71</v>
      </c>
      <c r="C1" s="69" t="s">
        <v>72</v>
      </c>
      <c r="D1" s="69" t="s">
        <v>73</v>
      </c>
      <c r="E1" s="69" t="s">
        <v>74</v>
      </c>
      <c r="F1" s="69" t="s">
        <v>75</v>
      </c>
      <c r="G1" s="69" t="s">
        <v>76</v>
      </c>
      <c r="H1" s="51" t="s">
        <v>106</v>
      </c>
      <c r="I1" s="51" t="s">
        <v>84</v>
      </c>
    </row>
    <row r="2" spans="1:9" x14ac:dyDescent="0.3">
      <c r="A2" s="66">
        <v>42746</v>
      </c>
      <c r="B2" s="67">
        <v>256</v>
      </c>
      <c r="C2" s="67">
        <v>259.8</v>
      </c>
      <c r="D2" s="67">
        <v>220.62</v>
      </c>
      <c r="E2" s="67">
        <v>236.06</v>
      </c>
      <c r="F2" s="67">
        <v>227.02699999999999</v>
      </c>
      <c r="G2" s="67">
        <v>1631628</v>
      </c>
      <c r="H2" s="40"/>
      <c r="I2" s="40"/>
    </row>
    <row r="3" spans="1:9" x14ac:dyDescent="0.3">
      <c r="A3" s="66">
        <v>42747</v>
      </c>
      <c r="B3" s="67">
        <v>236.08</v>
      </c>
      <c r="C3" s="67">
        <v>270.39999999999998</v>
      </c>
      <c r="D3" s="67">
        <v>220</v>
      </c>
      <c r="E3" s="67">
        <v>267.8</v>
      </c>
      <c r="F3" s="67">
        <v>257.55250000000001</v>
      </c>
      <c r="G3" s="67">
        <v>937384</v>
      </c>
      <c r="H3" s="40">
        <f t="shared" ref="H3:H34" si="0">(F3-F2)/F2</f>
        <v>0.13445757553066387</v>
      </c>
      <c r="I3" s="40">
        <f t="shared" ref="I3:I34" si="1">H3-0.053776693</f>
        <v>8.0680882530663869E-2</v>
      </c>
    </row>
    <row r="4" spans="1:9" x14ac:dyDescent="0.3">
      <c r="A4" s="66">
        <v>43101</v>
      </c>
      <c r="B4" s="67">
        <v>269.60000000000002</v>
      </c>
      <c r="C4" s="67">
        <v>315.95999999999998</v>
      </c>
      <c r="D4" s="67">
        <v>255</v>
      </c>
      <c r="E4" s="67">
        <v>281.82</v>
      </c>
      <c r="F4" s="67">
        <v>271.036</v>
      </c>
      <c r="G4" s="67">
        <v>934665</v>
      </c>
      <c r="H4" s="40">
        <f t="shared" si="0"/>
        <v>5.235243299909724E-2</v>
      </c>
      <c r="I4" s="40">
        <f t="shared" si="1"/>
        <v>-1.4242600009027606E-3</v>
      </c>
    </row>
    <row r="5" spans="1:9" x14ac:dyDescent="0.3">
      <c r="A5" s="66">
        <v>43102</v>
      </c>
      <c r="B5" s="67">
        <v>280</v>
      </c>
      <c r="C5" s="67">
        <v>286.39999999999998</v>
      </c>
      <c r="D5" s="67">
        <v>232</v>
      </c>
      <c r="E5" s="67">
        <v>250.74</v>
      </c>
      <c r="F5" s="67">
        <v>241.14529999999999</v>
      </c>
      <c r="G5" s="67">
        <v>457807</v>
      </c>
      <c r="H5" s="40">
        <f t="shared" si="0"/>
        <v>-0.11028313581959595</v>
      </c>
      <c r="I5" s="40">
        <f t="shared" si="1"/>
        <v>-0.16405982881959597</v>
      </c>
    </row>
    <row r="6" spans="1:9" x14ac:dyDescent="0.3">
      <c r="A6" s="66">
        <v>43103</v>
      </c>
      <c r="B6" s="67">
        <v>255.6</v>
      </c>
      <c r="C6" s="67">
        <v>255.6</v>
      </c>
      <c r="D6" s="67">
        <v>228.04</v>
      </c>
      <c r="E6" s="67">
        <v>237.62</v>
      </c>
      <c r="F6" s="67">
        <v>228.5274</v>
      </c>
      <c r="G6" s="67">
        <v>205981</v>
      </c>
      <c r="H6" s="40">
        <f t="shared" si="0"/>
        <v>-5.232488462350289E-2</v>
      </c>
      <c r="I6" s="40">
        <f t="shared" si="1"/>
        <v>-0.10610157762350289</v>
      </c>
    </row>
    <row r="7" spans="1:9" x14ac:dyDescent="0.3">
      <c r="A7" s="66">
        <v>43104</v>
      </c>
      <c r="B7" s="67">
        <v>245.6</v>
      </c>
      <c r="C7" s="67">
        <v>292</v>
      </c>
      <c r="D7" s="67">
        <v>238.9</v>
      </c>
      <c r="E7" s="67">
        <v>286.12</v>
      </c>
      <c r="F7" s="67">
        <v>275.17140000000001</v>
      </c>
      <c r="G7" s="67">
        <v>273966</v>
      </c>
      <c r="H7" s="40">
        <f t="shared" si="0"/>
        <v>0.20410681607544656</v>
      </c>
      <c r="I7" s="40">
        <f t="shared" si="1"/>
        <v>0.15033012307544658</v>
      </c>
    </row>
    <row r="8" spans="1:9" x14ac:dyDescent="0.3">
      <c r="A8" s="66">
        <v>43105</v>
      </c>
      <c r="B8" s="67">
        <v>286.12</v>
      </c>
      <c r="C8" s="67">
        <v>291.88</v>
      </c>
      <c r="D8" s="67">
        <v>245.22</v>
      </c>
      <c r="E8" s="67">
        <v>260.66000000000003</v>
      </c>
      <c r="F8" s="67">
        <v>250.6857</v>
      </c>
      <c r="G8" s="67">
        <v>1048383</v>
      </c>
      <c r="H8" s="40">
        <f t="shared" si="0"/>
        <v>-8.8983448134508189E-2</v>
      </c>
      <c r="I8" s="40">
        <f t="shared" si="1"/>
        <v>-0.14276014113450819</v>
      </c>
    </row>
    <row r="9" spans="1:9" x14ac:dyDescent="0.3">
      <c r="A9" s="66">
        <v>43106</v>
      </c>
      <c r="B9" s="67">
        <v>261.08</v>
      </c>
      <c r="C9" s="67">
        <v>279.2</v>
      </c>
      <c r="D9" s="67">
        <v>223.22</v>
      </c>
      <c r="E9" s="67">
        <v>257.72000000000003</v>
      </c>
      <c r="F9" s="67">
        <v>247.85820000000001</v>
      </c>
      <c r="G9" s="67">
        <v>262232</v>
      </c>
      <c r="H9" s="40">
        <f t="shared" si="0"/>
        <v>-1.1279063783853592E-2</v>
      </c>
      <c r="I9" s="40">
        <f t="shared" si="1"/>
        <v>-6.5055756783853586E-2</v>
      </c>
    </row>
    <row r="10" spans="1:9" x14ac:dyDescent="0.3">
      <c r="A10" s="66">
        <v>43107</v>
      </c>
      <c r="B10" s="67">
        <v>263.7</v>
      </c>
      <c r="C10" s="67">
        <v>281.88</v>
      </c>
      <c r="D10" s="67">
        <v>240.02</v>
      </c>
      <c r="E10" s="67">
        <v>253.5</v>
      </c>
      <c r="F10" s="67">
        <v>243.7997</v>
      </c>
      <c r="G10" s="67">
        <v>240341</v>
      </c>
      <c r="H10" s="40">
        <f t="shared" si="0"/>
        <v>-1.6374281746579331E-2</v>
      </c>
      <c r="I10" s="40">
        <f t="shared" si="1"/>
        <v>-7.0150974746579331E-2</v>
      </c>
    </row>
    <row r="11" spans="1:9" x14ac:dyDescent="0.3">
      <c r="A11" s="66">
        <v>43108</v>
      </c>
      <c r="B11" s="67">
        <v>254</v>
      </c>
      <c r="C11" s="67">
        <v>268.86</v>
      </c>
      <c r="D11" s="67">
        <v>254</v>
      </c>
      <c r="E11" s="67">
        <v>260.52</v>
      </c>
      <c r="F11" s="67">
        <v>253.2792</v>
      </c>
      <c r="G11" s="67">
        <v>225087</v>
      </c>
      <c r="H11" s="40">
        <f t="shared" si="0"/>
        <v>3.8882328403193285E-2</v>
      </c>
      <c r="I11" s="40">
        <f t="shared" si="1"/>
        <v>-1.4894364596806715E-2</v>
      </c>
    </row>
    <row r="12" spans="1:9" x14ac:dyDescent="0.3">
      <c r="A12" s="66">
        <v>43109</v>
      </c>
      <c r="B12" s="67">
        <v>260.82</v>
      </c>
      <c r="C12" s="67">
        <v>265.8</v>
      </c>
      <c r="D12" s="67">
        <v>220</v>
      </c>
      <c r="E12" s="67">
        <v>229.62</v>
      </c>
      <c r="F12" s="67">
        <v>223.2379</v>
      </c>
      <c r="G12" s="67">
        <v>193657</v>
      </c>
      <c r="H12" s="40">
        <f t="shared" si="0"/>
        <v>-0.11860942390847731</v>
      </c>
      <c r="I12" s="40">
        <f t="shared" si="1"/>
        <v>-0.17238611690847733</v>
      </c>
    </row>
    <row r="13" spans="1:9" x14ac:dyDescent="0.3">
      <c r="A13" s="66">
        <v>43110</v>
      </c>
      <c r="B13" s="67">
        <v>240</v>
      </c>
      <c r="C13" s="67">
        <v>249.74</v>
      </c>
      <c r="D13" s="67">
        <v>214</v>
      </c>
      <c r="E13" s="67">
        <v>243.92</v>
      </c>
      <c r="F13" s="67">
        <v>237.1405</v>
      </c>
      <c r="G13" s="67">
        <v>150782</v>
      </c>
      <c r="H13" s="40">
        <f t="shared" si="0"/>
        <v>6.2277059585312385E-2</v>
      </c>
      <c r="I13" s="40">
        <f t="shared" si="1"/>
        <v>8.5003665853123841E-3</v>
      </c>
    </row>
    <row r="14" spans="1:9" x14ac:dyDescent="0.3">
      <c r="A14" s="66">
        <v>43111</v>
      </c>
      <c r="B14" s="67">
        <v>243.92</v>
      </c>
      <c r="C14" s="67">
        <v>324</v>
      </c>
      <c r="D14" s="67">
        <v>242</v>
      </c>
      <c r="E14" s="67">
        <v>306.08</v>
      </c>
      <c r="F14" s="67">
        <v>297.57279999999997</v>
      </c>
      <c r="G14" s="67">
        <v>1030915</v>
      </c>
      <c r="H14" s="40">
        <f t="shared" si="0"/>
        <v>0.25483753302367151</v>
      </c>
      <c r="I14" s="40">
        <f t="shared" si="1"/>
        <v>0.20106084002367153</v>
      </c>
    </row>
    <row r="15" spans="1:9" x14ac:dyDescent="0.3">
      <c r="A15" s="66">
        <v>43112</v>
      </c>
      <c r="B15" s="67">
        <v>310.8</v>
      </c>
      <c r="C15" s="67">
        <v>325.48</v>
      </c>
      <c r="D15" s="67">
        <v>275.08</v>
      </c>
      <c r="E15" s="67">
        <v>321.3</v>
      </c>
      <c r="F15" s="67">
        <v>312.3698</v>
      </c>
      <c r="G15" s="67">
        <v>226040</v>
      </c>
      <c r="H15" s="40">
        <f t="shared" si="0"/>
        <v>4.9725646967733697E-2</v>
      </c>
      <c r="I15" s="40">
        <f t="shared" si="1"/>
        <v>-4.0510460322663033E-3</v>
      </c>
    </row>
    <row r="16" spans="1:9" x14ac:dyDescent="0.3">
      <c r="A16" s="66">
        <v>43466</v>
      </c>
      <c r="B16" s="67">
        <v>323.14</v>
      </c>
      <c r="C16" s="67">
        <v>352</v>
      </c>
      <c r="D16" s="67">
        <v>289.44</v>
      </c>
      <c r="E16" s="67">
        <v>300.64</v>
      </c>
      <c r="F16" s="67">
        <v>292.28399999999999</v>
      </c>
      <c r="G16" s="67">
        <v>709879</v>
      </c>
      <c r="H16" s="40">
        <f t="shared" si="0"/>
        <v>-6.430135051467846E-2</v>
      </c>
      <c r="I16" s="40">
        <f t="shared" si="1"/>
        <v>-0.11807804351467846</v>
      </c>
    </row>
    <row r="17" spans="1:9" x14ac:dyDescent="0.3">
      <c r="A17" s="66">
        <v>43467</v>
      </c>
      <c r="B17" s="67">
        <v>301.68</v>
      </c>
      <c r="C17" s="67">
        <v>317.58</v>
      </c>
      <c r="D17" s="67">
        <v>270</v>
      </c>
      <c r="E17" s="67">
        <v>284.3</v>
      </c>
      <c r="F17" s="67">
        <v>276.39819999999997</v>
      </c>
      <c r="G17" s="67">
        <v>211025</v>
      </c>
      <c r="H17" s="40">
        <f t="shared" si="0"/>
        <v>-5.4350563150908082E-2</v>
      </c>
      <c r="I17" s="40">
        <f t="shared" si="1"/>
        <v>-0.10812725615090808</v>
      </c>
    </row>
    <row r="18" spans="1:9" x14ac:dyDescent="0.3">
      <c r="A18" s="66">
        <v>43468</v>
      </c>
      <c r="B18" s="67">
        <v>288.60000000000002</v>
      </c>
      <c r="C18" s="67">
        <v>342.8</v>
      </c>
      <c r="D18" s="67">
        <v>287.68</v>
      </c>
      <c r="E18" s="67">
        <v>333.2</v>
      </c>
      <c r="F18" s="67">
        <v>323.9391</v>
      </c>
      <c r="G18" s="67">
        <v>278725</v>
      </c>
      <c r="H18" s="40">
        <f t="shared" si="0"/>
        <v>0.17200148191992576</v>
      </c>
      <c r="I18" s="40">
        <f t="shared" si="1"/>
        <v>0.11822478891992576</v>
      </c>
    </row>
    <row r="19" spans="1:9" x14ac:dyDescent="0.3">
      <c r="A19" s="66">
        <v>43469</v>
      </c>
      <c r="B19" s="67">
        <v>328.42</v>
      </c>
      <c r="C19" s="67">
        <v>366.38</v>
      </c>
      <c r="D19" s="67">
        <v>325.36</v>
      </c>
      <c r="E19" s="67">
        <v>338.04</v>
      </c>
      <c r="F19" s="67">
        <v>328.64460000000003</v>
      </c>
      <c r="G19" s="67">
        <v>248305</v>
      </c>
      <c r="H19" s="40">
        <f t="shared" si="0"/>
        <v>1.4525878475306097E-2</v>
      </c>
      <c r="I19" s="40">
        <f t="shared" si="1"/>
        <v>-3.9250814524693901E-2</v>
      </c>
    </row>
    <row r="20" spans="1:9" x14ac:dyDescent="0.3">
      <c r="A20" s="66">
        <v>43470</v>
      </c>
      <c r="B20" s="67">
        <v>338.04</v>
      </c>
      <c r="C20" s="67">
        <v>352</v>
      </c>
      <c r="D20" s="67">
        <v>308</v>
      </c>
      <c r="E20" s="67">
        <v>330.9</v>
      </c>
      <c r="F20" s="67">
        <v>321.70299999999997</v>
      </c>
      <c r="G20" s="67">
        <v>354562</v>
      </c>
      <c r="H20" s="40">
        <f t="shared" si="0"/>
        <v>-2.1121904939256725E-2</v>
      </c>
      <c r="I20" s="40">
        <f t="shared" si="1"/>
        <v>-7.4898597939256725E-2</v>
      </c>
    </row>
    <row r="21" spans="1:9" x14ac:dyDescent="0.3">
      <c r="A21" s="66">
        <v>43471</v>
      </c>
      <c r="B21" s="67">
        <v>328.28</v>
      </c>
      <c r="C21" s="67">
        <v>349.6</v>
      </c>
      <c r="D21" s="67">
        <v>319.60000000000002</v>
      </c>
      <c r="E21" s="67">
        <v>328.04</v>
      </c>
      <c r="F21" s="67">
        <v>318.92250000000001</v>
      </c>
      <c r="G21" s="67">
        <v>155915</v>
      </c>
      <c r="H21" s="40">
        <f t="shared" si="0"/>
        <v>-8.6430651874553899E-3</v>
      </c>
      <c r="I21" s="40">
        <f t="shared" si="1"/>
        <v>-6.241975818745539E-2</v>
      </c>
    </row>
    <row r="22" spans="1:9" x14ac:dyDescent="0.3">
      <c r="A22" s="66">
        <v>43472</v>
      </c>
      <c r="B22" s="67">
        <v>332</v>
      </c>
      <c r="C22" s="67">
        <v>339.2</v>
      </c>
      <c r="D22" s="67">
        <v>277.02</v>
      </c>
      <c r="E22" s="67">
        <v>285.3</v>
      </c>
      <c r="F22" s="67">
        <v>277.37040000000002</v>
      </c>
      <c r="G22" s="67">
        <v>265297</v>
      </c>
      <c r="H22" s="40">
        <f t="shared" si="0"/>
        <v>-0.13028902005973236</v>
      </c>
      <c r="I22" s="40">
        <f t="shared" si="1"/>
        <v>-0.18406571305973235</v>
      </c>
    </row>
    <row r="23" spans="1:9" x14ac:dyDescent="0.3">
      <c r="A23" s="66">
        <v>43473</v>
      </c>
      <c r="B23" s="67">
        <v>282.02</v>
      </c>
      <c r="C23" s="67">
        <v>334.36</v>
      </c>
      <c r="D23" s="67">
        <v>261.22000000000003</v>
      </c>
      <c r="E23" s="67">
        <v>304.68</v>
      </c>
      <c r="F23" s="67">
        <v>299.37180000000001</v>
      </c>
      <c r="G23" s="67">
        <v>1258851</v>
      </c>
      <c r="H23" s="40">
        <f t="shared" si="0"/>
        <v>7.9321369547723869E-2</v>
      </c>
      <c r="I23" s="40">
        <f t="shared" si="1"/>
        <v>2.5544676547723869E-2</v>
      </c>
    </row>
    <row r="24" spans="1:9" x14ac:dyDescent="0.3">
      <c r="A24" s="66">
        <v>43474</v>
      </c>
      <c r="B24" s="67">
        <v>304.68</v>
      </c>
      <c r="C24" s="67">
        <v>358.8</v>
      </c>
      <c r="D24" s="67">
        <v>295.24</v>
      </c>
      <c r="E24" s="67">
        <v>351.96</v>
      </c>
      <c r="F24" s="67">
        <v>345.82810000000001</v>
      </c>
      <c r="G24" s="67">
        <v>285085</v>
      </c>
      <c r="H24" s="40">
        <f t="shared" si="0"/>
        <v>0.1551792787430212</v>
      </c>
      <c r="I24" s="40">
        <f t="shared" si="1"/>
        <v>0.1014025857430212</v>
      </c>
    </row>
    <row r="25" spans="1:9" x14ac:dyDescent="0.3">
      <c r="A25" s="66">
        <v>43475</v>
      </c>
      <c r="B25" s="67">
        <v>355.94</v>
      </c>
      <c r="C25" s="67">
        <v>375.08</v>
      </c>
      <c r="D25" s="67">
        <v>330</v>
      </c>
      <c r="E25" s="67">
        <v>355.08</v>
      </c>
      <c r="F25" s="67">
        <v>348.89370000000002</v>
      </c>
      <c r="G25" s="67">
        <v>321440</v>
      </c>
      <c r="H25" s="40">
        <f t="shared" si="0"/>
        <v>8.8645196847798591E-3</v>
      </c>
      <c r="I25" s="40">
        <f t="shared" si="1"/>
        <v>-4.4912173315220141E-2</v>
      </c>
    </row>
    <row r="26" spans="1:9" x14ac:dyDescent="0.3">
      <c r="A26" s="66">
        <v>43476</v>
      </c>
      <c r="B26" s="67">
        <v>351.3</v>
      </c>
      <c r="C26" s="67">
        <v>442.98</v>
      </c>
      <c r="D26" s="67">
        <v>346</v>
      </c>
      <c r="E26" s="67">
        <v>428.68</v>
      </c>
      <c r="F26" s="67">
        <v>421.21140000000003</v>
      </c>
      <c r="G26" s="67">
        <v>1401366</v>
      </c>
      <c r="H26" s="40">
        <f t="shared" si="0"/>
        <v>0.2072771735345178</v>
      </c>
      <c r="I26" s="40">
        <f t="shared" si="1"/>
        <v>0.15350048053451781</v>
      </c>
    </row>
    <row r="27" spans="1:9" x14ac:dyDescent="0.3">
      <c r="A27" s="66">
        <v>43477</v>
      </c>
      <c r="B27" s="67">
        <v>430.8</v>
      </c>
      <c r="C27" s="67">
        <v>439.2</v>
      </c>
      <c r="D27" s="67">
        <v>400.04</v>
      </c>
      <c r="E27" s="67">
        <v>434</v>
      </c>
      <c r="F27" s="67">
        <v>426.43869999999998</v>
      </c>
      <c r="G27" s="67">
        <v>485909</v>
      </c>
      <c r="H27" s="40">
        <f t="shared" si="0"/>
        <v>1.2410157939694787E-2</v>
      </c>
      <c r="I27" s="40">
        <f t="shared" si="1"/>
        <v>-4.1366535060305215E-2</v>
      </c>
    </row>
    <row r="28" spans="1:9" x14ac:dyDescent="0.3">
      <c r="A28" s="66">
        <v>43831</v>
      </c>
      <c r="B28" s="67">
        <v>440.4</v>
      </c>
      <c r="C28" s="67">
        <v>539.96</v>
      </c>
      <c r="D28" s="67">
        <v>435.12</v>
      </c>
      <c r="E28" s="67">
        <v>525.1</v>
      </c>
      <c r="F28" s="67">
        <v>515.95150000000001</v>
      </c>
      <c r="G28" s="67">
        <v>1233543</v>
      </c>
      <c r="H28" s="40">
        <f t="shared" si="0"/>
        <v>0.209907778069861</v>
      </c>
      <c r="I28" s="40">
        <f t="shared" si="1"/>
        <v>0.15613108506986101</v>
      </c>
    </row>
    <row r="29" spans="1:9" x14ac:dyDescent="0.3">
      <c r="A29" s="66">
        <v>43832</v>
      </c>
      <c r="B29" s="67">
        <v>531.88</v>
      </c>
      <c r="C29" s="67">
        <v>724.02</v>
      </c>
      <c r="D29" s="67">
        <v>505</v>
      </c>
      <c r="E29" s="67">
        <v>604.46</v>
      </c>
      <c r="F29" s="67">
        <v>593.9289</v>
      </c>
      <c r="G29" s="67">
        <v>2600594</v>
      </c>
      <c r="H29" s="40">
        <f t="shared" si="0"/>
        <v>0.15113319759706095</v>
      </c>
      <c r="I29" s="40">
        <f t="shared" si="1"/>
        <v>9.7356504597060953E-2</v>
      </c>
    </row>
    <row r="30" spans="1:9" x14ac:dyDescent="0.3">
      <c r="A30" s="66">
        <v>43833</v>
      </c>
      <c r="B30" s="67">
        <v>612.9</v>
      </c>
      <c r="C30" s="67">
        <v>648.4</v>
      </c>
      <c r="D30" s="67">
        <v>408.42</v>
      </c>
      <c r="E30" s="67">
        <v>481.32</v>
      </c>
      <c r="F30" s="67">
        <v>475.99290000000002</v>
      </c>
      <c r="G30" s="67">
        <v>1859698</v>
      </c>
      <c r="H30" s="40">
        <f t="shared" si="0"/>
        <v>-0.19856922267968435</v>
      </c>
      <c r="I30" s="40">
        <f t="shared" si="1"/>
        <v>-0.25234591567968434</v>
      </c>
    </row>
    <row r="31" spans="1:9" x14ac:dyDescent="0.3">
      <c r="A31" s="66">
        <v>43834</v>
      </c>
      <c r="B31" s="67">
        <v>498</v>
      </c>
      <c r="C31" s="67">
        <v>799.96</v>
      </c>
      <c r="D31" s="67">
        <v>443.82</v>
      </c>
      <c r="E31" s="67">
        <v>716</v>
      </c>
      <c r="F31" s="67">
        <v>708.07539999999995</v>
      </c>
      <c r="G31" s="67">
        <v>2797180</v>
      </c>
      <c r="H31" s="40">
        <f t="shared" si="0"/>
        <v>0.48757554997143848</v>
      </c>
      <c r="I31" s="40">
        <f t="shared" si="1"/>
        <v>0.4337988569714385</v>
      </c>
    </row>
    <row r="32" spans="1:9" x14ac:dyDescent="0.3">
      <c r="A32" s="66">
        <v>43835</v>
      </c>
      <c r="B32" s="67">
        <v>716</v>
      </c>
      <c r="C32" s="67">
        <v>839.58</v>
      </c>
      <c r="D32" s="67">
        <v>664.44</v>
      </c>
      <c r="E32" s="67">
        <v>801.46</v>
      </c>
      <c r="F32" s="67">
        <v>792.58969999999999</v>
      </c>
      <c r="G32" s="67">
        <v>2607589</v>
      </c>
      <c r="H32" s="40">
        <f t="shared" si="0"/>
        <v>0.11935776896076329</v>
      </c>
      <c r="I32" s="40">
        <f t="shared" si="1"/>
        <v>6.5581075960763291E-2</v>
      </c>
    </row>
    <row r="33" spans="1:9" x14ac:dyDescent="0.3">
      <c r="A33" s="66">
        <v>43836</v>
      </c>
      <c r="B33" s="67">
        <v>808.8</v>
      </c>
      <c r="C33" s="67">
        <v>914</v>
      </c>
      <c r="D33" s="67">
        <v>788.42</v>
      </c>
      <c r="E33" s="67">
        <v>842.9</v>
      </c>
      <c r="F33" s="67">
        <v>833.57100000000003</v>
      </c>
      <c r="G33" s="67">
        <v>4292103</v>
      </c>
      <c r="H33" s="40">
        <f t="shared" si="0"/>
        <v>5.1705567205831762E-2</v>
      </c>
      <c r="I33" s="40">
        <f t="shared" si="1"/>
        <v>-2.0711257941682382E-3</v>
      </c>
    </row>
    <row r="34" spans="1:9" x14ac:dyDescent="0.3">
      <c r="A34" s="66">
        <v>43837</v>
      </c>
      <c r="B34" s="67">
        <v>848.5</v>
      </c>
      <c r="C34" s="67">
        <v>988</v>
      </c>
      <c r="D34" s="67">
        <v>836.82</v>
      </c>
      <c r="E34" s="67">
        <v>899.68</v>
      </c>
      <c r="F34" s="67">
        <v>889.72249999999997</v>
      </c>
      <c r="G34" s="67">
        <v>2333390</v>
      </c>
      <c r="H34" s="40">
        <f t="shared" si="0"/>
        <v>6.736258818984818E-2</v>
      </c>
      <c r="I34" s="40">
        <f t="shared" si="1"/>
        <v>1.3585895189848179E-2</v>
      </c>
    </row>
    <row r="35" spans="1:9" x14ac:dyDescent="0.3">
      <c r="A35" s="66">
        <v>43838</v>
      </c>
      <c r="B35" s="67">
        <v>903.6</v>
      </c>
      <c r="C35" s="67">
        <v>1429.48</v>
      </c>
      <c r="D35" s="67">
        <v>900.4</v>
      </c>
      <c r="E35" s="67">
        <v>1241.58</v>
      </c>
      <c r="F35" s="67">
        <v>1227.8389999999999</v>
      </c>
      <c r="G35" s="67">
        <v>4578098</v>
      </c>
      <c r="H35" s="40">
        <f t="shared" ref="H35:H61" si="2">(F35-F34)/F34</f>
        <v>0.38002467061359019</v>
      </c>
      <c r="I35" s="40">
        <f t="shared" ref="I35:I61" si="3">H35-0.053776693</f>
        <v>0.3262479776135902</v>
      </c>
    </row>
    <row r="36" spans="1:9" x14ac:dyDescent="0.3">
      <c r="A36" s="66">
        <v>43839</v>
      </c>
      <c r="B36" s="67">
        <v>1242</v>
      </c>
      <c r="C36" s="67">
        <v>1380</v>
      </c>
      <c r="D36" s="67">
        <v>1142</v>
      </c>
      <c r="E36" s="67">
        <v>1283.58</v>
      </c>
      <c r="F36" s="67">
        <v>1274.5219999999999</v>
      </c>
      <c r="G36" s="67">
        <v>2219485</v>
      </c>
      <c r="H36" s="40">
        <f t="shared" si="2"/>
        <v>3.8020457079470514E-2</v>
      </c>
      <c r="I36" s="40">
        <f t="shared" si="3"/>
        <v>-1.5756235920529486E-2</v>
      </c>
    </row>
    <row r="37" spans="1:9" x14ac:dyDescent="0.3">
      <c r="A37" s="66">
        <v>43840</v>
      </c>
      <c r="B37" s="67">
        <v>1296</v>
      </c>
      <c r="C37" s="67">
        <v>1316.24</v>
      </c>
      <c r="D37" s="67">
        <v>1140</v>
      </c>
      <c r="E37" s="67">
        <v>1187.06</v>
      </c>
      <c r="F37" s="67">
        <v>1178.683</v>
      </c>
      <c r="G37" s="67">
        <v>1239859</v>
      </c>
      <c r="H37" s="40">
        <f t="shared" si="2"/>
        <v>-7.5196034277948867E-2</v>
      </c>
      <c r="I37" s="40">
        <f t="shared" si="3"/>
        <v>-0.12897272727794887</v>
      </c>
    </row>
    <row r="38" spans="1:9" x14ac:dyDescent="0.3">
      <c r="A38" s="66">
        <v>43841</v>
      </c>
      <c r="B38" s="67">
        <v>1192</v>
      </c>
      <c r="C38" s="67">
        <v>1635.96</v>
      </c>
      <c r="D38" s="67">
        <v>1138</v>
      </c>
      <c r="E38" s="67">
        <v>1606</v>
      </c>
      <c r="F38" s="67">
        <v>1594.6659999999999</v>
      </c>
      <c r="G38" s="67">
        <v>2891564</v>
      </c>
      <c r="H38" s="40">
        <f t="shared" si="2"/>
        <v>0.35292186279092846</v>
      </c>
      <c r="I38" s="40">
        <f t="shared" si="3"/>
        <v>0.29914516979092848</v>
      </c>
    </row>
    <row r="39" spans="1:9" x14ac:dyDescent="0.3">
      <c r="A39" s="66">
        <v>43842</v>
      </c>
      <c r="B39" s="67">
        <v>1606.8</v>
      </c>
      <c r="C39" s="67">
        <v>1668.84</v>
      </c>
      <c r="D39" s="67">
        <v>1389.32</v>
      </c>
      <c r="E39" s="67">
        <v>1531.98</v>
      </c>
      <c r="F39" s="67">
        <v>1521.1690000000001</v>
      </c>
      <c r="G39" s="67">
        <v>1690556</v>
      </c>
      <c r="H39" s="40">
        <f t="shared" si="2"/>
        <v>-4.6089275120934317E-2</v>
      </c>
      <c r="I39" s="40">
        <f t="shared" si="3"/>
        <v>-9.9865968120934318E-2</v>
      </c>
    </row>
    <row r="40" spans="1:9" x14ac:dyDescent="0.3">
      <c r="A40" s="66">
        <v>44197</v>
      </c>
      <c r="B40" s="67">
        <v>1531.98</v>
      </c>
      <c r="C40" s="67">
        <v>2244</v>
      </c>
      <c r="D40" s="67">
        <v>1528.06</v>
      </c>
      <c r="E40" s="67">
        <v>1913.36</v>
      </c>
      <c r="F40" s="67">
        <v>1899.857</v>
      </c>
      <c r="G40" s="67">
        <v>8197482</v>
      </c>
      <c r="H40" s="40">
        <f t="shared" si="2"/>
        <v>0.24894538345180572</v>
      </c>
      <c r="I40" s="40">
        <f t="shared" si="3"/>
        <v>0.19516869045180574</v>
      </c>
    </row>
    <row r="41" spans="1:9" x14ac:dyDescent="0.3">
      <c r="A41" s="66">
        <v>44198</v>
      </c>
      <c r="B41" s="67">
        <v>1939.6</v>
      </c>
      <c r="C41" s="67">
        <v>2192</v>
      </c>
      <c r="D41" s="67">
        <v>1924</v>
      </c>
      <c r="E41" s="67">
        <v>2020.56</v>
      </c>
      <c r="F41" s="67">
        <v>2006.3009999999999</v>
      </c>
      <c r="G41" s="67">
        <v>1962075</v>
      </c>
      <c r="H41" s="40">
        <f t="shared" si="2"/>
        <v>5.6027374691884686E-2</v>
      </c>
      <c r="I41" s="40">
        <f t="shared" si="3"/>
        <v>2.2506816918846859E-3</v>
      </c>
    </row>
    <row r="42" spans="1:9" x14ac:dyDescent="0.3">
      <c r="A42" s="66">
        <v>44199</v>
      </c>
      <c r="B42" s="67">
        <v>2035.96</v>
      </c>
      <c r="C42" s="67">
        <v>2396</v>
      </c>
      <c r="D42" s="67">
        <v>1992.52</v>
      </c>
      <c r="E42" s="67">
        <v>2278.6799999999998</v>
      </c>
      <c r="F42" s="67">
        <v>2266.8449999999998</v>
      </c>
      <c r="G42" s="67">
        <v>2944112</v>
      </c>
      <c r="H42" s="40">
        <f t="shared" si="2"/>
        <v>0.1298628670373986</v>
      </c>
      <c r="I42" s="40">
        <f t="shared" si="3"/>
        <v>7.6086174037398605E-2</v>
      </c>
    </row>
    <row r="43" spans="1:9" x14ac:dyDescent="0.3">
      <c r="A43" s="66">
        <v>44200</v>
      </c>
      <c r="B43" s="67">
        <v>2302.2600000000002</v>
      </c>
      <c r="C43" s="67">
        <v>3457.6</v>
      </c>
      <c r="D43" s="67">
        <v>2228</v>
      </c>
      <c r="E43" s="67">
        <v>3388.68</v>
      </c>
      <c r="F43" s="67">
        <v>3371.0810000000001</v>
      </c>
      <c r="G43" s="67">
        <v>6797206</v>
      </c>
      <c r="H43" s="40">
        <f t="shared" si="2"/>
        <v>0.48712461593095269</v>
      </c>
      <c r="I43" s="40">
        <f t="shared" si="3"/>
        <v>0.4333479229309527</v>
      </c>
    </row>
    <row r="44" spans="1:9" x14ac:dyDescent="0.3">
      <c r="A44" s="66">
        <v>44201</v>
      </c>
      <c r="B44" s="67">
        <v>3416</v>
      </c>
      <c r="C44" s="67">
        <v>3979.95</v>
      </c>
      <c r="D44" s="67">
        <v>3080</v>
      </c>
      <c r="E44" s="67">
        <v>3667.95</v>
      </c>
      <c r="F44" s="67">
        <v>3648.9</v>
      </c>
      <c r="G44" s="67">
        <v>3955460</v>
      </c>
      <c r="H44" s="40">
        <f t="shared" si="2"/>
        <v>8.2412436841476061E-2</v>
      </c>
      <c r="I44" s="40">
        <f t="shared" si="3"/>
        <v>2.8635743841476061E-2</v>
      </c>
    </row>
    <row r="45" spans="1:9" x14ac:dyDescent="0.3">
      <c r="A45" s="66">
        <v>44202</v>
      </c>
      <c r="B45" s="67">
        <v>3694.8</v>
      </c>
      <c r="C45" s="67">
        <v>3710</v>
      </c>
      <c r="D45" s="67">
        <v>3460.05</v>
      </c>
      <c r="E45" s="67">
        <v>3596.4</v>
      </c>
      <c r="F45" s="67">
        <v>3577.7220000000002</v>
      </c>
      <c r="G45" s="67">
        <v>1400285</v>
      </c>
      <c r="H45" s="40">
        <f t="shared" si="2"/>
        <v>-1.950670064951078E-2</v>
      </c>
      <c r="I45" s="40">
        <f t="shared" si="3"/>
        <v>-7.3283393649510781E-2</v>
      </c>
    </row>
    <row r="46" spans="1:9" x14ac:dyDescent="0.3">
      <c r="A46" s="66">
        <v>44203</v>
      </c>
      <c r="B46" s="67">
        <v>3590</v>
      </c>
      <c r="C46" s="67">
        <v>4749</v>
      </c>
      <c r="D46" s="67">
        <v>3586.05</v>
      </c>
      <c r="E46" s="67">
        <v>4386.45</v>
      </c>
      <c r="F46" s="67">
        <v>4363.6689999999999</v>
      </c>
      <c r="G46" s="67">
        <v>3566594</v>
      </c>
      <c r="H46" s="40">
        <f t="shared" si="2"/>
        <v>0.21967805212366964</v>
      </c>
      <c r="I46" s="40">
        <f t="shared" si="3"/>
        <v>0.16590135912366966</v>
      </c>
    </row>
    <row r="47" spans="1:9" x14ac:dyDescent="0.3">
      <c r="A47" s="66">
        <v>44204</v>
      </c>
      <c r="B47" s="67">
        <v>4418.45</v>
      </c>
      <c r="C47" s="67">
        <v>4595</v>
      </c>
      <c r="D47" s="67">
        <v>3905.55</v>
      </c>
      <c r="E47" s="67">
        <v>4277.1499999999996</v>
      </c>
      <c r="F47" s="67">
        <v>4261.884</v>
      </c>
      <c r="G47" s="67">
        <v>2168338</v>
      </c>
      <c r="H47" s="40">
        <f t="shared" si="2"/>
        <v>-2.3325554710955359E-2</v>
      </c>
      <c r="I47" s="40">
        <f t="shared" si="3"/>
        <v>-7.7102247710955363E-2</v>
      </c>
    </row>
    <row r="48" spans="1:9" x14ac:dyDescent="0.3">
      <c r="A48" s="66">
        <v>44205</v>
      </c>
      <c r="B48" s="67">
        <v>4290</v>
      </c>
      <c r="C48" s="67">
        <v>4297</v>
      </c>
      <c r="D48" s="67">
        <v>3650</v>
      </c>
      <c r="E48" s="67">
        <v>3825.55</v>
      </c>
      <c r="F48" s="67">
        <v>3811.8960000000002</v>
      </c>
      <c r="G48" s="67">
        <v>3354546</v>
      </c>
      <c r="H48" s="40">
        <f t="shared" si="2"/>
        <v>-0.10558429089107067</v>
      </c>
      <c r="I48" s="40">
        <f t="shared" si="3"/>
        <v>-0.15936098389107067</v>
      </c>
    </row>
    <row r="49" spans="1:10" x14ac:dyDescent="0.3">
      <c r="A49" s="66">
        <v>44206</v>
      </c>
      <c r="B49" s="67">
        <v>3800</v>
      </c>
      <c r="C49" s="67">
        <v>4180</v>
      </c>
      <c r="D49" s="67">
        <v>3411.1</v>
      </c>
      <c r="E49" s="67">
        <v>3604.5</v>
      </c>
      <c r="F49" s="67">
        <v>3591.6350000000002</v>
      </c>
      <c r="G49" s="67">
        <v>1432539</v>
      </c>
      <c r="H49" s="40">
        <f t="shared" si="2"/>
        <v>-5.778253131774843E-2</v>
      </c>
      <c r="I49" s="40">
        <f t="shared" si="3"/>
        <v>-0.11155922431774842</v>
      </c>
    </row>
    <row r="50" spans="1:10" x14ac:dyDescent="0.3">
      <c r="A50" s="66">
        <v>44207</v>
      </c>
      <c r="B50" s="67">
        <v>3640.05</v>
      </c>
      <c r="C50" s="67">
        <v>3675</v>
      </c>
      <c r="D50" s="67">
        <v>3000</v>
      </c>
      <c r="E50" s="67">
        <v>3187.3</v>
      </c>
      <c r="F50" s="67">
        <v>3175.924</v>
      </c>
      <c r="G50" s="67">
        <v>1255728</v>
      </c>
      <c r="H50" s="40">
        <f t="shared" si="2"/>
        <v>-0.1157442223388513</v>
      </c>
      <c r="I50" s="40">
        <f t="shared" si="3"/>
        <v>-0.1695209153388513</v>
      </c>
    </row>
    <row r="51" spans="1:10" x14ac:dyDescent="0.3">
      <c r="A51" s="66">
        <v>44208</v>
      </c>
      <c r="B51" s="67">
        <v>3200</v>
      </c>
      <c r="C51" s="67">
        <v>3566</v>
      </c>
      <c r="D51" s="67">
        <v>2997.7</v>
      </c>
      <c r="E51" s="67">
        <v>3547.7</v>
      </c>
      <c r="F51" s="67">
        <v>3535.0369999999998</v>
      </c>
      <c r="G51" s="67">
        <v>1123045</v>
      </c>
      <c r="H51" s="40">
        <f t="shared" si="2"/>
        <v>0.11307354961894549</v>
      </c>
      <c r="I51" s="40">
        <f t="shared" si="3"/>
        <v>5.9296856618945487E-2</v>
      </c>
    </row>
    <row r="52" spans="1:10" x14ac:dyDescent="0.3">
      <c r="A52" s="66">
        <v>44562</v>
      </c>
      <c r="B52" s="67">
        <v>3576.3</v>
      </c>
      <c r="C52" s="67">
        <v>3864.75</v>
      </c>
      <c r="D52" s="67">
        <v>3154</v>
      </c>
      <c r="E52" s="67">
        <v>3350.75</v>
      </c>
      <c r="F52" s="67">
        <v>3338.79</v>
      </c>
      <c r="G52" s="67">
        <v>1397128</v>
      </c>
      <c r="H52" s="40">
        <f t="shared" si="2"/>
        <v>-5.5514836195490982E-2</v>
      </c>
      <c r="I52" s="40">
        <f t="shared" si="3"/>
        <v>-0.10929152919549098</v>
      </c>
    </row>
    <row r="53" spans="1:10" x14ac:dyDescent="0.3">
      <c r="A53" s="66">
        <v>44563</v>
      </c>
      <c r="B53" s="67">
        <v>3361.3</v>
      </c>
      <c r="C53" s="67">
        <v>3587</v>
      </c>
      <c r="D53" s="67">
        <v>2800</v>
      </c>
      <c r="E53" s="67">
        <v>3003.3</v>
      </c>
      <c r="F53" s="67">
        <v>2992.5810000000001</v>
      </c>
      <c r="G53" s="67">
        <v>1475865</v>
      </c>
      <c r="H53" s="40">
        <f t="shared" si="2"/>
        <v>-0.10369295463326529</v>
      </c>
      <c r="I53" s="40">
        <f t="shared" si="3"/>
        <v>-0.15746964763326529</v>
      </c>
    </row>
    <row r="54" spans="1:10" x14ac:dyDescent="0.3">
      <c r="A54" s="66">
        <v>44564</v>
      </c>
      <c r="B54" s="67">
        <v>3003.3</v>
      </c>
      <c r="C54" s="67">
        <v>3094.75</v>
      </c>
      <c r="D54" s="67">
        <v>2760.1</v>
      </c>
      <c r="E54" s="67">
        <v>2858.55</v>
      </c>
      <c r="F54" s="67">
        <v>2848.3470000000002</v>
      </c>
      <c r="G54" s="67">
        <v>1316795</v>
      </c>
      <c r="H54" s="40">
        <f t="shared" si="2"/>
        <v>-4.8197191654962696E-2</v>
      </c>
      <c r="I54" s="40">
        <f t="shared" si="3"/>
        <v>-0.1019738846549627</v>
      </c>
    </row>
    <row r="55" spans="1:10" x14ac:dyDescent="0.3">
      <c r="A55" s="66">
        <v>44565</v>
      </c>
      <c r="B55" s="67">
        <v>2880.25</v>
      </c>
      <c r="C55" s="67">
        <v>3455.6</v>
      </c>
      <c r="D55" s="67">
        <v>2867</v>
      </c>
      <c r="E55" s="67">
        <v>3179.6</v>
      </c>
      <c r="F55" s="67">
        <v>3168.2510000000002</v>
      </c>
      <c r="G55" s="67">
        <v>1283617</v>
      </c>
      <c r="H55" s="40">
        <f t="shared" si="2"/>
        <v>0.11231215859584523</v>
      </c>
      <c r="I55" s="40">
        <f t="shared" si="3"/>
        <v>5.8535465595845229E-2</v>
      </c>
    </row>
    <row r="56" spans="1:10" x14ac:dyDescent="0.3">
      <c r="A56" s="66">
        <v>44566</v>
      </c>
      <c r="B56" s="67">
        <v>3140</v>
      </c>
      <c r="C56" s="67">
        <v>3185</v>
      </c>
      <c r="D56" s="67">
        <v>2516.0500000000002</v>
      </c>
      <c r="E56" s="67">
        <v>2729.75</v>
      </c>
      <c r="F56" s="67">
        <v>2720.0070000000001</v>
      </c>
      <c r="G56" s="67">
        <v>1198181</v>
      </c>
      <c r="H56" s="40">
        <f t="shared" si="2"/>
        <v>-0.14147995218813159</v>
      </c>
      <c r="I56" s="40">
        <f t="shared" si="3"/>
        <v>-0.19525664518813157</v>
      </c>
    </row>
    <row r="57" spans="1:10" x14ac:dyDescent="0.3">
      <c r="A57" s="66">
        <v>44567</v>
      </c>
      <c r="B57" s="67">
        <v>2748</v>
      </c>
      <c r="C57" s="67">
        <v>2781</v>
      </c>
      <c r="D57" s="67">
        <v>2515</v>
      </c>
      <c r="E57" s="67">
        <v>2517.65</v>
      </c>
      <c r="F57" s="67">
        <v>2508.6640000000002</v>
      </c>
      <c r="G57" s="67">
        <v>735565</v>
      </c>
      <c r="H57" s="40">
        <f t="shared" si="2"/>
        <v>-7.7699432391166584E-2</v>
      </c>
      <c r="I57" s="40">
        <f t="shared" si="3"/>
        <v>-0.1314761253911666</v>
      </c>
    </row>
    <row r="58" spans="1:10" x14ac:dyDescent="0.3">
      <c r="A58" s="66">
        <v>44568</v>
      </c>
      <c r="B58" s="67">
        <v>2525</v>
      </c>
      <c r="C58" s="67">
        <v>2963.5</v>
      </c>
      <c r="D58" s="67">
        <v>2506.1999999999998</v>
      </c>
      <c r="E58" s="67">
        <v>2929.75</v>
      </c>
      <c r="F58" s="67">
        <v>2919.2930000000001</v>
      </c>
      <c r="G58" s="67">
        <v>706293</v>
      </c>
      <c r="H58" s="40">
        <f t="shared" si="2"/>
        <v>0.16368433556666012</v>
      </c>
      <c r="I58" s="40">
        <f t="shared" si="3"/>
        <v>0.10990764256666012</v>
      </c>
    </row>
    <row r="59" spans="1:10" x14ac:dyDescent="0.3">
      <c r="A59" s="66">
        <v>44569</v>
      </c>
      <c r="B59" s="67">
        <v>2955.05</v>
      </c>
      <c r="C59" s="67">
        <v>3226.25</v>
      </c>
      <c r="D59" s="67">
        <v>2870</v>
      </c>
      <c r="E59" s="67">
        <v>2967.5</v>
      </c>
      <c r="F59" s="67">
        <v>2967.5</v>
      </c>
      <c r="G59" s="67">
        <v>1244708</v>
      </c>
      <c r="H59" s="40">
        <f t="shared" si="2"/>
        <v>1.6513244816467508E-2</v>
      </c>
      <c r="I59" s="40">
        <f t="shared" si="3"/>
        <v>-3.7263448183532492E-2</v>
      </c>
    </row>
    <row r="60" spans="1:10" x14ac:dyDescent="0.3">
      <c r="A60" s="66">
        <v>44570</v>
      </c>
      <c r="B60" s="67">
        <v>2967</v>
      </c>
      <c r="C60" s="67">
        <v>3199</v>
      </c>
      <c r="D60" s="67">
        <v>2815</v>
      </c>
      <c r="E60" s="67">
        <v>2868.95</v>
      </c>
      <c r="F60" s="67">
        <v>2868.95</v>
      </c>
      <c r="G60" s="67">
        <v>966340</v>
      </c>
      <c r="H60" s="40">
        <f t="shared" si="2"/>
        <v>-3.3209772535804608E-2</v>
      </c>
      <c r="I60" s="40">
        <f t="shared" si="3"/>
        <v>-8.6986465535804608E-2</v>
      </c>
    </row>
    <row r="61" spans="1:10" x14ac:dyDescent="0.3">
      <c r="A61" s="66">
        <v>44571</v>
      </c>
      <c r="B61" s="67">
        <v>2883.3</v>
      </c>
      <c r="C61" s="67">
        <v>2990</v>
      </c>
      <c r="D61" s="67">
        <v>2824.95</v>
      </c>
      <c r="E61" s="67">
        <v>2918.05</v>
      </c>
      <c r="F61" s="67">
        <v>2918.05</v>
      </c>
      <c r="G61" s="67">
        <v>320752</v>
      </c>
      <c r="H61" s="40">
        <f t="shared" si="2"/>
        <v>1.7114275257498517E-2</v>
      </c>
      <c r="I61" s="40">
        <f t="shared" si="3"/>
        <v>-3.666241774250148E-2</v>
      </c>
    </row>
    <row r="63" spans="1:10" x14ac:dyDescent="0.3">
      <c r="H63" t="s">
        <v>101</v>
      </c>
      <c r="I63" s="5">
        <f>AVERAGE(H3:H61)</f>
        <v>5.3776692769278149E-2</v>
      </c>
    </row>
    <row r="64" spans="1:10" x14ac:dyDescent="0.3">
      <c r="H64" t="s">
        <v>102</v>
      </c>
      <c r="I64" s="5">
        <f>I63*12</f>
        <v>0.64532031323133776</v>
      </c>
      <c r="J64" t="s">
        <v>110</v>
      </c>
    </row>
    <row r="65" spans="8:10" x14ac:dyDescent="0.3">
      <c r="H65" t="s">
        <v>103</v>
      </c>
      <c r="I65" s="5">
        <f>_xlfn.STDEV.S(H3:H61)</f>
        <v>0.14813817538022755</v>
      </c>
    </row>
    <row r="66" spans="8:10" x14ac:dyDescent="0.3">
      <c r="H66" t="s">
        <v>104</v>
      </c>
      <c r="I66" s="5">
        <f>I65*SQRT(12)</f>
        <v>0.51316569259820621</v>
      </c>
      <c r="J66" t="s">
        <v>110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53" workbookViewId="0">
      <selection activeCell="I59" sqref="I59"/>
    </sheetView>
  </sheetViews>
  <sheetFormatPr defaultRowHeight="15.6" x14ac:dyDescent="0.3"/>
  <cols>
    <col min="1" max="1" width="9.09765625" bestFit="1" customWidth="1"/>
    <col min="2" max="5" width="0" hidden="1" customWidth="1"/>
    <col min="7" max="7" width="9.09765625" hidden="1" customWidth="1"/>
    <col min="8" max="8" width="18.8984375" customWidth="1"/>
    <col min="9" max="9" width="13.8984375" customWidth="1"/>
  </cols>
  <sheetData>
    <row r="1" spans="1:9" x14ac:dyDescent="0.3">
      <c r="A1" s="69" t="s">
        <v>0</v>
      </c>
      <c r="B1" s="69" t="s">
        <v>71</v>
      </c>
      <c r="C1" s="69" t="s">
        <v>72</v>
      </c>
      <c r="D1" s="69" t="s">
        <v>73</v>
      </c>
      <c r="E1" s="69" t="s">
        <v>74</v>
      </c>
      <c r="F1" s="69" t="s">
        <v>75</v>
      </c>
      <c r="G1" s="69" t="s">
        <v>76</v>
      </c>
      <c r="H1" s="51" t="s">
        <v>106</v>
      </c>
      <c r="I1" s="51" t="s">
        <v>84</v>
      </c>
    </row>
    <row r="2" spans="1:9" x14ac:dyDescent="0.3">
      <c r="A2" s="66">
        <v>42746</v>
      </c>
      <c r="B2" s="67">
        <v>149.83699999999999</v>
      </c>
      <c r="C2" s="67">
        <v>161.48150000000001</v>
      </c>
      <c r="D2" s="67">
        <v>143.88149999999999</v>
      </c>
      <c r="E2" s="67">
        <v>150.5926</v>
      </c>
      <c r="F2" s="67">
        <v>146.5925</v>
      </c>
      <c r="G2" s="67">
        <v>4229039</v>
      </c>
      <c r="H2" s="40"/>
      <c r="I2" s="40"/>
    </row>
    <row r="3" spans="1:9" x14ac:dyDescent="0.3">
      <c r="A3" s="66">
        <v>42747</v>
      </c>
      <c r="B3" s="67">
        <v>151.34809999999999</v>
      </c>
      <c r="C3" s="67">
        <v>196.7407</v>
      </c>
      <c r="D3" s="67">
        <v>145.94069999999999</v>
      </c>
      <c r="E3" s="67">
        <v>193.5556</v>
      </c>
      <c r="F3" s="67">
        <v>188.4143</v>
      </c>
      <c r="G3" s="67">
        <v>9649632</v>
      </c>
      <c r="H3" s="40">
        <f t="shared" ref="H3:H34" si="0">(F3-F2)/F2</f>
        <v>0.28529290379794325</v>
      </c>
      <c r="I3" s="40">
        <f t="shared" ref="I3:I34" si="1">H3-0.038041902</f>
        <v>0.24725100179794324</v>
      </c>
    </row>
    <row r="4" spans="1:9" x14ac:dyDescent="0.3">
      <c r="A4" s="66">
        <v>43101</v>
      </c>
      <c r="B4" s="67">
        <v>193.1259</v>
      </c>
      <c r="C4" s="67">
        <v>224.8296</v>
      </c>
      <c r="D4" s="67">
        <v>184.88890000000001</v>
      </c>
      <c r="E4" s="67">
        <v>204.65190000000001</v>
      </c>
      <c r="F4" s="67">
        <v>199.2158</v>
      </c>
      <c r="G4" s="67">
        <v>37035097</v>
      </c>
      <c r="H4" s="40">
        <f t="shared" si="0"/>
        <v>5.7328451184437725E-2</v>
      </c>
      <c r="I4" s="40">
        <f t="shared" si="1"/>
        <v>1.9286549184437722E-2</v>
      </c>
    </row>
    <row r="5" spans="1:9" x14ac:dyDescent="0.3">
      <c r="A5" s="66">
        <v>43102</v>
      </c>
      <c r="B5" s="67">
        <v>204.7259</v>
      </c>
      <c r="C5" s="67">
        <v>215.11109999999999</v>
      </c>
      <c r="D5" s="67">
        <v>185.52590000000001</v>
      </c>
      <c r="E5" s="67">
        <v>192.32589999999999</v>
      </c>
      <c r="F5" s="67">
        <v>187.21729999999999</v>
      </c>
      <c r="G5" s="67">
        <v>4474535</v>
      </c>
      <c r="H5" s="40">
        <f t="shared" si="0"/>
        <v>-6.0228656562381133E-2</v>
      </c>
      <c r="I5" s="40">
        <f t="shared" si="1"/>
        <v>-9.8270558562381136E-2</v>
      </c>
    </row>
    <row r="6" spans="1:9" x14ac:dyDescent="0.3">
      <c r="A6" s="66">
        <v>43103</v>
      </c>
      <c r="B6" s="67">
        <v>193.77780000000001</v>
      </c>
      <c r="C6" s="67">
        <v>196.1481</v>
      </c>
      <c r="D6" s="67">
        <v>174.7852</v>
      </c>
      <c r="E6" s="67">
        <v>186.4889</v>
      </c>
      <c r="F6" s="67">
        <v>181.53530000000001</v>
      </c>
      <c r="G6" s="67">
        <v>4090867</v>
      </c>
      <c r="H6" s="40">
        <f t="shared" si="0"/>
        <v>-3.034975934382126E-2</v>
      </c>
      <c r="I6" s="40">
        <f t="shared" si="1"/>
        <v>-6.8391661343821269E-2</v>
      </c>
    </row>
    <row r="7" spans="1:9" x14ac:dyDescent="0.3">
      <c r="A7" s="66">
        <v>43104</v>
      </c>
      <c r="B7" s="67">
        <v>188.5926</v>
      </c>
      <c r="C7" s="67">
        <v>201.48150000000001</v>
      </c>
      <c r="D7" s="67">
        <v>185.2741</v>
      </c>
      <c r="E7" s="67">
        <v>193.79259999999999</v>
      </c>
      <c r="F7" s="67">
        <v>188.64500000000001</v>
      </c>
      <c r="G7" s="67">
        <v>4371780</v>
      </c>
      <c r="H7" s="40">
        <f t="shared" si="0"/>
        <v>3.9164283750873816E-2</v>
      </c>
      <c r="I7" s="40">
        <f t="shared" si="1"/>
        <v>1.1223817508738132E-3</v>
      </c>
    </row>
    <row r="8" spans="1:9" x14ac:dyDescent="0.3">
      <c r="A8" s="66">
        <v>43105</v>
      </c>
      <c r="B8" s="67">
        <v>193.79259999999999</v>
      </c>
      <c r="C8" s="67">
        <v>235.5556</v>
      </c>
      <c r="D8" s="67">
        <v>193.79259999999999</v>
      </c>
      <c r="E8" s="67">
        <v>226.1481</v>
      </c>
      <c r="F8" s="67">
        <v>220.14109999999999</v>
      </c>
      <c r="G8" s="67">
        <v>13111335</v>
      </c>
      <c r="H8" s="40">
        <f t="shared" si="0"/>
        <v>0.16695963317342088</v>
      </c>
      <c r="I8" s="40">
        <f t="shared" si="1"/>
        <v>0.12891773117342087</v>
      </c>
    </row>
    <row r="9" spans="1:9" x14ac:dyDescent="0.3">
      <c r="A9" s="66">
        <v>43106</v>
      </c>
      <c r="B9" s="67">
        <v>227.9556</v>
      </c>
      <c r="C9" s="67">
        <v>234.05930000000001</v>
      </c>
      <c r="D9" s="67">
        <v>210.37039999999999</v>
      </c>
      <c r="E9" s="67">
        <v>223.28890000000001</v>
      </c>
      <c r="F9" s="67">
        <v>217.3578</v>
      </c>
      <c r="G9" s="67">
        <v>5623181</v>
      </c>
      <c r="H9" s="40">
        <f t="shared" si="0"/>
        <v>-1.2643254712545713E-2</v>
      </c>
      <c r="I9" s="40">
        <f t="shared" si="1"/>
        <v>-5.0685156712545712E-2</v>
      </c>
    </row>
    <row r="10" spans="1:9" x14ac:dyDescent="0.3">
      <c r="A10" s="66">
        <v>43107</v>
      </c>
      <c r="B10" s="67">
        <v>224.85929999999999</v>
      </c>
      <c r="C10" s="67">
        <v>230.8</v>
      </c>
      <c r="D10" s="67">
        <v>197.57040000000001</v>
      </c>
      <c r="E10" s="67">
        <v>222.99260000000001</v>
      </c>
      <c r="F10" s="67">
        <v>217.0694</v>
      </c>
      <c r="G10" s="67">
        <v>10340177</v>
      </c>
      <c r="H10" s="40">
        <f t="shared" si="0"/>
        <v>-1.3268444932732837E-3</v>
      </c>
      <c r="I10" s="40">
        <f t="shared" si="1"/>
        <v>-3.9368746493273286E-2</v>
      </c>
    </row>
    <row r="11" spans="1:9" x14ac:dyDescent="0.3">
      <c r="A11" s="66">
        <v>43108</v>
      </c>
      <c r="B11" s="67">
        <v>224.56299999999999</v>
      </c>
      <c r="C11" s="67">
        <v>248.8296</v>
      </c>
      <c r="D11" s="67">
        <v>213.9556</v>
      </c>
      <c r="E11" s="67">
        <v>242.75559999999999</v>
      </c>
      <c r="F11" s="67">
        <v>236.3074</v>
      </c>
      <c r="G11" s="67">
        <v>7186814</v>
      </c>
      <c r="H11" s="40">
        <f t="shared" si="0"/>
        <v>8.8626033885936942E-2</v>
      </c>
      <c r="I11" s="40">
        <f t="shared" si="1"/>
        <v>5.0584131885936939E-2</v>
      </c>
    </row>
    <row r="12" spans="1:9" x14ac:dyDescent="0.3">
      <c r="A12" s="66">
        <v>43109</v>
      </c>
      <c r="B12" s="67">
        <v>242.96299999999999</v>
      </c>
      <c r="C12" s="67">
        <v>247.4074</v>
      </c>
      <c r="D12" s="67">
        <v>203.1259</v>
      </c>
      <c r="E12" s="67">
        <v>218.91849999999999</v>
      </c>
      <c r="F12" s="67">
        <v>216.09809999999999</v>
      </c>
      <c r="G12" s="67">
        <v>2409759</v>
      </c>
      <c r="H12" s="40">
        <f t="shared" si="0"/>
        <v>-8.5521232090065791E-2</v>
      </c>
      <c r="I12" s="40">
        <f t="shared" si="1"/>
        <v>-0.12356313409006579</v>
      </c>
    </row>
    <row r="13" spans="1:9" x14ac:dyDescent="0.3">
      <c r="A13" s="66">
        <v>43110</v>
      </c>
      <c r="B13" s="67">
        <v>214.5778</v>
      </c>
      <c r="C13" s="67">
        <v>250.3852</v>
      </c>
      <c r="D13" s="67">
        <v>211.8519</v>
      </c>
      <c r="E13" s="67">
        <v>241.67410000000001</v>
      </c>
      <c r="F13" s="67">
        <v>238.56049999999999</v>
      </c>
      <c r="G13" s="67">
        <v>3005101</v>
      </c>
      <c r="H13" s="40">
        <f t="shared" si="0"/>
        <v>0.10394538406399688</v>
      </c>
      <c r="I13" s="40">
        <f t="shared" si="1"/>
        <v>6.5903482063996877E-2</v>
      </c>
    </row>
    <row r="14" spans="1:9" x14ac:dyDescent="0.3">
      <c r="A14" s="66">
        <v>43111</v>
      </c>
      <c r="B14" s="67">
        <v>244</v>
      </c>
      <c r="C14" s="67">
        <v>244</v>
      </c>
      <c r="D14" s="67">
        <v>217.8963</v>
      </c>
      <c r="E14" s="67">
        <v>229.79259999999999</v>
      </c>
      <c r="F14" s="67">
        <v>226.8321</v>
      </c>
      <c r="G14" s="67">
        <v>4541388</v>
      </c>
      <c r="H14" s="40">
        <f t="shared" si="0"/>
        <v>-4.9163210171004813E-2</v>
      </c>
      <c r="I14" s="40">
        <f t="shared" si="1"/>
        <v>-8.7205112171004823E-2</v>
      </c>
    </row>
    <row r="15" spans="1:9" x14ac:dyDescent="0.3">
      <c r="A15" s="66">
        <v>43112</v>
      </c>
      <c r="B15" s="67">
        <v>234.01480000000001</v>
      </c>
      <c r="C15" s="67">
        <v>236.22219999999999</v>
      </c>
      <c r="D15" s="67">
        <v>202.31110000000001</v>
      </c>
      <c r="E15" s="67">
        <v>232.41480000000001</v>
      </c>
      <c r="F15" s="67">
        <v>229.4205</v>
      </c>
      <c r="G15" s="67">
        <v>4394734</v>
      </c>
      <c r="H15" s="40">
        <f t="shared" si="0"/>
        <v>1.1411083351959476E-2</v>
      </c>
      <c r="I15" s="40">
        <f t="shared" si="1"/>
        <v>-2.6630818648040525E-2</v>
      </c>
    </row>
    <row r="16" spans="1:9" x14ac:dyDescent="0.3">
      <c r="A16" s="66">
        <v>43466</v>
      </c>
      <c r="B16" s="67">
        <v>234.07409999999999</v>
      </c>
      <c r="C16" s="67">
        <v>248.88890000000001</v>
      </c>
      <c r="D16" s="67">
        <v>224.02959999999999</v>
      </c>
      <c r="E16" s="67">
        <v>243.1704</v>
      </c>
      <c r="F16" s="67">
        <v>240.03749999999999</v>
      </c>
      <c r="G16" s="67">
        <v>5829056</v>
      </c>
      <c r="H16" s="40">
        <f t="shared" si="0"/>
        <v>4.6277468665616148E-2</v>
      </c>
      <c r="I16" s="40">
        <f t="shared" si="1"/>
        <v>8.2355666656161453E-3</v>
      </c>
    </row>
    <row r="17" spans="1:9" x14ac:dyDescent="0.3">
      <c r="A17" s="66">
        <v>43467</v>
      </c>
      <c r="B17" s="67">
        <v>244.20740000000001</v>
      </c>
      <c r="C17" s="67">
        <v>251.2593</v>
      </c>
      <c r="D17" s="67">
        <v>217.79259999999999</v>
      </c>
      <c r="E17" s="67">
        <v>239.73330000000001</v>
      </c>
      <c r="F17" s="67">
        <v>236.6447</v>
      </c>
      <c r="G17" s="67">
        <v>7152328</v>
      </c>
      <c r="H17" s="40">
        <f t="shared" si="0"/>
        <v>-1.413445815757952E-2</v>
      </c>
      <c r="I17" s="40">
        <f t="shared" si="1"/>
        <v>-5.2176360157579524E-2</v>
      </c>
    </row>
    <row r="18" spans="1:9" x14ac:dyDescent="0.3">
      <c r="A18" s="66">
        <v>43468</v>
      </c>
      <c r="B18" s="67">
        <v>240</v>
      </c>
      <c r="C18" s="67">
        <v>259.85180000000003</v>
      </c>
      <c r="D18" s="67">
        <v>235.4074</v>
      </c>
      <c r="E18" s="67">
        <v>256.78519999999997</v>
      </c>
      <c r="F18" s="67">
        <v>253.4769</v>
      </c>
      <c r="G18" s="67">
        <v>10539605</v>
      </c>
      <c r="H18" s="40">
        <f t="shared" si="0"/>
        <v>7.1128573764804373E-2</v>
      </c>
      <c r="I18" s="40">
        <f t="shared" si="1"/>
        <v>3.3086671764804371E-2</v>
      </c>
    </row>
    <row r="19" spans="1:9" x14ac:dyDescent="0.3">
      <c r="A19" s="66">
        <v>43469</v>
      </c>
      <c r="B19" s="67">
        <v>258.62220000000002</v>
      </c>
      <c r="C19" s="67">
        <v>282.8</v>
      </c>
      <c r="D19" s="67">
        <v>240.75559999999999</v>
      </c>
      <c r="E19" s="67">
        <v>259.48149999999998</v>
      </c>
      <c r="F19" s="67">
        <v>256.13850000000002</v>
      </c>
      <c r="G19" s="67">
        <v>9095765</v>
      </c>
      <c r="H19" s="40">
        <f t="shared" si="0"/>
        <v>1.0500365122028956E-2</v>
      </c>
      <c r="I19" s="40">
        <f t="shared" si="1"/>
        <v>-2.7541536877971048E-2</v>
      </c>
    </row>
    <row r="20" spans="1:9" x14ac:dyDescent="0.3">
      <c r="A20" s="66">
        <v>43470</v>
      </c>
      <c r="B20" s="67">
        <v>259.48149999999998</v>
      </c>
      <c r="C20" s="67">
        <v>285.0222</v>
      </c>
      <c r="D20" s="67">
        <v>259.48149999999998</v>
      </c>
      <c r="E20" s="67">
        <v>276.44450000000001</v>
      </c>
      <c r="F20" s="67">
        <v>272.88290000000001</v>
      </c>
      <c r="G20" s="67">
        <v>10959179</v>
      </c>
      <c r="H20" s="40">
        <f t="shared" si="0"/>
        <v>6.5372444985818151E-2</v>
      </c>
      <c r="I20" s="40">
        <f t="shared" si="1"/>
        <v>2.7330542985818149E-2</v>
      </c>
    </row>
    <row r="21" spans="1:9" x14ac:dyDescent="0.3">
      <c r="A21" s="66">
        <v>43471</v>
      </c>
      <c r="B21" s="67">
        <v>278.22219999999999</v>
      </c>
      <c r="C21" s="67">
        <v>282.94819999999999</v>
      </c>
      <c r="D21" s="67">
        <v>234.71109999999999</v>
      </c>
      <c r="E21" s="67">
        <v>280.5333</v>
      </c>
      <c r="F21" s="67">
        <v>276.91910000000001</v>
      </c>
      <c r="G21" s="67">
        <v>7053388</v>
      </c>
      <c r="H21" s="40">
        <f t="shared" si="0"/>
        <v>1.4790959785314535E-2</v>
      </c>
      <c r="I21" s="40">
        <f t="shared" si="1"/>
        <v>-2.3250942214685467E-2</v>
      </c>
    </row>
    <row r="22" spans="1:9" x14ac:dyDescent="0.3">
      <c r="A22" s="66">
        <v>43472</v>
      </c>
      <c r="B22" s="67">
        <v>282.07409999999999</v>
      </c>
      <c r="C22" s="67">
        <v>299.55549999999999</v>
      </c>
      <c r="D22" s="67">
        <v>229.45189999999999</v>
      </c>
      <c r="E22" s="67">
        <v>283.9556</v>
      </c>
      <c r="F22" s="67">
        <v>280.29719999999998</v>
      </c>
      <c r="G22" s="67">
        <v>6585618</v>
      </c>
      <c r="H22" s="40">
        <f t="shared" si="0"/>
        <v>1.2198869633766542E-2</v>
      </c>
      <c r="I22" s="40">
        <f t="shared" si="1"/>
        <v>-2.5843032366233462E-2</v>
      </c>
    </row>
    <row r="23" spans="1:9" x14ac:dyDescent="0.3">
      <c r="A23" s="66">
        <v>43473</v>
      </c>
      <c r="B23" s="67">
        <v>285.71109999999999</v>
      </c>
      <c r="C23" s="67">
        <v>293.31110000000001</v>
      </c>
      <c r="D23" s="67">
        <v>260</v>
      </c>
      <c r="E23" s="67">
        <v>287.22219999999999</v>
      </c>
      <c r="F23" s="67">
        <v>283.52179999999998</v>
      </c>
      <c r="G23" s="67">
        <v>7077347</v>
      </c>
      <c r="H23" s="40">
        <f t="shared" si="0"/>
        <v>1.1504217666105869E-2</v>
      </c>
      <c r="I23" s="40">
        <f t="shared" si="1"/>
        <v>-2.6537684333894133E-2</v>
      </c>
    </row>
    <row r="24" spans="1:9" x14ac:dyDescent="0.3">
      <c r="A24" s="66">
        <v>43474</v>
      </c>
      <c r="B24" s="67">
        <v>287.22219999999999</v>
      </c>
      <c r="C24" s="67">
        <v>294.68889999999999</v>
      </c>
      <c r="D24" s="67">
        <v>255.6</v>
      </c>
      <c r="E24" s="67">
        <v>277.37779999999998</v>
      </c>
      <c r="F24" s="67">
        <v>274.87720000000002</v>
      </c>
      <c r="G24" s="67">
        <v>6210217</v>
      </c>
      <c r="H24" s="40">
        <f t="shared" si="0"/>
        <v>-3.0490071662919636E-2</v>
      </c>
      <c r="I24" s="40">
        <f t="shared" si="1"/>
        <v>-6.8531973662919632E-2</v>
      </c>
    </row>
    <row r="25" spans="1:9" x14ac:dyDescent="0.3">
      <c r="A25" s="66">
        <v>43475</v>
      </c>
      <c r="B25" s="67">
        <v>279.5333</v>
      </c>
      <c r="C25" s="67">
        <v>287.93329999999997</v>
      </c>
      <c r="D25" s="67">
        <v>261.86669999999998</v>
      </c>
      <c r="E25" s="67">
        <v>275.62220000000002</v>
      </c>
      <c r="F25" s="67">
        <v>273.13749999999999</v>
      </c>
      <c r="G25" s="67">
        <v>10291969</v>
      </c>
      <c r="H25" s="40">
        <f t="shared" si="0"/>
        <v>-6.3290080079396452E-3</v>
      </c>
      <c r="I25" s="40">
        <f t="shared" si="1"/>
        <v>-4.4370910007939648E-2</v>
      </c>
    </row>
    <row r="26" spans="1:9" x14ac:dyDescent="0.3">
      <c r="A26" s="66">
        <v>43476</v>
      </c>
      <c r="B26" s="67">
        <v>277.33330000000001</v>
      </c>
      <c r="C26" s="67">
        <v>350.66669999999999</v>
      </c>
      <c r="D26" s="67">
        <v>273.33330000000001</v>
      </c>
      <c r="E26" s="67">
        <v>321.42219999999998</v>
      </c>
      <c r="F26" s="67">
        <v>318.52449999999999</v>
      </c>
      <c r="G26" s="67">
        <v>25559167</v>
      </c>
      <c r="H26" s="40">
        <f t="shared" si="0"/>
        <v>0.16616905404786966</v>
      </c>
      <c r="I26" s="40">
        <f t="shared" si="1"/>
        <v>0.12812715204786967</v>
      </c>
    </row>
    <row r="27" spans="1:9" x14ac:dyDescent="0.3">
      <c r="A27" s="66">
        <v>43477</v>
      </c>
      <c r="B27" s="67">
        <v>325.77780000000001</v>
      </c>
      <c r="C27" s="67">
        <v>335.5111</v>
      </c>
      <c r="D27" s="67">
        <v>302.71109999999999</v>
      </c>
      <c r="E27" s="67">
        <v>314.93329999999997</v>
      </c>
      <c r="F27" s="67">
        <v>312.09410000000003</v>
      </c>
      <c r="G27" s="67">
        <v>7258192</v>
      </c>
      <c r="H27" s="40">
        <f t="shared" si="0"/>
        <v>-2.0188086002803439E-2</v>
      </c>
      <c r="I27" s="40">
        <f t="shared" si="1"/>
        <v>-5.8229988002803441E-2</v>
      </c>
    </row>
    <row r="28" spans="1:9" x14ac:dyDescent="0.3">
      <c r="A28" s="66">
        <v>43831</v>
      </c>
      <c r="B28" s="67">
        <v>313.77780000000001</v>
      </c>
      <c r="C28" s="67">
        <v>386.66669999999999</v>
      </c>
      <c r="D28" s="67">
        <v>304.33330000000001</v>
      </c>
      <c r="E28" s="67">
        <v>340.93329999999997</v>
      </c>
      <c r="F28" s="67">
        <v>337.85980000000001</v>
      </c>
      <c r="G28" s="67">
        <v>10505329</v>
      </c>
      <c r="H28" s="40">
        <f t="shared" si="0"/>
        <v>8.2557472249555439E-2</v>
      </c>
      <c r="I28" s="40">
        <f t="shared" si="1"/>
        <v>4.4515570249555436E-2</v>
      </c>
    </row>
    <row r="29" spans="1:9" x14ac:dyDescent="0.3">
      <c r="A29" s="66">
        <v>43832</v>
      </c>
      <c r="B29" s="67">
        <v>344.37779999999998</v>
      </c>
      <c r="C29" s="67">
        <v>383.5333</v>
      </c>
      <c r="D29" s="67">
        <v>333.44450000000001</v>
      </c>
      <c r="E29" s="67">
        <v>361.37779999999998</v>
      </c>
      <c r="F29" s="67">
        <v>358.11989999999997</v>
      </c>
      <c r="G29" s="67">
        <v>13401470</v>
      </c>
      <c r="H29" s="40">
        <f t="shared" si="0"/>
        <v>5.996599773041944E-2</v>
      </c>
      <c r="I29" s="40">
        <f t="shared" si="1"/>
        <v>2.1924095730419438E-2</v>
      </c>
    </row>
    <row r="30" spans="1:9" x14ac:dyDescent="0.3">
      <c r="A30" s="66">
        <v>43833</v>
      </c>
      <c r="B30" s="67">
        <v>364.44450000000001</v>
      </c>
      <c r="C30" s="67">
        <v>370.2</v>
      </c>
      <c r="D30" s="67">
        <v>214.31110000000001</v>
      </c>
      <c r="E30" s="67">
        <v>235.31110000000001</v>
      </c>
      <c r="F30" s="67">
        <v>233.18979999999999</v>
      </c>
      <c r="G30" s="67">
        <v>13322867</v>
      </c>
      <c r="H30" s="40">
        <f t="shared" si="0"/>
        <v>-0.34884992428513467</v>
      </c>
      <c r="I30" s="40">
        <f t="shared" si="1"/>
        <v>-0.38689182628513469</v>
      </c>
    </row>
    <row r="31" spans="1:9" x14ac:dyDescent="0.3">
      <c r="A31" s="66">
        <v>43834</v>
      </c>
      <c r="B31" s="67">
        <v>237.73330000000001</v>
      </c>
      <c r="C31" s="67">
        <v>305.77780000000001</v>
      </c>
      <c r="D31" s="67">
        <v>222.22219999999999</v>
      </c>
      <c r="E31" s="67">
        <v>297.57780000000002</v>
      </c>
      <c r="F31" s="67">
        <v>294.89510000000001</v>
      </c>
      <c r="G31" s="67">
        <v>9727656</v>
      </c>
      <c r="H31" s="40">
        <f t="shared" si="0"/>
        <v>0.26461406116391034</v>
      </c>
      <c r="I31" s="40">
        <f t="shared" si="1"/>
        <v>0.22657215916391032</v>
      </c>
    </row>
    <row r="32" spans="1:9" x14ac:dyDescent="0.3">
      <c r="A32" s="66">
        <v>43835</v>
      </c>
      <c r="B32" s="67">
        <v>297.57780000000002</v>
      </c>
      <c r="C32" s="67">
        <v>307.55549999999999</v>
      </c>
      <c r="D32" s="67">
        <v>253.88890000000001</v>
      </c>
      <c r="E32" s="67">
        <v>280.73329999999999</v>
      </c>
      <c r="F32" s="67">
        <v>278.20249999999999</v>
      </c>
      <c r="G32" s="67">
        <v>12625183</v>
      </c>
      <c r="H32" s="40">
        <f t="shared" si="0"/>
        <v>-5.6605213175803963E-2</v>
      </c>
      <c r="I32" s="40">
        <f t="shared" si="1"/>
        <v>-9.4647115175803959E-2</v>
      </c>
    </row>
    <row r="33" spans="1:9" x14ac:dyDescent="0.3">
      <c r="A33" s="66">
        <v>43836</v>
      </c>
      <c r="B33" s="67">
        <v>284.44450000000001</v>
      </c>
      <c r="C33" s="67">
        <v>328.4667</v>
      </c>
      <c r="D33" s="67">
        <v>260.44450000000001</v>
      </c>
      <c r="E33" s="67">
        <v>302.64440000000002</v>
      </c>
      <c r="F33" s="67">
        <v>299.916</v>
      </c>
      <c r="G33" s="67">
        <v>19287169</v>
      </c>
      <c r="H33" s="40">
        <f t="shared" si="0"/>
        <v>7.8049262677366352E-2</v>
      </c>
      <c r="I33" s="40">
        <f t="shared" si="1"/>
        <v>4.0007360677366349E-2</v>
      </c>
    </row>
    <row r="34" spans="1:9" x14ac:dyDescent="0.3">
      <c r="A34" s="66">
        <v>43837</v>
      </c>
      <c r="B34" s="67">
        <v>304.82220000000001</v>
      </c>
      <c r="C34" s="67">
        <v>325.33330000000001</v>
      </c>
      <c r="D34" s="67">
        <v>293.93329999999997</v>
      </c>
      <c r="E34" s="67">
        <v>314.71109999999999</v>
      </c>
      <c r="F34" s="67">
        <v>311.87400000000002</v>
      </c>
      <c r="G34" s="67">
        <v>13683281</v>
      </c>
      <c r="H34" s="40">
        <f t="shared" si="0"/>
        <v>3.9871163925899344E-2</v>
      </c>
      <c r="I34" s="40">
        <f t="shared" si="1"/>
        <v>1.829261925899342E-3</v>
      </c>
    </row>
    <row r="35" spans="1:9" x14ac:dyDescent="0.3">
      <c r="A35" s="66">
        <v>43838</v>
      </c>
      <c r="B35" s="67">
        <v>316.26670000000001</v>
      </c>
      <c r="C35" s="67">
        <v>354.13330000000002</v>
      </c>
      <c r="D35" s="67">
        <v>302.22219999999999</v>
      </c>
      <c r="E35" s="67">
        <v>327.11110000000002</v>
      </c>
      <c r="F35" s="67">
        <v>324.16219999999998</v>
      </c>
      <c r="G35" s="67">
        <v>11997232</v>
      </c>
      <c r="H35" s="40">
        <f t="shared" ref="H35:H61" si="2">(F35-F34)/F34</f>
        <v>3.9401168420579974E-2</v>
      </c>
      <c r="I35" s="40">
        <f t="shared" ref="I35:I61" si="3">H35-0.038041902</f>
        <v>1.3592664205799715E-3</v>
      </c>
    </row>
    <row r="36" spans="1:9" x14ac:dyDescent="0.3">
      <c r="A36" s="66">
        <v>43839</v>
      </c>
      <c r="B36" s="67">
        <v>320.88889999999998</v>
      </c>
      <c r="C36" s="67">
        <v>345.77780000000001</v>
      </c>
      <c r="D36" s="67">
        <v>295.88889999999998</v>
      </c>
      <c r="E36" s="67">
        <v>310.35559999999998</v>
      </c>
      <c r="F36" s="67">
        <v>308.55860000000001</v>
      </c>
      <c r="G36" s="67">
        <v>9775814</v>
      </c>
      <c r="H36" s="40">
        <f t="shared" si="2"/>
        <v>-4.8135161965213627E-2</v>
      </c>
      <c r="I36" s="40">
        <f t="shared" si="3"/>
        <v>-8.6177063965213629E-2</v>
      </c>
    </row>
    <row r="37" spans="1:9" x14ac:dyDescent="0.3">
      <c r="A37" s="66">
        <v>43840</v>
      </c>
      <c r="B37" s="67">
        <v>314.44450000000001</v>
      </c>
      <c r="C37" s="67">
        <v>315.55549999999999</v>
      </c>
      <c r="D37" s="67">
        <v>287.26670000000001</v>
      </c>
      <c r="E37" s="67">
        <v>291.06670000000003</v>
      </c>
      <c r="F37" s="67">
        <v>289.38130000000001</v>
      </c>
      <c r="G37" s="67">
        <v>14696526</v>
      </c>
      <c r="H37" s="40">
        <f t="shared" si="2"/>
        <v>-6.2151241287716506E-2</v>
      </c>
      <c r="I37" s="40">
        <f t="shared" si="3"/>
        <v>-0.1001931432877165</v>
      </c>
    </row>
    <row r="38" spans="1:9" x14ac:dyDescent="0.3">
      <c r="A38" s="66">
        <v>43841</v>
      </c>
      <c r="B38" s="67">
        <v>296</v>
      </c>
      <c r="C38" s="67">
        <v>410.66669999999999</v>
      </c>
      <c r="D38" s="67">
        <v>291.06670000000003</v>
      </c>
      <c r="E38" s="67">
        <v>387.28890000000001</v>
      </c>
      <c r="F38" s="67">
        <v>385.04640000000001</v>
      </c>
      <c r="G38" s="67">
        <v>21494331</v>
      </c>
      <c r="H38" s="40">
        <f t="shared" si="2"/>
        <v>0.33058494104491198</v>
      </c>
      <c r="I38" s="40">
        <f t="shared" si="3"/>
        <v>0.29254303904491197</v>
      </c>
    </row>
    <row r="39" spans="1:9" x14ac:dyDescent="0.3">
      <c r="A39" s="66">
        <v>43842</v>
      </c>
      <c r="B39" s="67">
        <v>400</v>
      </c>
      <c r="C39" s="67">
        <v>444.33330000000001</v>
      </c>
      <c r="D39" s="67">
        <v>365.26670000000001</v>
      </c>
      <c r="E39" s="67">
        <v>407.13330000000002</v>
      </c>
      <c r="F39" s="67">
        <v>404.77600000000001</v>
      </c>
      <c r="G39" s="67">
        <v>18890811</v>
      </c>
      <c r="H39" s="40">
        <f t="shared" si="2"/>
        <v>5.1239538923101229E-2</v>
      </c>
      <c r="I39" s="40">
        <f t="shared" si="3"/>
        <v>1.3197636923101226E-2</v>
      </c>
    </row>
    <row r="40" spans="1:9" x14ac:dyDescent="0.3">
      <c r="A40" s="66">
        <v>44197</v>
      </c>
      <c r="B40" s="67">
        <v>405.33330000000001</v>
      </c>
      <c r="C40" s="67">
        <v>473.9556</v>
      </c>
      <c r="D40" s="67">
        <v>379.57780000000002</v>
      </c>
      <c r="E40" s="67">
        <v>399.37779999999998</v>
      </c>
      <c r="F40" s="67">
        <v>397.06529999999998</v>
      </c>
      <c r="G40" s="67">
        <v>14432600</v>
      </c>
      <c r="H40" s="40">
        <f t="shared" si="2"/>
        <v>-1.9049301341976875E-2</v>
      </c>
      <c r="I40" s="40">
        <f t="shared" si="3"/>
        <v>-5.7091203341976877E-2</v>
      </c>
    </row>
    <row r="41" spans="1:9" x14ac:dyDescent="0.3">
      <c r="A41" s="66">
        <v>44198</v>
      </c>
      <c r="B41" s="67">
        <v>399.08890000000002</v>
      </c>
      <c r="C41" s="67">
        <v>502.22219999999999</v>
      </c>
      <c r="D41" s="67">
        <v>384.88889999999998</v>
      </c>
      <c r="E41" s="67">
        <v>463.5333</v>
      </c>
      <c r="F41" s="67">
        <v>460.8494</v>
      </c>
      <c r="G41" s="67">
        <v>22240546</v>
      </c>
      <c r="H41" s="40">
        <f t="shared" si="2"/>
        <v>0.16063881683944689</v>
      </c>
      <c r="I41" s="40">
        <f t="shared" si="3"/>
        <v>0.12259691483944689</v>
      </c>
    </row>
    <row r="42" spans="1:9" x14ac:dyDescent="0.3">
      <c r="A42" s="66">
        <v>44199</v>
      </c>
      <c r="B42" s="67">
        <v>475.55549999999999</v>
      </c>
      <c r="C42" s="67">
        <v>475.55549999999999</v>
      </c>
      <c r="D42" s="67">
        <v>425.77780000000001</v>
      </c>
      <c r="E42" s="67">
        <v>445.75560000000002</v>
      </c>
      <c r="F42" s="67">
        <v>443.1746</v>
      </c>
      <c r="G42" s="67">
        <v>16549011</v>
      </c>
      <c r="H42" s="40">
        <f t="shared" si="2"/>
        <v>-3.8352659241826084E-2</v>
      </c>
      <c r="I42" s="40">
        <f t="shared" si="3"/>
        <v>-7.6394561241826087E-2</v>
      </c>
    </row>
    <row r="43" spans="1:9" x14ac:dyDescent="0.3">
      <c r="A43" s="66">
        <v>44200</v>
      </c>
      <c r="B43" s="67">
        <v>448.93329999999997</v>
      </c>
      <c r="C43" s="67">
        <v>457.77780000000001</v>
      </c>
      <c r="D43" s="67">
        <v>388.2</v>
      </c>
      <c r="E43" s="67">
        <v>422.4667</v>
      </c>
      <c r="F43" s="67">
        <v>420.0206</v>
      </c>
      <c r="G43" s="67">
        <v>13626123</v>
      </c>
      <c r="H43" s="40">
        <f t="shared" si="2"/>
        <v>-5.224577401322187E-2</v>
      </c>
      <c r="I43" s="40">
        <f t="shared" si="3"/>
        <v>-9.0287676013221879E-2</v>
      </c>
    </row>
    <row r="44" spans="1:9" x14ac:dyDescent="0.3">
      <c r="A44" s="66">
        <v>44201</v>
      </c>
      <c r="B44" s="67">
        <v>431.11110000000002</v>
      </c>
      <c r="C44" s="67">
        <v>468.82220000000001</v>
      </c>
      <c r="D44" s="67">
        <v>427.24439999999998</v>
      </c>
      <c r="E44" s="67">
        <v>449.57780000000002</v>
      </c>
      <c r="F44" s="67">
        <v>446.97469999999998</v>
      </c>
      <c r="G44" s="67">
        <v>16224697</v>
      </c>
      <c r="H44" s="40">
        <f t="shared" si="2"/>
        <v>6.4173281024787796E-2</v>
      </c>
      <c r="I44" s="40">
        <f t="shared" si="3"/>
        <v>2.6131379024787793E-2</v>
      </c>
    </row>
    <row r="45" spans="1:9" x14ac:dyDescent="0.3">
      <c r="A45" s="66">
        <v>44202</v>
      </c>
      <c r="B45" s="67">
        <v>451.11110000000002</v>
      </c>
      <c r="C45" s="67">
        <v>612.26670000000001</v>
      </c>
      <c r="D45" s="67">
        <v>444.88889999999998</v>
      </c>
      <c r="E45" s="67">
        <v>486.4</v>
      </c>
      <c r="F45" s="67">
        <v>483.58370000000002</v>
      </c>
      <c r="G45" s="67">
        <v>22765288</v>
      </c>
      <c r="H45" s="40">
        <f t="shared" si="2"/>
        <v>8.1903964586810027E-2</v>
      </c>
      <c r="I45" s="40">
        <f t="shared" si="3"/>
        <v>4.3862062586810024E-2</v>
      </c>
    </row>
    <row r="46" spans="1:9" x14ac:dyDescent="0.3">
      <c r="A46" s="66">
        <v>44203</v>
      </c>
      <c r="B46" s="67">
        <v>490</v>
      </c>
      <c r="C46" s="67">
        <v>536</v>
      </c>
      <c r="D46" s="67">
        <v>472.66669999999999</v>
      </c>
      <c r="E46" s="67">
        <v>507.86669999999998</v>
      </c>
      <c r="F46" s="67">
        <v>504.92610000000002</v>
      </c>
      <c r="G46" s="67">
        <v>11760974</v>
      </c>
      <c r="H46" s="40">
        <f t="shared" si="2"/>
        <v>4.4133828332096378E-2</v>
      </c>
      <c r="I46" s="40">
        <f t="shared" si="3"/>
        <v>6.0919263320963757E-3</v>
      </c>
    </row>
    <row r="47" spans="1:9" x14ac:dyDescent="0.3">
      <c r="A47" s="66">
        <v>44204</v>
      </c>
      <c r="B47" s="67">
        <v>513.33330000000001</v>
      </c>
      <c r="C47" s="67">
        <v>573.33330000000001</v>
      </c>
      <c r="D47" s="67">
        <v>480.43329999999997</v>
      </c>
      <c r="E47" s="67">
        <v>564.63340000000005</v>
      </c>
      <c r="F47" s="67">
        <v>561.36410000000001</v>
      </c>
      <c r="G47" s="67">
        <v>22581052</v>
      </c>
      <c r="H47" s="40">
        <f t="shared" si="2"/>
        <v>0.11177477258553278</v>
      </c>
      <c r="I47" s="40">
        <f t="shared" si="3"/>
        <v>7.3732870585532781E-2</v>
      </c>
    </row>
    <row r="48" spans="1:9" x14ac:dyDescent="0.3">
      <c r="A48" s="66">
        <v>44205</v>
      </c>
      <c r="B48" s="67">
        <v>564.6</v>
      </c>
      <c r="C48" s="67">
        <v>634.66669999999999</v>
      </c>
      <c r="D48" s="67">
        <v>555.36659999999995</v>
      </c>
      <c r="E48" s="67">
        <v>598.4</v>
      </c>
      <c r="F48" s="67">
        <v>596.9085</v>
      </c>
      <c r="G48" s="67">
        <v>21170027</v>
      </c>
      <c r="H48" s="40">
        <f t="shared" si="2"/>
        <v>6.3317907219218317E-2</v>
      </c>
      <c r="I48" s="40">
        <f t="shared" si="3"/>
        <v>2.5276005219218314E-2</v>
      </c>
    </row>
    <row r="49" spans="1:10" x14ac:dyDescent="0.3">
      <c r="A49" s="66">
        <v>44206</v>
      </c>
      <c r="B49" s="67">
        <v>600.1</v>
      </c>
      <c r="C49" s="67">
        <v>616.26670000000001</v>
      </c>
      <c r="D49" s="67">
        <v>539.20000000000005</v>
      </c>
      <c r="E49" s="67">
        <v>566.23329999999999</v>
      </c>
      <c r="F49" s="67">
        <v>564.822</v>
      </c>
      <c r="G49" s="67">
        <v>15584688</v>
      </c>
      <c r="H49" s="40">
        <f t="shared" si="2"/>
        <v>-5.3754469906191656E-2</v>
      </c>
      <c r="I49" s="40">
        <f t="shared" si="3"/>
        <v>-9.1796371906191665E-2</v>
      </c>
    </row>
    <row r="50" spans="1:10" x14ac:dyDescent="0.3">
      <c r="A50" s="66">
        <v>44207</v>
      </c>
      <c r="B50" s="67">
        <v>572.33330000000001</v>
      </c>
      <c r="C50" s="67">
        <v>677.33330000000001</v>
      </c>
      <c r="D50" s="67">
        <v>562.26670000000001</v>
      </c>
      <c r="E50" s="67">
        <v>594.29999999999995</v>
      </c>
      <c r="F50" s="67">
        <v>592.81870000000004</v>
      </c>
      <c r="G50" s="67">
        <v>16035875</v>
      </c>
      <c r="H50" s="40">
        <f t="shared" si="2"/>
        <v>4.9567297307824471E-2</v>
      </c>
      <c r="I50" s="40">
        <f t="shared" si="3"/>
        <v>1.1525395307824468E-2</v>
      </c>
    </row>
    <row r="51" spans="1:10" x14ac:dyDescent="0.3">
      <c r="A51" s="66">
        <v>44208</v>
      </c>
      <c r="B51" s="67">
        <v>596.36659999999995</v>
      </c>
      <c r="C51" s="67">
        <v>615.86659999999995</v>
      </c>
      <c r="D51" s="67">
        <v>544.86659999999995</v>
      </c>
      <c r="E51" s="67">
        <v>592.20000000000005</v>
      </c>
      <c r="F51" s="67">
        <v>590.72389999999996</v>
      </c>
      <c r="G51" s="67">
        <v>8644221</v>
      </c>
      <c r="H51" s="40">
        <f t="shared" si="2"/>
        <v>-3.5336267226389407E-3</v>
      </c>
      <c r="I51" s="40">
        <f t="shared" si="3"/>
        <v>-4.1575528722638942E-2</v>
      </c>
    </row>
    <row r="52" spans="1:10" x14ac:dyDescent="0.3">
      <c r="A52" s="66">
        <v>44562</v>
      </c>
      <c r="B52" s="67">
        <v>591.66669999999999</v>
      </c>
      <c r="C52" s="67">
        <v>634</v>
      </c>
      <c r="D52" s="67">
        <v>557.06669999999997</v>
      </c>
      <c r="E52" s="67">
        <v>603.23329999999999</v>
      </c>
      <c r="F52" s="67">
        <v>601.72969999999998</v>
      </c>
      <c r="G52" s="67">
        <v>13350088</v>
      </c>
      <c r="H52" s="40">
        <f t="shared" si="2"/>
        <v>1.8631038967612489E-2</v>
      </c>
      <c r="I52" s="40">
        <f t="shared" si="3"/>
        <v>-1.9410863032387513E-2</v>
      </c>
    </row>
    <row r="53" spans="1:10" x14ac:dyDescent="0.3">
      <c r="A53" s="66">
        <v>44563</v>
      </c>
      <c r="B53" s="67">
        <v>607.33330000000001</v>
      </c>
      <c r="C53" s="67">
        <v>646</v>
      </c>
      <c r="D53" s="67">
        <v>586.43340000000001</v>
      </c>
      <c r="E53" s="67">
        <v>630.33330000000001</v>
      </c>
      <c r="F53" s="67">
        <v>628.76220000000001</v>
      </c>
      <c r="G53" s="67">
        <v>13285557</v>
      </c>
      <c r="H53" s="40">
        <f t="shared" si="2"/>
        <v>4.492465636979532E-2</v>
      </c>
      <c r="I53" s="40">
        <f t="shared" si="3"/>
        <v>6.8827543697953172E-3</v>
      </c>
    </row>
    <row r="54" spans="1:10" x14ac:dyDescent="0.3">
      <c r="A54" s="66">
        <v>44564</v>
      </c>
      <c r="B54" s="67">
        <v>630.33330000000001</v>
      </c>
      <c r="C54" s="67">
        <v>676.53330000000005</v>
      </c>
      <c r="D54" s="67">
        <v>583.6</v>
      </c>
      <c r="E54" s="67">
        <v>627.53330000000005</v>
      </c>
      <c r="F54" s="67">
        <v>625.9692</v>
      </c>
      <c r="G54" s="67">
        <v>16081283</v>
      </c>
      <c r="H54" s="40">
        <f t="shared" si="2"/>
        <v>-4.4420609254182362E-3</v>
      </c>
      <c r="I54" s="40">
        <f t="shared" si="3"/>
        <v>-4.2483962925418242E-2</v>
      </c>
    </row>
    <row r="55" spans="1:10" x14ac:dyDescent="0.3">
      <c r="A55" s="66">
        <v>44565</v>
      </c>
      <c r="B55" s="67">
        <v>623.33330000000001</v>
      </c>
      <c r="C55" s="67">
        <v>769.3</v>
      </c>
      <c r="D55" s="67">
        <v>621.16669999999999</v>
      </c>
      <c r="E55" s="67">
        <v>722.36659999999995</v>
      </c>
      <c r="F55" s="67">
        <v>720.56610000000001</v>
      </c>
      <c r="G55" s="67">
        <v>31042832</v>
      </c>
      <c r="H55" s="40">
        <f t="shared" si="2"/>
        <v>0.15112069411721857</v>
      </c>
      <c r="I55" s="40">
        <f t="shared" si="3"/>
        <v>0.11307879211721857</v>
      </c>
    </row>
    <row r="56" spans="1:10" x14ac:dyDescent="0.3">
      <c r="A56" s="66">
        <v>44566</v>
      </c>
      <c r="B56" s="67">
        <v>721.33330000000001</v>
      </c>
      <c r="C56" s="67">
        <v>763.33330000000001</v>
      </c>
      <c r="D56" s="67">
        <v>686.66669999999999</v>
      </c>
      <c r="E56" s="67">
        <v>704.33330000000001</v>
      </c>
      <c r="F56" s="67">
        <v>702.57780000000002</v>
      </c>
      <c r="G56" s="67">
        <v>36431343</v>
      </c>
      <c r="H56" s="40">
        <f t="shared" si="2"/>
        <v>-2.4964121959109624E-2</v>
      </c>
      <c r="I56" s="40">
        <f t="shared" si="3"/>
        <v>-6.3006023959109619E-2</v>
      </c>
    </row>
    <row r="57" spans="1:10" x14ac:dyDescent="0.3">
      <c r="A57" s="66">
        <v>44567</v>
      </c>
      <c r="B57" s="67">
        <v>705.73329999999999</v>
      </c>
      <c r="C57" s="67">
        <v>805.6</v>
      </c>
      <c r="D57" s="67">
        <v>701.33330000000001</v>
      </c>
      <c r="E57" s="67">
        <v>790.55</v>
      </c>
      <c r="F57" s="67">
        <v>788.57950000000005</v>
      </c>
      <c r="G57" s="67">
        <v>23063583</v>
      </c>
      <c r="H57" s="40">
        <f t="shared" si="2"/>
        <v>0.12240879230741425</v>
      </c>
      <c r="I57" s="40">
        <f t="shared" si="3"/>
        <v>8.4366890307414247E-2</v>
      </c>
    </row>
    <row r="58" spans="1:10" x14ac:dyDescent="0.3">
      <c r="A58" s="66">
        <v>44568</v>
      </c>
      <c r="B58" s="67">
        <v>790</v>
      </c>
      <c r="C58" s="67">
        <v>910.6</v>
      </c>
      <c r="D58" s="67">
        <v>780.55</v>
      </c>
      <c r="E58" s="67">
        <v>882.7</v>
      </c>
      <c r="F58" s="67">
        <v>880.49980000000005</v>
      </c>
      <c r="G58" s="67">
        <v>21984003</v>
      </c>
      <c r="H58" s="40">
        <f t="shared" si="2"/>
        <v>0.11656440473027765</v>
      </c>
      <c r="I58" s="40">
        <f t="shared" si="3"/>
        <v>7.8522502730277652E-2</v>
      </c>
    </row>
    <row r="59" spans="1:10" x14ac:dyDescent="0.3">
      <c r="A59" s="66">
        <v>44569</v>
      </c>
      <c r="B59" s="67">
        <v>891.8</v>
      </c>
      <c r="C59" s="67">
        <v>1084.1500000000001</v>
      </c>
      <c r="D59" s="67">
        <v>890</v>
      </c>
      <c r="E59" s="67">
        <v>1034.1500000000001</v>
      </c>
      <c r="F59" s="67">
        <v>1031.5719999999999</v>
      </c>
      <c r="G59" s="67">
        <v>42009418</v>
      </c>
      <c r="H59" s="40">
        <f t="shared" si="2"/>
        <v>0.17157550745610597</v>
      </c>
      <c r="I59" s="40">
        <f t="shared" si="3"/>
        <v>0.13353360545610599</v>
      </c>
    </row>
    <row r="60" spans="1:10" x14ac:dyDescent="0.3">
      <c r="A60" s="66">
        <v>44570</v>
      </c>
      <c r="B60" s="67">
        <v>1025</v>
      </c>
      <c r="C60" s="67">
        <v>1194.7</v>
      </c>
      <c r="D60" s="67">
        <v>1007.5</v>
      </c>
      <c r="E60" s="67">
        <v>1044.2</v>
      </c>
      <c r="F60" s="67">
        <v>1044.2</v>
      </c>
      <c r="G60" s="67">
        <v>31740062</v>
      </c>
      <c r="H60" s="40">
        <f t="shared" si="2"/>
        <v>1.2241511014258005E-2</v>
      </c>
      <c r="I60" s="40">
        <f t="shared" si="3"/>
        <v>-2.5800390985741998E-2</v>
      </c>
    </row>
    <row r="61" spans="1:10" x14ac:dyDescent="0.3">
      <c r="A61" s="66">
        <v>44571</v>
      </c>
      <c r="B61" s="67">
        <v>1045</v>
      </c>
      <c r="C61" s="67">
        <v>1155</v>
      </c>
      <c r="D61" s="67">
        <v>965.1</v>
      </c>
      <c r="E61" s="67">
        <v>999.3</v>
      </c>
      <c r="F61" s="67">
        <v>999.3</v>
      </c>
      <c r="G61" s="67">
        <v>19710964</v>
      </c>
      <c r="H61" s="40">
        <f t="shared" si="2"/>
        <v>-4.2999425397433524E-2</v>
      </c>
      <c r="I61" s="40">
        <f t="shared" si="3"/>
        <v>-8.1041327397433527E-2</v>
      </c>
    </row>
    <row r="63" spans="1:10" x14ac:dyDescent="0.3">
      <c r="H63" t="s">
        <v>101</v>
      </c>
      <c r="I63" s="5">
        <f>AVERAGE(H3:H62)</f>
        <v>3.8041902448271457E-2</v>
      </c>
    </row>
    <row r="64" spans="1:10" x14ac:dyDescent="0.3">
      <c r="H64" t="s">
        <v>102</v>
      </c>
      <c r="I64" s="5">
        <f>I63*12</f>
        <v>0.45650282937925746</v>
      </c>
      <c r="J64" t="s">
        <v>110</v>
      </c>
    </row>
    <row r="65" spans="8:10" x14ac:dyDescent="0.3">
      <c r="H65" t="s">
        <v>103</v>
      </c>
      <c r="I65" s="5">
        <f>_xlfn.STDEV.S(H3:H61)</f>
        <v>0.10057803729329094</v>
      </c>
    </row>
    <row r="66" spans="8:10" x14ac:dyDescent="0.3">
      <c r="H66" t="s">
        <v>104</v>
      </c>
      <c r="I66" s="5">
        <f>I65*SQRT(12)</f>
        <v>0.34841254143507444</v>
      </c>
      <c r="J66" t="s">
        <v>110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I9" sqref="I9"/>
    </sheetView>
  </sheetViews>
  <sheetFormatPr defaultRowHeight="15.6" x14ac:dyDescent="0.3"/>
  <cols>
    <col min="2" max="5" width="0" hidden="1" customWidth="1"/>
    <col min="6" max="6" width="13.8984375" customWidth="1"/>
    <col min="7" max="7" width="0" hidden="1" customWidth="1"/>
    <col min="8" max="8" width="11.796875" customWidth="1"/>
    <col min="9" max="9" width="21.296875" customWidth="1"/>
  </cols>
  <sheetData>
    <row r="1" spans="1:11" x14ac:dyDescent="0.3">
      <c r="A1" s="69" t="s">
        <v>0</v>
      </c>
      <c r="B1" s="69" t="s">
        <v>71</v>
      </c>
      <c r="C1" s="69" t="s">
        <v>72</v>
      </c>
      <c r="D1" s="69" t="s">
        <v>73</v>
      </c>
      <c r="E1" s="69" t="s">
        <v>74</v>
      </c>
      <c r="F1" s="69" t="s">
        <v>75</v>
      </c>
      <c r="G1" s="69" t="s">
        <v>76</v>
      </c>
      <c r="H1" s="51" t="s">
        <v>85</v>
      </c>
      <c r="I1" s="51" t="s">
        <v>84</v>
      </c>
    </row>
    <row r="2" spans="1:11" x14ac:dyDescent="0.3">
      <c r="A2" s="72">
        <v>42746</v>
      </c>
      <c r="B2" s="73">
        <v>185.905</v>
      </c>
      <c r="C2" s="73">
        <v>199</v>
      </c>
      <c r="D2" s="73">
        <v>181.39</v>
      </c>
      <c r="E2" s="73">
        <v>197.98500000000001</v>
      </c>
      <c r="F2" s="73">
        <v>193.3964</v>
      </c>
      <c r="G2" s="73">
        <v>5831190</v>
      </c>
      <c r="H2" s="41">
        <f>(F3-F2)/F2</f>
        <v>1.9695299395438431E-3</v>
      </c>
      <c r="I2" s="41">
        <f t="shared" ref="I2:I33" si="0">H2-0.0382</f>
        <v>-3.6230470060456155E-2</v>
      </c>
      <c r="K2" s="3"/>
    </row>
    <row r="3" spans="1:11" x14ac:dyDescent="0.3">
      <c r="A3" s="72">
        <v>42747</v>
      </c>
      <c r="B3" s="73">
        <v>199.4</v>
      </c>
      <c r="C3" s="73">
        <v>204.9</v>
      </c>
      <c r="D3" s="73">
        <v>183.5</v>
      </c>
      <c r="E3" s="73">
        <v>198.375</v>
      </c>
      <c r="F3" s="73">
        <v>193.7773</v>
      </c>
      <c r="G3" s="73">
        <v>7319120</v>
      </c>
      <c r="H3" s="41">
        <f t="shared" ref="H3:H60" si="1">(F4-F3)/F3</f>
        <v>8.0478982832354454E-2</v>
      </c>
      <c r="I3" s="41">
        <f t="shared" si="0"/>
        <v>4.2278982832354456E-2</v>
      </c>
      <c r="K3" s="3"/>
    </row>
    <row r="4" spans="1:11" x14ac:dyDescent="0.3">
      <c r="A4" s="72">
        <v>43101</v>
      </c>
      <c r="B4" s="73">
        <v>197</v>
      </c>
      <c r="C4" s="73">
        <v>257.5</v>
      </c>
      <c r="D4" s="73">
        <v>195.43</v>
      </c>
      <c r="E4" s="73">
        <v>214.34</v>
      </c>
      <c r="F4" s="73">
        <v>209.3723</v>
      </c>
      <c r="G4" s="73">
        <v>20807170</v>
      </c>
      <c r="H4" s="41">
        <f t="shared" si="1"/>
        <v>-4.2222395226111487E-2</v>
      </c>
      <c r="I4" s="41">
        <f t="shared" si="0"/>
        <v>-8.0422395226111484E-2</v>
      </c>
      <c r="K4" s="3"/>
    </row>
    <row r="5" spans="1:11" x14ac:dyDescent="0.3">
      <c r="A5" s="72">
        <v>43102</v>
      </c>
      <c r="B5" s="73">
        <v>214.33</v>
      </c>
      <c r="C5" s="73">
        <v>226.005</v>
      </c>
      <c r="D5" s="73">
        <v>188</v>
      </c>
      <c r="E5" s="73">
        <v>205.29</v>
      </c>
      <c r="F5" s="73">
        <v>200.53210000000001</v>
      </c>
      <c r="G5" s="73">
        <v>5902410</v>
      </c>
      <c r="H5" s="41">
        <f t="shared" si="1"/>
        <v>-3.219833632620421E-2</v>
      </c>
      <c r="I5" s="41">
        <f t="shared" si="0"/>
        <v>-7.0398336326204208E-2</v>
      </c>
      <c r="K5" s="3"/>
    </row>
    <row r="6" spans="1:11" x14ac:dyDescent="0.3">
      <c r="A6" s="72">
        <v>43103</v>
      </c>
      <c r="B6" s="73">
        <v>206</v>
      </c>
      <c r="C6" s="73">
        <v>209</v>
      </c>
      <c r="D6" s="73">
        <v>181.655</v>
      </c>
      <c r="E6" s="73">
        <v>198.68</v>
      </c>
      <c r="F6" s="73">
        <v>194.0753</v>
      </c>
      <c r="G6" s="73">
        <v>4860450</v>
      </c>
      <c r="H6" s="41">
        <f t="shared" si="1"/>
        <v>0.10438886349782789</v>
      </c>
      <c r="I6" s="41">
        <f t="shared" si="0"/>
        <v>6.6188863497827891E-2</v>
      </c>
      <c r="K6" s="3"/>
    </row>
    <row r="7" spans="1:11" x14ac:dyDescent="0.3">
      <c r="A7" s="72">
        <v>43104</v>
      </c>
      <c r="B7" s="73">
        <v>201.785</v>
      </c>
      <c r="C7" s="73">
        <v>225</v>
      </c>
      <c r="D7" s="73">
        <v>197.7</v>
      </c>
      <c r="E7" s="73">
        <v>219.42</v>
      </c>
      <c r="F7" s="73">
        <v>214.33459999999999</v>
      </c>
      <c r="G7" s="73">
        <v>10553960</v>
      </c>
      <c r="H7" s="41">
        <f t="shared" si="1"/>
        <v>-0.14615792317246021</v>
      </c>
      <c r="I7" s="41">
        <f t="shared" si="0"/>
        <v>-0.18435792317246019</v>
      </c>
      <c r="K7" s="3"/>
    </row>
    <row r="8" spans="1:11" x14ac:dyDescent="0.3">
      <c r="A8" s="72">
        <v>43105</v>
      </c>
      <c r="B8" s="73">
        <v>219.42</v>
      </c>
      <c r="C8" s="73">
        <v>219.89</v>
      </c>
      <c r="D8" s="73">
        <v>185.5</v>
      </c>
      <c r="E8" s="73">
        <v>187.35</v>
      </c>
      <c r="F8" s="73">
        <v>183.00790000000001</v>
      </c>
      <c r="G8" s="73">
        <v>4925400</v>
      </c>
      <c r="H8" s="41">
        <f t="shared" si="1"/>
        <v>-0.11582614739582284</v>
      </c>
      <c r="I8" s="41">
        <f t="shared" si="0"/>
        <v>-0.15402614739582282</v>
      </c>
      <c r="K8" s="3"/>
    </row>
    <row r="9" spans="1:11" x14ac:dyDescent="0.3">
      <c r="A9" s="72">
        <v>43106</v>
      </c>
      <c r="B9" s="73">
        <v>191.8</v>
      </c>
      <c r="C9" s="73">
        <v>191.8</v>
      </c>
      <c r="D9" s="73">
        <v>162.55500000000001</v>
      </c>
      <c r="E9" s="73">
        <v>165.65</v>
      </c>
      <c r="F9" s="73">
        <v>161.8108</v>
      </c>
      <c r="G9" s="73">
        <v>5845300</v>
      </c>
      <c r="H9" s="41">
        <f t="shared" si="1"/>
        <v>-2.2004093669890951E-2</v>
      </c>
      <c r="I9" s="41">
        <f t="shared" si="0"/>
        <v>-6.0204093669890948E-2</v>
      </c>
      <c r="K9" s="3"/>
    </row>
    <row r="10" spans="1:11" x14ac:dyDescent="0.3">
      <c r="A10" s="72">
        <v>43107</v>
      </c>
      <c r="B10" s="73">
        <v>168</v>
      </c>
      <c r="C10" s="73">
        <v>174.79499999999999</v>
      </c>
      <c r="D10" s="73">
        <v>156.125</v>
      </c>
      <c r="E10" s="73">
        <v>162.005</v>
      </c>
      <c r="F10" s="73">
        <v>158.25030000000001</v>
      </c>
      <c r="G10" s="73">
        <v>4998060</v>
      </c>
      <c r="H10" s="41">
        <f t="shared" si="1"/>
        <v>9.1045640987726141E-3</v>
      </c>
      <c r="I10" s="41">
        <f t="shared" si="0"/>
        <v>-2.9095435901227384E-2</v>
      </c>
      <c r="K10" s="3"/>
    </row>
    <row r="11" spans="1:11" x14ac:dyDescent="0.3">
      <c r="A11" s="72">
        <v>43108</v>
      </c>
      <c r="B11" s="73">
        <v>162.29</v>
      </c>
      <c r="C11" s="73">
        <v>184</v>
      </c>
      <c r="D11" s="73">
        <v>160</v>
      </c>
      <c r="E11" s="73">
        <v>163.47999999999999</v>
      </c>
      <c r="F11" s="73">
        <v>159.69110000000001</v>
      </c>
      <c r="G11" s="73">
        <v>5069280</v>
      </c>
      <c r="H11" s="41">
        <f t="shared" si="1"/>
        <v>-0.22559366176324167</v>
      </c>
      <c r="I11" s="41">
        <f t="shared" si="0"/>
        <v>-0.26379366176324165</v>
      </c>
      <c r="K11" s="3"/>
    </row>
    <row r="12" spans="1:11" x14ac:dyDescent="0.3">
      <c r="A12" s="72">
        <v>43109</v>
      </c>
      <c r="B12" s="73">
        <v>163.80000000000001</v>
      </c>
      <c r="C12" s="73">
        <v>163.80000000000001</v>
      </c>
      <c r="D12" s="73">
        <v>125.5</v>
      </c>
      <c r="E12" s="73">
        <v>126.6</v>
      </c>
      <c r="F12" s="73">
        <v>123.6658</v>
      </c>
      <c r="G12" s="73">
        <v>4523990</v>
      </c>
      <c r="H12" s="41">
        <f t="shared" si="1"/>
        <v>-3.562343024506371E-2</v>
      </c>
      <c r="I12" s="41">
        <f t="shared" si="0"/>
        <v>-7.3823430245063715E-2</v>
      </c>
      <c r="K12" s="3"/>
    </row>
    <row r="13" spans="1:11" x14ac:dyDescent="0.3">
      <c r="A13" s="72">
        <v>43110</v>
      </c>
      <c r="B13" s="73">
        <v>125.5</v>
      </c>
      <c r="C13" s="73">
        <v>143</v>
      </c>
      <c r="D13" s="73">
        <v>115.8</v>
      </c>
      <c r="E13" s="73">
        <v>120.98</v>
      </c>
      <c r="F13" s="73">
        <v>119.2604</v>
      </c>
      <c r="G13" s="73">
        <v>10617270</v>
      </c>
      <c r="H13" s="41">
        <f t="shared" si="1"/>
        <v>6.744904427622242E-2</v>
      </c>
      <c r="I13" s="41">
        <f t="shared" si="0"/>
        <v>2.9249044276222422E-2</v>
      </c>
      <c r="K13" s="3"/>
    </row>
    <row r="14" spans="1:11" x14ac:dyDescent="0.3">
      <c r="A14" s="72">
        <v>43111</v>
      </c>
      <c r="B14" s="73">
        <v>123.395</v>
      </c>
      <c r="C14" s="73">
        <v>133.495</v>
      </c>
      <c r="D14" s="73">
        <v>116.4</v>
      </c>
      <c r="E14" s="73">
        <v>129.13999999999999</v>
      </c>
      <c r="F14" s="73">
        <v>127.3044</v>
      </c>
      <c r="G14" s="73">
        <v>6289490</v>
      </c>
      <c r="H14" s="41">
        <f t="shared" si="1"/>
        <v>-9.7761742720597206E-2</v>
      </c>
      <c r="I14" s="41">
        <f t="shared" si="0"/>
        <v>-0.13596174272059719</v>
      </c>
      <c r="K14" s="3"/>
    </row>
    <row r="15" spans="1:11" x14ac:dyDescent="0.3">
      <c r="A15" s="72">
        <v>43112</v>
      </c>
      <c r="B15" s="73">
        <v>129.10499999999999</v>
      </c>
      <c r="C15" s="73">
        <v>134.1</v>
      </c>
      <c r="D15" s="73">
        <v>109.005</v>
      </c>
      <c r="E15" s="73">
        <v>116.515</v>
      </c>
      <c r="F15" s="73">
        <v>114.85890000000001</v>
      </c>
      <c r="G15" s="73">
        <v>5409320</v>
      </c>
      <c r="H15" s="41">
        <f t="shared" si="1"/>
        <v>-4.7076021100672209E-2</v>
      </c>
      <c r="I15" s="41">
        <f t="shared" si="0"/>
        <v>-8.52760211006722E-2</v>
      </c>
      <c r="K15" s="3"/>
    </row>
    <row r="16" spans="1:11" x14ac:dyDescent="0.3">
      <c r="A16" s="72">
        <v>43466</v>
      </c>
      <c r="B16" s="73">
        <v>117.345</v>
      </c>
      <c r="C16" s="73">
        <v>125</v>
      </c>
      <c r="D16" s="73">
        <v>104.5</v>
      </c>
      <c r="E16" s="73">
        <v>111.03</v>
      </c>
      <c r="F16" s="73">
        <v>109.45180000000001</v>
      </c>
      <c r="G16" s="73">
        <v>4917020</v>
      </c>
      <c r="H16" s="41">
        <f t="shared" si="1"/>
        <v>7.9843364841875514E-2</v>
      </c>
      <c r="I16" s="41">
        <f t="shared" si="0"/>
        <v>4.1643364841875516E-2</v>
      </c>
      <c r="K16" s="3"/>
    </row>
    <row r="17" spans="1:11" x14ac:dyDescent="0.3">
      <c r="A17" s="72">
        <v>43467</v>
      </c>
      <c r="B17" s="73">
        <v>111.185</v>
      </c>
      <c r="C17" s="73">
        <v>120.395</v>
      </c>
      <c r="D17" s="73">
        <v>100.33</v>
      </c>
      <c r="E17" s="73">
        <v>119.895</v>
      </c>
      <c r="F17" s="73">
        <v>118.1908</v>
      </c>
      <c r="G17" s="73">
        <v>3739140</v>
      </c>
      <c r="H17" s="41">
        <f t="shared" si="1"/>
        <v>0.20259444897572412</v>
      </c>
      <c r="I17" s="41">
        <f t="shared" si="0"/>
        <v>0.16439444897572414</v>
      </c>
      <c r="K17" s="3"/>
    </row>
    <row r="18" spans="1:11" x14ac:dyDescent="0.3">
      <c r="A18" s="72">
        <v>43468</v>
      </c>
      <c r="B18" s="73">
        <v>121.52500000000001</v>
      </c>
      <c r="C18" s="73">
        <v>147</v>
      </c>
      <c r="D18" s="73">
        <v>121.5</v>
      </c>
      <c r="E18" s="73">
        <v>144.185</v>
      </c>
      <c r="F18" s="73">
        <v>142.13560000000001</v>
      </c>
      <c r="G18" s="73">
        <v>5772490</v>
      </c>
      <c r="H18" s="41">
        <f t="shared" si="1"/>
        <v>0.1019864129746522</v>
      </c>
      <c r="I18" s="41">
        <f t="shared" si="0"/>
        <v>6.3786412974652207E-2</v>
      </c>
      <c r="K18" s="3"/>
    </row>
    <row r="19" spans="1:11" x14ac:dyDescent="0.3">
      <c r="A19" s="72">
        <v>43469</v>
      </c>
      <c r="B19" s="73">
        <v>143.22</v>
      </c>
      <c r="C19" s="73">
        <v>161.4</v>
      </c>
      <c r="D19" s="73">
        <v>140.36000000000001</v>
      </c>
      <c r="E19" s="73">
        <v>158.88999999999999</v>
      </c>
      <c r="F19" s="73">
        <v>156.63149999999999</v>
      </c>
      <c r="G19" s="73">
        <v>7704650</v>
      </c>
      <c r="H19" s="41">
        <f t="shared" si="1"/>
        <v>2.0108343468587232E-2</v>
      </c>
      <c r="I19" s="41">
        <f t="shared" si="0"/>
        <v>-1.8091656531412766E-2</v>
      </c>
      <c r="K19" s="3"/>
    </row>
    <row r="20" spans="1:11" x14ac:dyDescent="0.3">
      <c r="A20" s="72">
        <v>43470</v>
      </c>
      <c r="B20" s="73">
        <v>158.88999999999999</v>
      </c>
      <c r="C20" s="73">
        <v>168.79499999999999</v>
      </c>
      <c r="D20" s="73">
        <v>139.60499999999999</v>
      </c>
      <c r="E20" s="73">
        <v>162.08500000000001</v>
      </c>
      <c r="F20" s="73">
        <v>159.78110000000001</v>
      </c>
      <c r="G20" s="73">
        <v>6182210</v>
      </c>
      <c r="H20" s="41">
        <f t="shared" si="1"/>
        <v>-7.3849785738112975E-2</v>
      </c>
      <c r="I20" s="41">
        <f t="shared" si="0"/>
        <v>-0.11204978573811297</v>
      </c>
      <c r="K20" s="3"/>
    </row>
    <row r="21" spans="1:11" x14ac:dyDescent="0.3">
      <c r="A21" s="72">
        <v>43471</v>
      </c>
      <c r="B21" s="73">
        <v>162.09</v>
      </c>
      <c r="C21" s="73">
        <v>162.5</v>
      </c>
      <c r="D21" s="73">
        <v>148.83000000000001</v>
      </c>
      <c r="E21" s="73">
        <v>150.11500000000001</v>
      </c>
      <c r="F21" s="73">
        <v>147.9813</v>
      </c>
      <c r="G21" s="73">
        <v>7794870</v>
      </c>
      <c r="H21" s="41">
        <f t="shared" si="1"/>
        <v>-7.2111814127866145E-2</v>
      </c>
      <c r="I21" s="41">
        <f t="shared" si="0"/>
        <v>-0.11031181412786614</v>
      </c>
      <c r="K21" s="3"/>
    </row>
    <row r="22" spans="1:11" x14ac:dyDescent="0.3">
      <c r="A22" s="72">
        <v>43472</v>
      </c>
      <c r="B22" s="73">
        <v>150.91999999999999</v>
      </c>
      <c r="C22" s="73">
        <v>168.4</v>
      </c>
      <c r="D22" s="73">
        <v>130.25</v>
      </c>
      <c r="E22" s="73">
        <v>139.29</v>
      </c>
      <c r="F22" s="73">
        <v>137.31010000000001</v>
      </c>
      <c r="G22" s="73">
        <v>5727500</v>
      </c>
      <c r="H22" s="41">
        <f t="shared" si="1"/>
        <v>-4.8567439685791532E-2</v>
      </c>
      <c r="I22" s="41">
        <f t="shared" si="0"/>
        <v>-8.6767439685791536E-2</v>
      </c>
      <c r="K22" s="3"/>
    </row>
    <row r="23" spans="1:11" x14ac:dyDescent="0.3">
      <c r="A23" s="72">
        <v>43473</v>
      </c>
      <c r="B23" s="73">
        <v>143.80000000000001</v>
      </c>
      <c r="C23" s="73">
        <v>143.80000000000001</v>
      </c>
      <c r="D23" s="73">
        <v>119</v>
      </c>
      <c r="E23" s="73">
        <v>132.52500000000001</v>
      </c>
      <c r="F23" s="73">
        <v>130.6413</v>
      </c>
      <c r="G23" s="73">
        <v>5232540</v>
      </c>
      <c r="H23" s="41">
        <f t="shared" si="1"/>
        <v>2.7994975555203385E-2</v>
      </c>
      <c r="I23" s="41">
        <f t="shared" si="0"/>
        <v>-1.0205024444796613E-2</v>
      </c>
      <c r="K23" s="3"/>
    </row>
    <row r="24" spans="1:11" x14ac:dyDescent="0.3">
      <c r="A24" s="72">
        <v>43474</v>
      </c>
      <c r="B24" s="73">
        <v>132.52500000000001</v>
      </c>
      <c r="C24" s="73">
        <v>157</v>
      </c>
      <c r="D24" s="73">
        <v>127</v>
      </c>
      <c r="E24" s="73">
        <v>136.23500000000001</v>
      </c>
      <c r="F24" s="73">
        <v>134.29859999999999</v>
      </c>
      <c r="G24" s="73">
        <v>4080490</v>
      </c>
      <c r="H24" s="41">
        <f t="shared" si="1"/>
        <v>7.8196645385730013E-2</v>
      </c>
      <c r="I24" s="41">
        <f t="shared" si="0"/>
        <v>3.9996645385730015E-2</v>
      </c>
      <c r="K24" s="3"/>
    </row>
    <row r="25" spans="1:11" x14ac:dyDescent="0.3">
      <c r="A25" s="72">
        <v>43475</v>
      </c>
      <c r="B25" s="73">
        <v>135.96</v>
      </c>
      <c r="C25" s="73">
        <v>152</v>
      </c>
      <c r="D25" s="73">
        <v>130</v>
      </c>
      <c r="E25" s="73">
        <v>145.29499999999999</v>
      </c>
      <c r="F25" s="73">
        <v>144.80029999999999</v>
      </c>
      <c r="G25" s="73">
        <v>5104670</v>
      </c>
      <c r="H25" s="41">
        <f t="shared" si="1"/>
        <v>7.7773319530415455E-2</v>
      </c>
      <c r="I25" s="41">
        <f t="shared" si="0"/>
        <v>3.9573319530415457E-2</v>
      </c>
      <c r="K25" s="3"/>
    </row>
    <row r="26" spans="1:11" x14ac:dyDescent="0.3">
      <c r="A26" s="72">
        <v>43476</v>
      </c>
      <c r="B26" s="73">
        <v>149.69999999999999</v>
      </c>
      <c r="C26" s="73">
        <v>159.5</v>
      </c>
      <c r="D26" s="73">
        <v>141.52000000000001</v>
      </c>
      <c r="E26" s="73">
        <v>156.595</v>
      </c>
      <c r="F26" s="73">
        <v>156.06190000000001</v>
      </c>
      <c r="G26" s="73">
        <v>5736150</v>
      </c>
      <c r="H26" s="41">
        <f t="shared" si="1"/>
        <v>0.19907998044365716</v>
      </c>
      <c r="I26" s="41">
        <f t="shared" si="0"/>
        <v>0.16087998044365714</v>
      </c>
      <c r="K26" s="3"/>
    </row>
    <row r="27" spans="1:11" x14ac:dyDescent="0.3">
      <c r="A27" s="72">
        <v>43477</v>
      </c>
      <c r="B27" s="73">
        <v>156.66499999999999</v>
      </c>
      <c r="C27" s="73">
        <v>189.29</v>
      </c>
      <c r="D27" s="73">
        <v>152.505</v>
      </c>
      <c r="E27" s="73">
        <v>187.77</v>
      </c>
      <c r="F27" s="73">
        <v>187.13069999999999</v>
      </c>
      <c r="G27" s="73">
        <v>6405150</v>
      </c>
      <c r="H27" s="41">
        <f t="shared" si="1"/>
        <v>4.7691800436806993E-2</v>
      </c>
      <c r="I27" s="41">
        <f t="shared" si="0"/>
        <v>9.491800436806995E-3</v>
      </c>
      <c r="K27" s="3"/>
    </row>
    <row r="28" spans="1:11" x14ac:dyDescent="0.3">
      <c r="A28" s="72">
        <v>43831</v>
      </c>
      <c r="B28" s="73">
        <v>189.21</v>
      </c>
      <c r="C28" s="73">
        <v>221.9</v>
      </c>
      <c r="D28" s="73">
        <v>175.02</v>
      </c>
      <c r="E28" s="73">
        <v>196.72499999999999</v>
      </c>
      <c r="F28" s="73">
        <v>196.05529999999999</v>
      </c>
      <c r="G28" s="73">
        <v>10419540</v>
      </c>
      <c r="H28" s="41">
        <f t="shared" si="1"/>
        <v>-1.2073124266469667E-2</v>
      </c>
      <c r="I28" s="41">
        <f t="shared" si="0"/>
        <v>-5.0273124266469668E-2</v>
      </c>
      <c r="K28" s="3"/>
    </row>
    <row r="29" spans="1:11" x14ac:dyDescent="0.3">
      <c r="A29" s="72">
        <v>43832</v>
      </c>
      <c r="B29" s="73">
        <v>199.01</v>
      </c>
      <c r="C29" s="73">
        <v>216.55500000000001</v>
      </c>
      <c r="D29" s="73">
        <v>189.82</v>
      </c>
      <c r="E29" s="73">
        <v>194.35</v>
      </c>
      <c r="F29" s="73">
        <v>193.6883</v>
      </c>
      <c r="G29" s="73">
        <v>7880630</v>
      </c>
      <c r="H29" s="41">
        <f t="shared" si="1"/>
        <v>-0.35855392401089792</v>
      </c>
      <c r="I29" s="41">
        <f t="shared" si="0"/>
        <v>-0.39675392401089793</v>
      </c>
      <c r="K29" s="3"/>
    </row>
    <row r="30" spans="1:11" x14ac:dyDescent="0.3">
      <c r="A30" s="72">
        <v>43833</v>
      </c>
      <c r="B30" s="73">
        <v>196.5</v>
      </c>
      <c r="C30" s="73">
        <v>200.595</v>
      </c>
      <c r="D30" s="73">
        <v>103</v>
      </c>
      <c r="E30" s="73">
        <v>124.66500000000001</v>
      </c>
      <c r="F30" s="73">
        <v>124.2406</v>
      </c>
      <c r="G30" s="73">
        <v>13540090</v>
      </c>
      <c r="H30" s="41">
        <f t="shared" si="1"/>
        <v>0.14607141304855253</v>
      </c>
      <c r="I30" s="41">
        <f t="shared" si="0"/>
        <v>0.10787141304855254</v>
      </c>
      <c r="K30" s="3"/>
    </row>
    <row r="31" spans="1:11" x14ac:dyDescent="0.3">
      <c r="A31" s="72">
        <v>43834</v>
      </c>
      <c r="B31" s="73">
        <v>125.5</v>
      </c>
      <c r="C31" s="73">
        <v>151</v>
      </c>
      <c r="D31" s="73">
        <v>115.005</v>
      </c>
      <c r="E31" s="73">
        <v>142.875</v>
      </c>
      <c r="F31" s="73">
        <v>142.3886</v>
      </c>
      <c r="G31" s="73">
        <v>7906200</v>
      </c>
      <c r="H31" s="41">
        <f t="shared" si="1"/>
        <v>6.2327321147900815E-2</v>
      </c>
      <c r="I31" s="41">
        <f t="shared" si="0"/>
        <v>2.4127321147900817E-2</v>
      </c>
      <c r="K31" s="3"/>
    </row>
    <row r="32" spans="1:11" x14ac:dyDescent="0.3">
      <c r="A32" s="72">
        <v>43835</v>
      </c>
      <c r="B32" s="73">
        <v>142.875</v>
      </c>
      <c r="C32" s="73">
        <v>154.98500000000001</v>
      </c>
      <c r="D32" s="73">
        <v>115.55500000000001</v>
      </c>
      <c r="E32" s="73">
        <v>151.78</v>
      </c>
      <c r="F32" s="73">
        <v>151.26329999999999</v>
      </c>
      <c r="G32" s="73">
        <v>9276550</v>
      </c>
      <c r="H32" s="41">
        <f t="shared" si="1"/>
        <v>2.3125239235161597E-2</v>
      </c>
      <c r="I32" s="41">
        <f t="shared" si="0"/>
        <v>-1.50747607648384E-2</v>
      </c>
      <c r="K32" s="3"/>
    </row>
    <row r="33" spans="1:11" x14ac:dyDescent="0.3">
      <c r="A33" s="72">
        <v>43836</v>
      </c>
      <c r="B33" s="73">
        <v>153.48500000000001</v>
      </c>
      <c r="C33" s="73">
        <v>172</v>
      </c>
      <c r="D33" s="73">
        <v>152.1</v>
      </c>
      <c r="E33" s="73">
        <v>155.29</v>
      </c>
      <c r="F33" s="73">
        <v>154.76130000000001</v>
      </c>
      <c r="G33" s="73">
        <v>15094490</v>
      </c>
      <c r="H33" s="41">
        <f t="shared" si="1"/>
        <v>0.18552377112365936</v>
      </c>
      <c r="I33" s="41">
        <f t="shared" si="0"/>
        <v>0.14732377112365935</v>
      </c>
      <c r="K33" s="3"/>
    </row>
    <row r="34" spans="1:11" x14ac:dyDescent="0.3">
      <c r="A34" s="72">
        <v>43837</v>
      </c>
      <c r="B34" s="73">
        <v>156.685</v>
      </c>
      <c r="C34" s="73">
        <v>192.5</v>
      </c>
      <c r="D34" s="73">
        <v>155.505</v>
      </c>
      <c r="E34" s="73">
        <v>184.1</v>
      </c>
      <c r="F34" s="73">
        <v>183.47319999999999</v>
      </c>
      <c r="G34" s="73">
        <v>17187450</v>
      </c>
      <c r="H34" s="41">
        <f t="shared" si="1"/>
        <v>0.3053236112958187</v>
      </c>
      <c r="I34" s="41">
        <f t="shared" ref="I34:I60" si="2">H34-0.0382</f>
        <v>0.26712361129581869</v>
      </c>
      <c r="K34" s="3"/>
    </row>
    <row r="35" spans="1:11" x14ac:dyDescent="0.3">
      <c r="A35" s="72">
        <v>43838</v>
      </c>
      <c r="B35" s="73">
        <v>183.58</v>
      </c>
      <c r="C35" s="73">
        <v>250</v>
      </c>
      <c r="D35" s="73">
        <v>181.83500000000001</v>
      </c>
      <c r="E35" s="73">
        <v>240.31</v>
      </c>
      <c r="F35" s="73">
        <v>239.49189999999999</v>
      </c>
      <c r="G35" s="73">
        <v>16237490</v>
      </c>
      <c r="H35" s="41">
        <f t="shared" si="1"/>
        <v>0.21380681350809796</v>
      </c>
      <c r="I35" s="41">
        <f t="shared" si="2"/>
        <v>0.17560681350809798</v>
      </c>
      <c r="K35" s="3"/>
    </row>
    <row r="36" spans="1:11" x14ac:dyDescent="0.3">
      <c r="A36" s="72">
        <v>43839</v>
      </c>
      <c r="B36" s="73">
        <v>233.6</v>
      </c>
      <c r="C36" s="73">
        <v>293.79500000000002</v>
      </c>
      <c r="D36" s="73">
        <v>232.60499999999999</v>
      </c>
      <c r="E36" s="73">
        <v>291.69</v>
      </c>
      <c r="F36" s="73">
        <v>290.69690000000003</v>
      </c>
      <c r="G36" s="73">
        <v>30552290</v>
      </c>
      <c r="H36" s="41">
        <f t="shared" si="1"/>
        <v>7.7959551684245676E-2</v>
      </c>
      <c r="I36" s="41">
        <f t="shared" si="2"/>
        <v>3.9759551684245678E-2</v>
      </c>
      <c r="K36" s="3"/>
    </row>
    <row r="37" spans="1:11" x14ac:dyDescent="0.3">
      <c r="A37" s="72">
        <v>43840</v>
      </c>
      <c r="B37" s="73">
        <v>294.5</v>
      </c>
      <c r="C37" s="73">
        <v>321.495</v>
      </c>
      <c r="D37" s="73">
        <v>266.5</v>
      </c>
      <c r="E37" s="73">
        <v>314.43</v>
      </c>
      <c r="F37" s="73">
        <v>313.35950000000003</v>
      </c>
      <c r="G37" s="73">
        <v>14994460</v>
      </c>
      <c r="H37" s="41">
        <f t="shared" si="1"/>
        <v>7.4611428726430826E-2</v>
      </c>
      <c r="I37" s="41">
        <f t="shared" si="2"/>
        <v>3.6411428726430828E-2</v>
      </c>
      <c r="K37" s="3"/>
    </row>
    <row r="38" spans="1:11" x14ac:dyDescent="0.3">
      <c r="A38" s="72">
        <v>43841</v>
      </c>
      <c r="B38" s="73">
        <v>311.2</v>
      </c>
      <c r="C38" s="73">
        <v>348.96</v>
      </c>
      <c r="D38" s="73">
        <v>305.95</v>
      </c>
      <c r="E38" s="73">
        <v>337.89</v>
      </c>
      <c r="F38" s="73">
        <v>336.73970000000003</v>
      </c>
      <c r="G38" s="73">
        <v>10685960</v>
      </c>
      <c r="H38" s="41">
        <f t="shared" si="1"/>
        <v>0.30663803525393635</v>
      </c>
      <c r="I38" s="41">
        <f t="shared" si="2"/>
        <v>0.26843803525393634</v>
      </c>
      <c r="K38" s="3"/>
    </row>
    <row r="39" spans="1:11" x14ac:dyDescent="0.3">
      <c r="A39" s="72">
        <v>43842</v>
      </c>
      <c r="B39" s="73">
        <v>346.9</v>
      </c>
      <c r="C39" s="73">
        <v>447</v>
      </c>
      <c r="D39" s="73">
        <v>325.125</v>
      </c>
      <c r="E39" s="73">
        <v>441.5</v>
      </c>
      <c r="F39" s="73">
        <v>439.99689999999998</v>
      </c>
      <c r="G39" s="73">
        <v>19796130</v>
      </c>
      <c r="H39" s="41">
        <f t="shared" si="1"/>
        <v>2.6783825067858476E-2</v>
      </c>
      <c r="I39" s="41">
        <f t="shared" si="2"/>
        <v>-1.1416174932141521E-2</v>
      </c>
      <c r="K39" s="3"/>
    </row>
    <row r="40" spans="1:11" x14ac:dyDescent="0.3">
      <c r="A40" s="72">
        <v>44197</v>
      </c>
      <c r="B40" s="73">
        <v>442.4</v>
      </c>
      <c r="C40" s="73">
        <v>493.95</v>
      </c>
      <c r="D40" s="73">
        <v>420.75</v>
      </c>
      <c r="E40" s="73">
        <v>453.32499999999999</v>
      </c>
      <c r="F40" s="73">
        <v>451.7817</v>
      </c>
      <c r="G40" s="73">
        <v>18014536</v>
      </c>
      <c r="H40" s="41">
        <f t="shared" si="1"/>
        <v>0.18314663918436713</v>
      </c>
      <c r="I40" s="41">
        <f t="shared" si="2"/>
        <v>0.14494663918436712</v>
      </c>
      <c r="K40" s="3"/>
    </row>
    <row r="41" spans="1:11" x14ac:dyDescent="0.3">
      <c r="A41" s="72">
        <v>44198</v>
      </c>
      <c r="B41" s="73">
        <v>455</v>
      </c>
      <c r="C41" s="73">
        <v>544</v>
      </c>
      <c r="D41" s="73">
        <v>445.05</v>
      </c>
      <c r="E41" s="73">
        <v>536.35</v>
      </c>
      <c r="F41" s="73">
        <v>534.524</v>
      </c>
      <c r="G41" s="73">
        <v>15612932</v>
      </c>
      <c r="H41" s="41">
        <f t="shared" si="1"/>
        <v>0.30591030524354373</v>
      </c>
      <c r="I41" s="41">
        <f t="shared" si="2"/>
        <v>0.26771030524354372</v>
      </c>
      <c r="K41" s="3"/>
    </row>
    <row r="42" spans="1:11" x14ac:dyDescent="0.3">
      <c r="A42" s="72">
        <v>44199</v>
      </c>
      <c r="B42" s="73">
        <v>562.5</v>
      </c>
      <c r="C42" s="73">
        <v>724</v>
      </c>
      <c r="D42" s="73">
        <v>525.04999999999995</v>
      </c>
      <c r="E42" s="73">
        <v>700.42499999999995</v>
      </c>
      <c r="F42" s="73">
        <v>698.04039999999998</v>
      </c>
      <c r="G42" s="73">
        <v>20112020</v>
      </c>
      <c r="H42" s="41">
        <f t="shared" si="1"/>
        <v>-7.038575417697876E-2</v>
      </c>
      <c r="I42" s="41">
        <f t="shared" si="2"/>
        <v>-0.10858575417697876</v>
      </c>
      <c r="K42" s="3"/>
    </row>
    <row r="43" spans="1:11" x14ac:dyDescent="0.3">
      <c r="A43" s="72">
        <v>44200</v>
      </c>
      <c r="B43" s="73">
        <v>711.5</v>
      </c>
      <c r="C43" s="73">
        <v>720</v>
      </c>
      <c r="D43" s="73">
        <v>585</v>
      </c>
      <c r="E43" s="73">
        <v>651.125</v>
      </c>
      <c r="F43" s="73">
        <v>648.90830000000005</v>
      </c>
      <c r="G43" s="73">
        <v>9099808</v>
      </c>
      <c r="H43" s="41">
        <f t="shared" si="1"/>
        <v>-8.448034953475942E-4</v>
      </c>
      <c r="I43" s="41">
        <f t="shared" si="2"/>
        <v>-3.9044803495347592E-2</v>
      </c>
      <c r="K43" s="3"/>
    </row>
    <row r="44" spans="1:11" x14ac:dyDescent="0.3">
      <c r="A44" s="72">
        <v>44201</v>
      </c>
      <c r="B44" s="73">
        <v>652.5</v>
      </c>
      <c r="C44" s="73">
        <v>692.5</v>
      </c>
      <c r="D44" s="73">
        <v>588.85</v>
      </c>
      <c r="E44" s="73">
        <v>650.57500000000005</v>
      </c>
      <c r="F44" s="73">
        <v>648.36009999999999</v>
      </c>
      <c r="G44" s="73">
        <v>8826388</v>
      </c>
      <c r="H44" s="41">
        <f t="shared" si="1"/>
        <v>0.25219997344068518</v>
      </c>
      <c r="I44" s="41">
        <f t="shared" si="2"/>
        <v>0.21399997344068517</v>
      </c>
      <c r="K44" s="3"/>
    </row>
    <row r="45" spans="1:11" x14ac:dyDescent="0.3">
      <c r="A45" s="72">
        <v>44202</v>
      </c>
      <c r="B45" s="73">
        <v>658.5</v>
      </c>
      <c r="C45" s="73">
        <v>822.35</v>
      </c>
      <c r="D45" s="73">
        <v>630</v>
      </c>
      <c r="E45" s="73">
        <v>814.65</v>
      </c>
      <c r="F45" s="73">
        <v>811.87649999999996</v>
      </c>
      <c r="G45" s="73">
        <v>19301388</v>
      </c>
      <c r="H45" s="41">
        <f t="shared" si="1"/>
        <v>7.1687257852641489E-2</v>
      </c>
      <c r="I45" s="41">
        <f t="shared" si="2"/>
        <v>3.3487257852641492E-2</v>
      </c>
      <c r="K45" s="3"/>
    </row>
    <row r="46" spans="1:11" x14ac:dyDescent="0.3">
      <c r="A46" s="72">
        <v>44203</v>
      </c>
      <c r="B46" s="73">
        <v>815</v>
      </c>
      <c r="C46" s="73">
        <v>924.92499999999995</v>
      </c>
      <c r="D46" s="73">
        <v>718.07500000000005</v>
      </c>
      <c r="E46" s="73">
        <v>873.05</v>
      </c>
      <c r="F46" s="73">
        <v>870.07770000000005</v>
      </c>
      <c r="G46" s="73">
        <v>9799184</v>
      </c>
      <c r="H46" s="41">
        <f t="shared" si="1"/>
        <v>-4.9252612726426649E-2</v>
      </c>
      <c r="I46" s="41">
        <f t="shared" si="2"/>
        <v>-8.7452612726426654E-2</v>
      </c>
      <c r="K46" s="3"/>
    </row>
    <row r="47" spans="1:11" x14ac:dyDescent="0.3">
      <c r="A47" s="72">
        <v>44204</v>
      </c>
      <c r="B47" s="73">
        <v>887.5</v>
      </c>
      <c r="C47" s="73">
        <v>912.47500000000002</v>
      </c>
      <c r="D47" s="73">
        <v>741.42499999999995</v>
      </c>
      <c r="E47" s="73">
        <v>830.05</v>
      </c>
      <c r="F47" s="73">
        <v>827.22410000000002</v>
      </c>
      <c r="G47" s="73">
        <v>7918970</v>
      </c>
      <c r="H47" s="41">
        <f t="shared" si="1"/>
        <v>-9.9391446646682619E-3</v>
      </c>
      <c r="I47" s="41">
        <f t="shared" si="2"/>
        <v>-4.813914466466826E-2</v>
      </c>
      <c r="K47" s="3"/>
    </row>
    <row r="48" spans="1:11" x14ac:dyDescent="0.3">
      <c r="A48" s="72">
        <v>44205</v>
      </c>
      <c r="B48" s="73">
        <v>837.5</v>
      </c>
      <c r="C48" s="73">
        <v>1044.7</v>
      </c>
      <c r="D48" s="73">
        <v>804.1</v>
      </c>
      <c r="E48" s="73">
        <v>821.8</v>
      </c>
      <c r="F48" s="73">
        <v>819.00220000000002</v>
      </c>
      <c r="G48" s="73">
        <v>10830616</v>
      </c>
      <c r="H48" s="41">
        <f t="shared" si="1"/>
        <v>-2.640554567496893E-2</v>
      </c>
      <c r="I48" s="41">
        <f t="shared" si="2"/>
        <v>-6.4605545674968928E-2</v>
      </c>
      <c r="K48" s="3"/>
    </row>
    <row r="49" spans="1:11" x14ac:dyDescent="0.3">
      <c r="A49" s="72">
        <v>44206</v>
      </c>
      <c r="B49" s="73">
        <v>821</v>
      </c>
      <c r="C49" s="73">
        <v>895</v>
      </c>
      <c r="D49" s="73">
        <v>750.1</v>
      </c>
      <c r="E49" s="73">
        <v>800.1</v>
      </c>
      <c r="F49" s="73">
        <v>797.37599999999998</v>
      </c>
      <c r="G49" s="73">
        <v>12641362</v>
      </c>
      <c r="H49" s="41">
        <f t="shared" si="1"/>
        <v>0.15485567661931138</v>
      </c>
      <c r="I49" s="41">
        <f t="shared" si="2"/>
        <v>0.11665567661931138</v>
      </c>
      <c r="K49" s="3"/>
    </row>
    <row r="50" spans="1:11" x14ac:dyDescent="0.3">
      <c r="A50" s="72">
        <v>44207</v>
      </c>
      <c r="B50" s="73">
        <v>801</v>
      </c>
      <c r="C50" s="73">
        <v>939.95</v>
      </c>
      <c r="D50" s="73">
        <v>801</v>
      </c>
      <c r="E50" s="73">
        <v>924</v>
      </c>
      <c r="F50" s="73">
        <v>920.85419999999999</v>
      </c>
      <c r="G50" s="73">
        <v>16956555</v>
      </c>
      <c r="H50" s="41">
        <f t="shared" si="1"/>
        <v>8.2034702127654985E-2</v>
      </c>
      <c r="I50" s="41">
        <f t="shared" si="2"/>
        <v>4.3834702127654987E-2</v>
      </c>
      <c r="K50" s="3"/>
    </row>
    <row r="51" spans="1:11" x14ac:dyDescent="0.3">
      <c r="A51" s="72">
        <v>44208</v>
      </c>
      <c r="B51" s="73">
        <v>924</v>
      </c>
      <c r="C51" s="73">
        <v>1114.55</v>
      </c>
      <c r="D51" s="73">
        <v>900</v>
      </c>
      <c r="E51" s="73">
        <v>999.8</v>
      </c>
      <c r="F51" s="73">
        <v>996.39620000000002</v>
      </c>
      <c r="G51" s="73">
        <v>13466172</v>
      </c>
      <c r="H51" s="41">
        <f t="shared" si="1"/>
        <v>-0.13552711260841827</v>
      </c>
      <c r="I51" s="41">
        <f t="shared" si="2"/>
        <v>-0.17372711260841828</v>
      </c>
      <c r="K51" s="3"/>
    </row>
    <row r="52" spans="1:11" x14ac:dyDescent="0.3">
      <c r="A52" s="72">
        <v>44562</v>
      </c>
      <c r="B52" s="73">
        <v>980</v>
      </c>
      <c r="C52" s="73">
        <v>990</v>
      </c>
      <c r="D52" s="73">
        <v>800.25</v>
      </c>
      <c r="E52" s="73">
        <v>864.3</v>
      </c>
      <c r="F52" s="73">
        <v>861.35749999999996</v>
      </c>
      <c r="G52" s="73">
        <v>12446833</v>
      </c>
      <c r="H52" s="41">
        <f t="shared" si="1"/>
        <v>-1.631378376574176E-2</v>
      </c>
      <c r="I52" s="41">
        <f t="shared" si="2"/>
        <v>-5.4513783765741758E-2</v>
      </c>
      <c r="K52" s="3"/>
    </row>
    <row r="53" spans="1:11" x14ac:dyDescent="0.3">
      <c r="A53" s="72">
        <v>44563</v>
      </c>
      <c r="B53" s="73">
        <v>872.3</v>
      </c>
      <c r="C53" s="73">
        <v>929</v>
      </c>
      <c r="D53" s="73">
        <v>770.9</v>
      </c>
      <c r="E53" s="73">
        <v>850.2</v>
      </c>
      <c r="F53" s="73">
        <v>847.30550000000005</v>
      </c>
      <c r="G53" s="73">
        <v>7106019</v>
      </c>
      <c r="H53" s="41">
        <f t="shared" si="1"/>
        <v>7.5746823312252784E-2</v>
      </c>
      <c r="I53" s="41">
        <f t="shared" si="2"/>
        <v>3.7546823312252786E-2</v>
      </c>
      <c r="K53" s="3"/>
    </row>
    <row r="54" spans="1:11" x14ac:dyDescent="0.3">
      <c r="A54" s="72">
        <v>44564</v>
      </c>
      <c r="B54" s="73">
        <v>850.2</v>
      </c>
      <c r="C54" s="73">
        <v>967.95</v>
      </c>
      <c r="D54" s="73">
        <v>815</v>
      </c>
      <c r="E54" s="73">
        <v>914.6</v>
      </c>
      <c r="F54" s="73">
        <v>911.48620000000005</v>
      </c>
      <c r="G54" s="73">
        <v>7930734</v>
      </c>
      <c r="H54" s="41">
        <f t="shared" si="1"/>
        <v>0.11884963261100384</v>
      </c>
      <c r="I54" s="41">
        <f t="shared" si="2"/>
        <v>8.0649632611003844E-2</v>
      </c>
      <c r="K54" s="3"/>
    </row>
    <row r="55" spans="1:11" x14ac:dyDescent="0.3">
      <c r="A55" s="72">
        <v>44565</v>
      </c>
      <c r="B55" s="73">
        <v>912</v>
      </c>
      <c r="C55" s="73">
        <v>1100</v>
      </c>
      <c r="D55" s="73">
        <v>911.95</v>
      </c>
      <c r="E55" s="73">
        <v>1023.3</v>
      </c>
      <c r="F55" s="73">
        <v>1019.816</v>
      </c>
      <c r="G55" s="73">
        <v>9794935</v>
      </c>
      <c r="H55" s="41">
        <f t="shared" si="1"/>
        <v>-8.4139393772994314E-2</v>
      </c>
      <c r="I55" s="41">
        <f t="shared" si="2"/>
        <v>-0.12233939377299431</v>
      </c>
      <c r="K55" s="3"/>
    </row>
    <row r="56" spans="1:11" x14ac:dyDescent="0.3">
      <c r="A56" s="72">
        <v>44566</v>
      </c>
      <c r="B56" s="73">
        <v>1020</v>
      </c>
      <c r="C56" s="73">
        <v>1059.2</v>
      </c>
      <c r="D56" s="73">
        <v>801</v>
      </c>
      <c r="E56" s="73">
        <v>937.2</v>
      </c>
      <c r="F56" s="73">
        <v>934.00930000000005</v>
      </c>
      <c r="G56" s="73">
        <v>9182275</v>
      </c>
      <c r="H56" s="41">
        <f t="shared" si="1"/>
        <v>-9.3096503428820337E-2</v>
      </c>
      <c r="I56" s="41">
        <f t="shared" si="2"/>
        <v>-0.13129650342882032</v>
      </c>
      <c r="K56" s="3"/>
    </row>
    <row r="57" spans="1:11" x14ac:dyDescent="0.3">
      <c r="A57" s="72">
        <v>44567</v>
      </c>
      <c r="B57" s="73">
        <v>938.55</v>
      </c>
      <c r="C57" s="73">
        <v>1008</v>
      </c>
      <c r="D57" s="73">
        <v>816.5</v>
      </c>
      <c r="E57" s="73">
        <v>849.95</v>
      </c>
      <c r="F57" s="73">
        <v>847.05629999999996</v>
      </c>
      <c r="G57" s="73">
        <v>8246042</v>
      </c>
      <c r="H57" s="41">
        <f t="shared" si="1"/>
        <v>0.1244780305630217</v>
      </c>
      <c r="I57" s="41">
        <f t="shared" si="2"/>
        <v>8.6278030563021704E-2</v>
      </c>
      <c r="K57" s="3"/>
    </row>
    <row r="58" spans="1:11" x14ac:dyDescent="0.3">
      <c r="A58" s="72">
        <v>44568</v>
      </c>
      <c r="B58" s="73">
        <v>843.9</v>
      </c>
      <c r="C58" s="73">
        <v>966.75</v>
      </c>
      <c r="D58" s="73">
        <v>831</v>
      </c>
      <c r="E58" s="73">
        <v>955.75</v>
      </c>
      <c r="F58" s="73">
        <v>952.49620000000004</v>
      </c>
      <c r="G58" s="73">
        <v>6416311</v>
      </c>
      <c r="H58" s="41">
        <f t="shared" si="1"/>
        <v>-8.6843391081246283E-3</v>
      </c>
      <c r="I58" s="41">
        <f t="shared" si="2"/>
        <v>-4.6884339108124624E-2</v>
      </c>
      <c r="K58" s="3"/>
    </row>
    <row r="59" spans="1:11" x14ac:dyDescent="0.3">
      <c r="A59" s="72">
        <v>44569</v>
      </c>
      <c r="B59" s="73">
        <v>970</v>
      </c>
      <c r="C59" s="73">
        <v>1146.95</v>
      </c>
      <c r="D59" s="73">
        <v>941</v>
      </c>
      <c r="E59" s="73">
        <v>947.45</v>
      </c>
      <c r="F59" s="73">
        <v>944.22439999999995</v>
      </c>
      <c r="G59" s="73">
        <v>10783980</v>
      </c>
      <c r="H59" s="41">
        <f t="shared" si="1"/>
        <v>9.5625150123212377E-2</v>
      </c>
      <c r="I59" s="41">
        <f t="shared" si="2"/>
        <v>5.7425150123212379E-2</v>
      </c>
      <c r="K59" s="3"/>
    </row>
    <row r="60" spans="1:11" x14ac:dyDescent="0.3">
      <c r="A60" s="72">
        <v>44570</v>
      </c>
      <c r="B60" s="73">
        <v>953.4</v>
      </c>
      <c r="C60" s="73">
        <v>1113</v>
      </c>
      <c r="D60" s="73">
        <v>946.55</v>
      </c>
      <c r="E60" s="73">
        <v>1038.05</v>
      </c>
      <c r="F60" s="73">
        <v>1034.5160000000001</v>
      </c>
      <c r="G60" s="73">
        <v>11363529</v>
      </c>
      <c r="H60" s="41">
        <f t="shared" si="1"/>
        <v>9.0509958280007283E-2</v>
      </c>
      <c r="I60" s="41">
        <f t="shared" si="2"/>
        <v>5.2309958280007285E-2</v>
      </c>
      <c r="K60" s="3"/>
    </row>
    <row r="61" spans="1:11" x14ac:dyDescent="0.3">
      <c r="A61" s="72">
        <v>44571</v>
      </c>
      <c r="B61" s="73">
        <v>1086</v>
      </c>
      <c r="C61" s="73">
        <v>1177</v>
      </c>
      <c r="D61" s="73">
        <v>1046.5999999999999</v>
      </c>
      <c r="E61" s="73">
        <v>1128.1500000000001</v>
      </c>
      <c r="F61" s="73">
        <v>1128.1500000000001</v>
      </c>
      <c r="G61" s="73">
        <v>5123840</v>
      </c>
      <c r="H61" s="40"/>
      <c r="I61" s="40"/>
    </row>
    <row r="63" spans="1:11" x14ac:dyDescent="0.3">
      <c r="I63" s="3">
        <f>AVERAGE(H2:H60)</f>
        <v>3.8163840726017716E-2</v>
      </c>
    </row>
    <row r="64" spans="1:11" x14ac:dyDescent="0.3">
      <c r="I64" s="3">
        <f>I63*12</f>
        <v>0.45796608871221256</v>
      </c>
    </row>
    <row r="65" spans="9:9" x14ac:dyDescent="0.3">
      <c r="I65" s="3">
        <f>_xlfn.STDEV.S(H2:H60)</f>
        <v>0.12596503728120434</v>
      </c>
    </row>
    <row r="66" spans="9:9" x14ac:dyDescent="0.3">
      <c r="I66" s="3">
        <f>I65*SQRT(12)</f>
        <v>0.43635568909670741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46" workbookViewId="0">
      <selection activeCell="K59" sqref="K59"/>
    </sheetView>
  </sheetViews>
  <sheetFormatPr defaultRowHeight="15.6" x14ac:dyDescent="0.3"/>
  <cols>
    <col min="2" max="5" width="0" hidden="1" customWidth="1"/>
    <col min="7" max="7" width="22.3984375" hidden="1" customWidth="1"/>
    <col min="8" max="8" width="15.296875" customWidth="1"/>
  </cols>
  <sheetData>
    <row r="1" spans="1:9" x14ac:dyDescent="0.3">
      <c r="A1" s="69" t="s">
        <v>0</v>
      </c>
      <c r="B1" s="69" t="s">
        <v>71</v>
      </c>
      <c r="C1" s="69" t="s">
        <v>72</v>
      </c>
      <c r="D1" s="69" t="s">
        <v>73</v>
      </c>
      <c r="E1" s="69" t="s">
        <v>74</v>
      </c>
      <c r="F1" s="69" t="s">
        <v>75</v>
      </c>
      <c r="G1" s="69" t="s">
        <v>76</v>
      </c>
      <c r="H1" s="51" t="s">
        <v>92</v>
      </c>
      <c r="I1" s="51" t="s">
        <v>140</v>
      </c>
    </row>
    <row r="2" spans="1:9" x14ac:dyDescent="0.3">
      <c r="A2" s="72">
        <v>42746</v>
      </c>
      <c r="B2" s="73">
        <v>19900</v>
      </c>
      <c r="C2" s="73">
        <v>24690.55</v>
      </c>
      <c r="D2" s="73">
        <v>19800.25</v>
      </c>
      <c r="E2" s="73">
        <v>22349.4</v>
      </c>
      <c r="F2" s="73">
        <v>21407.05</v>
      </c>
      <c r="G2" s="73">
        <v>488658</v>
      </c>
      <c r="H2" s="41">
        <f>(F3-F2)/F2</f>
        <v>0.14456919566217669</v>
      </c>
      <c r="I2" s="41">
        <f t="shared" ref="I2:I33" si="0">H2-0.0198</f>
        <v>0.12476919566217669</v>
      </c>
    </row>
    <row r="3" spans="1:9" x14ac:dyDescent="0.3">
      <c r="A3" s="72">
        <v>42747</v>
      </c>
      <c r="B3" s="73">
        <v>22500</v>
      </c>
      <c r="C3" s="73">
        <v>25789.95</v>
      </c>
      <c r="D3" s="73">
        <v>21251</v>
      </c>
      <c r="E3" s="73">
        <v>25541.55</v>
      </c>
      <c r="F3" s="73">
        <v>24501.85</v>
      </c>
      <c r="G3" s="73">
        <v>383151</v>
      </c>
      <c r="H3" s="41">
        <f t="shared" ref="H3:H60" si="1">(F4-F3)/F3</f>
        <v>-0.15980997353261078</v>
      </c>
      <c r="I3" s="41">
        <f t="shared" si="0"/>
        <v>-0.17960997353261079</v>
      </c>
    </row>
    <row r="4" spans="1:9" x14ac:dyDescent="0.3">
      <c r="A4" s="72">
        <v>43101</v>
      </c>
      <c r="B4" s="73">
        <v>25430</v>
      </c>
      <c r="C4" s="73">
        <v>25780.7</v>
      </c>
      <c r="D4" s="73">
        <v>21261</v>
      </c>
      <c r="E4" s="73">
        <v>21459.75</v>
      </c>
      <c r="F4" s="73">
        <v>20586.21</v>
      </c>
      <c r="G4" s="73">
        <v>383794</v>
      </c>
      <c r="H4" s="41">
        <f t="shared" si="1"/>
        <v>1.9941504531431498E-2</v>
      </c>
      <c r="I4" s="41">
        <f t="shared" si="0"/>
        <v>1.4150453143149666E-4</v>
      </c>
    </row>
    <row r="5" spans="1:9" x14ac:dyDescent="0.3">
      <c r="A5" s="72">
        <v>43102</v>
      </c>
      <c r="B5" s="73">
        <v>21504.05</v>
      </c>
      <c r="C5" s="73">
        <v>23150.65</v>
      </c>
      <c r="D5" s="73">
        <v>18001</v>
      </c>
      <c r="E5" s="73">
        <v>21887.7</v>
      </c>
      <c r="F5" s="73">
        <v>20996.73</v>
      </c>
      <c r="G5" s="73">
        <v>405386</v>
      </c>
      <c r="H5" s="41">
        <f t="shared" si="1"/>
        <v>3.7996869036273806E-2</v>
      </c>
      <c r="I5" s="41">
        <f t="shared" si="0"/>
        <v>1.8196869036273804E-2</v>
      </c>
    </row>
    <row r="6" spans="1:9" x14ac:dyDescent="0.3">
      <c r="A6" s="72">
        <v>43103</v>
      </c>
      <c r="B6" s="73">
        <v>21801</v>
      </c>
      <c r="C6" s="73">
        <v>22901</v>
      </c>
      <c r="D6" s="73">
        <v>20100</v>
      </c>
      <c r="E6" s="73">
        <v>22684.55</v>
      </c>
      <c r="F6" s="73">
        <v>21794.54</v>
      </c>
      <c r="G6" s="73">
        <v>340443</v>
      </c>
      <c r="H6" s="41">
        <f t="shared" si="1"/>
        <v>6.6771769443172382E-2</v>
      </c>
      <c r="I6" s="41">
        <f t="shared" si="0"/>
        <v>4.6971769443172384E-2</v>
      </c>
    </row>
    <row r="7" spans="1:9" x14ac:dyDescent="0.3">
      <c r="A7" s="72">
        <v>43104</v>
      </c>
      <c r="B7" s="73">
        <v>22350</v>
      </c>
      <c r="C7" s="73">
        <v>25544.3</v>
      </c>
      <c r="D7" s="73">
        <v>21868.25</v>
      </c>
      <c r="E7" s="73">
        <v>24199.25</v>
      </c>
      <c r="F7" s="73">
        <v>23249.8</v>
      </c>
      <c r="G7" s="73">
        <v>326512</v>
      </c>
      <c r="H7" s="41">
        <f t="shared" si="1"/>
        <v>4.2253696805994008E-2</v>
      </c>
      <c r="I7" s="41">
        <f t="shared" si="0"/>
        <v>2.2453696805994006E-2</v>
      </c>
    </row>
    <row r="8" spans="1:9" x14ac:dyDescent="0.3">
      <c r="A8" s="72">
        <v>43105</v>
      </c>
      <c r="B8" s="73">
        <v>24199.25</v>
      </c>
      <c r="C8" s="73">
        <v>25500</v>
      </c>
      <c r="D8" s="73">
        <v>22751</v>
      </c>
      <c r="E8" s="73">
        <v>25221.75</v>
      </c>
      <c r="F8" s="73">
        <v>24232.19</v>
      </c>
      <c r="G8" s="73">
        <v>361882</v>
      </c>
      <c r="H8" s="41">
        <f t="shared" si="1"/>
        <v>0.10437108655882953</v>
      </c>
      <c r="I8" s="41">
        <f t="shared" si="0"/>
        <v>8.4571086558829528E-2</v>
      </c>
    </row>
    <row r="9" spans="1:9" x14ac:dyDescent="0.3">
      <c r="A9" s="72">
        <v>43106</v>
      </c>
      <c r="B9" s="73">
        <v>25100</v>
      </c>
      <c r="C9" s="73">
        <v>28615.95</v>
      </c>
      <c r="D9" s="73">
        <v>23930</v>
      </c>
      <c r="E9" s="73">
        <v>27814.25</v>
      </c>
      <c r="F9" s="73">
        <v>26761.33</v>
      </c>
      <c r="G9" s="73">
        <v>558714</v>
      </c>
      <c r="H9" s="41">
        <f t="shared" si="1"/>
        <v>4.4547486989622631E-2</v>
      </c>
      <c r="I9" s="41">
        <f t="shared" si="0"/>
        <v>2.4747486989622629E-2</v>
      </c>
    </row>
    <row r="10" spans="1:9" x14ac:dyDescent="0.3">
      <c r="A10" s="72">
        <v>43107</v>
      </c>
      <c r="B10" s="73">
        <v>27870</v>
      </c>
      <c r="C10" s="73">
        <v>29675.8</v>
      </c>
      <c r="D10" s="73">
        <v>27574.05</v>
      </c>
      <c r="E10" s="73">
        <v>29053.3</v>
      </c>
      <c r="F10" s="73">
        <v>27953.48</v>
      </c>
      <c r="G10" s="73">
        <v>377543</v>
      </c>
      <c r="H10" s="41">
        <f t="shared" si="1"/>
        <v>0.18460706860111872</v>
      </c>
      <c r="I10" s="41">
        <f t="shared" si="0"/>
        <v>0.16480706860111871</v>
      </c>
    </row>
    <row r="11" spans="1:9" x14ac:dyDescent="0.3">
      <c r="A11" s="72">
        <v>43108</v>
      </c>
      <c r="B11" s="73">
        <v>29020</v>
      </c>
      <c r="C11" s="73">
        <v>36370</v>
      </c>
      <c r="D11" s="73">
        <v>29020</v>
      </c>
      <c r="E11" s="73">
        <v>34416.75</v>
      </c>
      <c r="F11" s="73">
        <v>33113.89</v>
      </c>
      <c r="G11" s="73">
        <v>1375333</v>
      </c>
      <c r="H11" s="41">
        <f t="shared" si="1"/>
        <v>-4.3354314458373844E-2</v>
      </c>
      <c r="I11" s="41">
        <f t="shared" si="0"/>
        <v>-6.3154314458373842E-2</v>
      </c>
    </row>
    <row r="12" spans="1:9" x14ac:dyDescent="0.3">
      <c r="A12" s="72">
        <v>43109</v>
      </c>
      <c r="B12" s="73">
        <v>34760.9</v>
      </c>
      <c r="C12" s="73">
        <v>35248.949999999997</v>
      </c>
      <c r="D12" s="73">
        <v>29456.05</v>
      </c>
      <c r="E12" s="73">
        <v>32885.1</v>
      </c>
      <c r="F12" s="73">
        <v>31678.26</v>
      </c>
      <c r="G12" s="73">
        <v>611967</v>
      </c>
      <c r="H12" s="41">
        <f t="shared" si="1"/>
        <v>-0.10434821862059343</v>
      </c>
      <c r="I12" s="41">
        <f t="shared" si="0"/>
        <v>-0.12414821862059343</v>
      </c>
    </row>
    <row r="13" spans="1:9" x14ac:dyDescent="0.3">
      <c r="A13" s="72">
        <v>43110</v>
      </c>
      <c r="B13" s="73">
        <v>32915</v>
      </c>
      <c r="C13" s="73">
        <v>33682.949999999997</v>
      </c>
      <c r="D13" s="73">
        <v>26500</v>
      </c>
      <c r="E13" s="73">
        <v>29453.599999999999</v>
      </c>
      <c r="F13" s="73">
        <v>28372.69</v>
      </c>
      <c r="G13" s="73">
        <v>655117</v>
      </c>
      <c r="H13" s="41">
        <f t="shared" si="1"/>
        <v>-7.9328043974681295E-2</v>
      </c>
      <c r="I13" s="41">
        <f t="shared" si="0"/>
        <v>-9.9128043974681293E-2</v>
      </c>
    </row>
    <row r="14" spans="1:9" x14ac:dyDescent="0.3">
      <c r="A14" s="72">
        <v>43111</v>
      </c>
      <c r="B14" s="73">
        <v>29400</v>
      </c>
      <c r="C14" s="73">
        <v>30500</v>
      </c>
      <c r="D14" s="73">
        <v>24911.25</v>
      </c>
      <c r="E14" s="73">
        <v>27117.1</v>
      </c>
      <c r="F14" s="73">
        <v>26121.94</v>
      </c>
      <c r="G14" s="73">
        <v>1008220</v>
      </c>
      <c r="H14" s="41">
        <f t="shared" si="1"/>
        <v>-6.5389860018053678E-2</v>
      </c>
      <c r="I14" s="41">
        <f t="shared" si="0"/>
        <v>-8.5189860018053676E-2</v>
      </c>
    </row>
    <row r="15" spans="1:9" x14ac:dyDescent="0.3">
      <c r="A15" s="72">
        <v>43112</v>
      </c>
      <c r="B15" s="73">
        <v>26935</v>
      </c>
      <c r="C15" s="73">
        <v>27342.55</v>
      </c>
      <c r="D15" s="73">
        <v>23211.1</v>
      </c>
      <c r="E15" s="73">
        <v>25238.85</v>
      </c>
      <c r="F15" s="73">
        <v>24413.83</v>
      </c>
      <c r="G15" s="73">
        <v>754633</v>
      </c>
      <c r="H15" s="41">
        <f t="shared" si="1"/>
        <v>-7.4046554760150374E-2</v>
      </c>
      <c r="I15" s="41">
        <f t="shared" si="0"/>
        <v>-9.3846554760150372E-2</v>
      </c>
    </row>
    <row r="16" spans="1:9" x14ac:dyDescent="0.3">
      <c r="A16" s="72">
        <v>43466</v>
      </c>
      <c r="B16" s="73">
        <v>25200</v>
      </c>
      <c r="C16" s="73">
        <v>25200</v>
      </c>
      <c r="D16" s="73">
        <v>21601.200000000001</v>
      </c>
      <c r="E16" s="73">
        <v>23370</v>
      </c>
      <c r="F16" s="73">
        <v>22606.07</v>
      </c>
      <c r="G16" s="73">
        <v>1274627</v>
      </c>
      <c r="H16" s="41">
        <f t="shared" si="1"/>
        <v>-4.6326495494351666E-2</v>
      </c>
      <c r="I16" s="41">
        <f t="shared" si="0"/>
        <v>-6.6126495494351664E-2</v>
      </c>
    </row>
    <row r="17" spans="1:9" x14ac:dyDescent="0.3">
      <c r="A17" s="72">
        <v>43467</v>
      </c>
      <c r="B17" s="73">
        <v>23360</v>
      </c>
      <c r="C17" s="73">
        <v>24700</v>
      </c>
      <c r="D17" s="73">
        <v>20300</v>
      </c>
      <c r="E17" s="73">
        <v>22287.35</v>
      </c>
      <c r="F17" s="73">
        <v>21558.81</v>
      </c>
      <c r="G17" s="73">
        <v>1056554</v>
      </c>
      <c r="H17" s="41">
        <f t="shared" si="1"/>
        <v>0.12429442998013338</v>
      </c>
      <c r="I17" s="41">
        <f t="shared" si="0"/>
        <v>0.10449442998013338</v>
      </c>
    </row>
    <row r="18" spans="1:9" x14ac:dyDescent="0.3">
      <c r="A18" s="72">
        <v>43468</v>
      </c>
      <c r="B18" s="73">
        <v>22187</v>
      </c>
      <c r="C18" s="73">
        <v>25482.5</v>
      </c>
      <c r="D18" s="73">
        <v>22150.25</v>
      </c>
      <c r="E18" s="73">
        <v>24972.25</v>
      </c>
      <c r="F18" s="73">
        <v>24238.45</v>
      </c>
      <c r="G18" s="73">
        <v>706708</v>
      </c>
      <c r="H18" s="41">
        <f t="shared" si="1"/>
        <v>-7.5299781958004797E-2</v>
      </c>
      <c r="I18" s="41">
        <f t="shared" si="0"/>
        <v>-9.5099781958004795E-2</v>
      </c>
    </row>
    <row r="19" spans="1:9" x14ac:dyDescent="0.3">
      <c r="A19" s="72">
        <v>43469</v>
      </c>
      <c r="B19" s="73">
        <v>25088</v>
      </c>
      <c r="C19" s="73">
        <v>25850</v>
      </c>
      <c r="D19" s="73">
        <v>22566.65</v>
      </c>
      <c r="E19" s="73">
        <v>23091.85</v>
      </c>
      <c r="F19" s="73">
        <v>22413.3</v>
      </c>
      <c r="G19" s="73">
        <v>625343</v>
      </c>
      <c r="H19" s="41">
        <f t="shared" si="1"/>
        <v>-0.14440354610878353</v>
      </c>
      <c r="I19" s="41">
        <f t="shared" si="0"/>
        <v>-0.16420354610878354</v>
      </c>
    </row>
    <row r="20" spans="1:9" x14ac:dyDescent="0.3">
      <c r="A20" s="72">
        <v>43470</v>
      </c>
      <c r="B20" s="73">
        <v>23091.85</v>
      </c>
      <c r="C20" s="73">
        <v>23389</v>
      </c>
      <c r="D20" s="73">
        <v>19007.400000000001</v>
      </c>
      <c r="E20" s="73">
        <v>19757.3</v>
      </c>
      <c r="F20" s="73">
        <v>19176.740000000002</v>
      </c>
      <c r="G20" s="73">
        <v>1158389</v>
      </c>
      <c r="H20" s="41">
        <f t="shared" si="1"/>
        <v>4.3889107324811084E-2</v>
      </c>
      <c r="I20" s="41">
        <f t="shared" si="0"/>
        <v>2.4089107324811083E-2</v>
      </c>
    </row>
    <row r="21" spans="1:9" x14ac:dyDescent="0.3">
      <c r="A21" s="72">
        <v>43471</v>
      </c>
      <c r="B21" s="73">
        <v>19800</v>
      </c>
      <c r="C21" s="73">
        <v>21200</v>
      </c>
      <c r="D21" s="73">
        <v>19654</v>
      </c>
      <c r="E21" s="73">
        <v>20581.7</v>
      </c>
      <c r="F21" s="73">
        <v>20018.39</v>
      </c>
      <c r="G21" s="73">
        <v>592854</v>
      </c>
      <c r="H21" s="41">
        <f t="shared" si="1"/>
        <v>-0.11702589468983261</v>
      </c>
      <c r="I21" s="41">
        <f t="shared" si="0"/>
        <v>-0.13682589468983261</v>
      </c>
    </row>
    <row r="22" spans="1:9" x14ac:dyDescent="0.3">
      <c r="A22" s="72">
        <v>43472</v>
      </c>
      <c r="B22" s="73">
        <v>20680</v>
      </c>
      <c r="C22" s="73">
        <v>21003.35</v>
      </c>
      <c r="D22" s="73">
        <v>17710</v>
      </c>
      <c r="E22" s="73">
        <v>18173.099999999999</v>
      </c>
      <c r="F22" s="73">
        <v>17675.72</v>
      </c>
      <c r="G22" s="73">
        <v>508284</v>
      </c>
      <c r="H22" s="41">
        <f t="shared" si="1"/>
        <v>2.6844168158354959E-2</v>
      </c>
      <c r="I22" s="41">
        <f t="shared" si="0"/>
        <v>7.0441681583549576E-3</v>
      </c>
    </row>
    <row r="23" spans="1:9" x14ac:dyDescent="0.3">
      <c r="A23" s="72">
        <v>43473</v>
      </c>
      <c r="B23" s="73">
        <v>18104</v>
      </c>
      <c r="C23" s="73">
        <v>18885</v>
      </c>
      <c r="D23" s="73">
        <v>17150</v>
      </c>
      <c r="E23" s="73">
        <v>18660.95</v>
      </c>
      <c r="F23" s="73">
        <v>18150.21</v>
      </c>
      <c r="G23" s="73">
        <v>494883</v>
      </c>
      <c r="H23" s="41">
        <f t="shared" si="1"/>
        <v>0.21008351969481354</v>
      </c>
      <c r="I23" s="41">
        <f t="shared" si="0"/>
        <v>0.19028351969481352</v>
      </c>
    </row>
    <row r="24" spans="1:9" x14ac:dyDescent="0.3">
      <c r="A24" s="72">
        <v>43474</v>
      </c>
      <c r="B24" s="73">
        <v>18660.95</v>
      </c>
      <c r="C24" s="73">
        <v>25088.9</v>
      </c>
      <c r="D24" s="73">
        <v>17509.8</v>
      </c>
      <c r="E24" s="73">
        <v>22517.85</v>
      </c>
      <c r="F24" s="73">
        <v>21963.27</v>
      </c>
      <c r="G24" s="73">
        <v>681462</v>
      </c>
      <c r="H24" s="41">
        <f t="shared" si="1"/>
        <v>0.14357698102331748</v>
      </c>
      <c r="I24" s="41">
        <f t="shared" si="0"/>
        <v>0.12377698102331748</v>
      </c>
    </row>
    <row r="25" spans="1:9" x14ac:dyDescent="0.3">
      <c r="A25" s="72">
        <v>43475</v>
      </c>
      <c r="B25" s="73">
        <v>22699.9</v>
      </c>
      <c r="C25" s="73">
        <v>26201</v>
      </c>
      <c r="D25" s="73">
        <v>20700</v>
      </c>
      <c r="E25" s="73">
        <v>25750.9</v>
      </c>
      <c r="F25" s="73">
        <v>25116.69</v>
      </c>
      <c r="G25" s="73">
        <v>596776</v>
      </c>
      <c r="H25" s="41">
        <f t="shared" si="1"/>
        <v>-0.14375421283616582</v>
      </c>
      <c r="I25" s="41">
        <f t="shared" si="0"/>
        <v>-0.16355421283616584</v>
      </c>
    </row>
    <row r="26" spans="1:9" x14ac:dyDescent="0.3">
      <c r="A26" s="72">
        <v>43476</v>
      </c>
      <c r="B26" s="73">
        <v>25800</v>
      </c>
      <c r="C26" s="73">
        <v>25850</v>
      </c>
      <c r="D26" s="73">
        <v>21301.5</v>
      </c>
      <c r="E26" s="73">
        <v>22049.1</v>
      </c>
      <c r="F26" s="73">
        <v>21506.06</v>
      </c>
      <c r="G26" s="73">
        <v>602032</v>
      </c>
      <c r="H26" s="41">
        <f t="shared" si="1"/>
        <v>6.3354235968838546E-2</v>
      </c>
      <c r="I26" s="41">
        <f t="shared" si="0"/>
        <v>4.3554235968838548E-2</v>
      </c>
    </row>
    <row r="27" spans="1:9" x14ac:dyDescent="0.3">
      <c r="A27" s="72">
        <v>43477</v>
      </c>
      <c r="B27" s="73">
        <v>22180</v>
      </c>
      <c r="C27" s="73">
        <v>24065</v>
      </c>
      <c r="D27" s="73">
        <v>21290.35</v>
      </c>
      <c r="E27" s="73">
        <v>23393.1</v>
      </c>
      <c r="F27" s="73">
        <v>22868.560000000001</v>
      </c>
      <c r="G27" s="73">
        <v>446080</v>
      </c>
      <c r="H27" s="41">
        <f t="shared" si="1"/>
        <v>4.4656069293387841E-2</v>
      </c>
      <c r="I27" s="41">
        <f t="shared" si="0"/>
        <v>2.485606929338784E-2</v>
      </c>
    </row>
    <row r="28" spans="1:9" x14ac:dyDescent="0.3">
      <c r="A28" s="72">
        <v>43831</v>
      </c>
      <c r="B28" s="73">
        <v>23350</v>
      </c>
      <c r="C28" s="73">
        <v>26882.6</v>
      </c>
      <c r="D28" s="73">
        <v>22450</v>
      </c>
      <c r="E28" s="73">
        <v>24437.75</v>
      </c>
      <c r="F28" s="73">
        <v>23889.78</v>
      </c>
      <c r="G28" s="73">
        <v>805069</v>
      </c>
      <c r="H28" s="41">
        <f t="shared" si="1"/>
        <v>-9.3772734617062162E-2</v>
      </c>
      <c r="I28" s="41">
        <f t="shared" si="0"/>
        <v>-0.11357273461706216</v>
      </c>
    </row>
    <row r="29" spans="1:9" x14ac:dyDescent="0.3">
      <c r="A29" s="72">
        <v>43832</v>
      </c>
      <c r="B29" s="73">
        <v>24435</v>
      </c>
      <c r="C29" s="73">
        <v>25487.95</v>
      </c>
      <c r="D29" s="73">
        <v>21150</v>
      </c>
      <c r="E29" s="73">
        <v>22146.15</v>
      </c>
      <c r="F29" s="73">
        <v>21649.57</v>
      </c>
      <c r="G29" s="73">
        <v>886152</v>
      </c>
      <c r="H29" s="41">
        <f t="shared" si="1"/>
        <v>-0.23204525540230131</v>
      </c>
      <c r="I29" s="41">
        <f t="shared" si="0"/>
        <v>-0.25184525540230129</v>
      </c>
    </row>
    <row r="30" spans="1:9" x14ac:dyDescent="0.3">
      <c r="A30" s="72">
        <v>43833</v>
      </c>
      <c r="B30" s="73">
        <v>22419.9</v>
      </c>
      <c r="C30" s="73">
        <v>22680</v>
      </c>
      <c r="D30" s="73">
        <v>16254</v>
      </c>
      <c r="E30" s="73">
        <v>16963.5</v>
      </c>
      <c r="F30" s="73">
        <v>16625.89</v>
      </c>
      <c r="G30" s="73">
        <v>811539</v>
      </c>
      <c r="H30" s="41">
        <f t="shared" si="1"/>
        <v>7.2558521679140314E-2</v>
      </c>
      <c r="I30" s="41">
        <f t="shared" si="0"/>
        <v>5.2758521679140316E-2</v>
      </c>
    </row>
    <row r="31" spans="1:9" x14ac:dyDescent="0.3">
      <c r="A31" s="72">
        <v>43834</v>
      </c>
      <c r="B31" s="73">
        <v>16900</v>
      </c>
      <c r="C31" s="73">
        <v>18920.5</v>
      </c>
      <c r="D31" s="73">
        <v>16330.1</v>
      </c>
      <c r="E31" s="73">
        <v>18194.349999999999</v>
      </c>
      <c r="F31" s="73">
        <v>17832.240000000002</v>
      </c>
      <c r="G31" s="73">
        <v>637588</v>
      </c>
      <c r="H31" s="41">
        <f t="shared" si="1"/>
        <v>3.6937591687864035E-2</v>
      </c>
      <c r="I31" s="41">
        <f t="shared" si="0"/>
        <v>1.7137591687864034E-2</v>
      </c>
    </row>
    <row r="32" spans="1:9" x14ac:dyDescent="0.3">
      <c r="A32" s="72">
        <v>43835</v>
      </c>
      <c r="B32" s="73">
        <v>18194.349999999999</v>
      </c>
      <c r="C32" s="73">
        <v>19265.599999999999</v>
      </c>
      <c r="D32" s="73">
        <v>16850</v>
      </c>
      <c r="E32" s="73">
        <v>18866.400000000001</v>
      </c>
      <c r="F32" s="73">
        <v>18490.919999999998</v>
      </c>
      <c r="G32" s="73">
        <v>827427</v>
      </c>
      <c r="H32" s="41">
        <f t="shared" si="1"/>
        <v>5.5559160928715295E-2</v>
      </c>
      <c r="I32" s="41">
        <f t="shared" si="0"/>
        <v>3.5759160928715297E-2</v>
      </c>
    </row>
    <row r="33" spans="1:9" x14ac:dyDescent="0.3">
      <c r="A33" s="72">
        <v>43836</v>
      </c>
      <c r="B33" s="73">
        <v>19050</v>
      </c>
      <c r="C33" s="73">
        <v>21193.85</v>
      </c>
      <c r="D33" s="73">
        <v>17636.150000000001</v>
      </c>
      <c r="E33" s="73">
        <v>19914.599999999999</v>
      </c>
      <c r="F33" s="73">
        <v>19518.259999999998</v>
      </c>
      <c r="G33" s="73">
        <v>1024117</v>
      </c>
      <c r="H33" s="41">
        <f t="shared" si="1"/>
        <v>-4.8380337181693793E-3</v>
      </c>
      <c r="I33" s="41">
        <f t="shared" si="0"/>
        <v>-2.4638033718169382E-2</v>
      </c>
    </row>
    <row r="34" spans="1:9" x14ac:dyDescent="0.3">
      <c r="A34" s="72">
        <v>43837</v>
      </c>
      <c r="B34" s="73">
        <v>20077.3</v>
      </c>
      <c r="C34" s="73">
        <v>20990</v>
      </c>
      <c r="D34" s="73">
        <v>18888</v>
      </c>
      <c r="E34" s="73">
        <v>19818.25</v>
      </c>
      <c r="F34" s="73">
        <v>19423.830000000002</v>
      </c>
      <c r="G34" s="73">
        <v>660280</v>
      </c>
      <c r="H34" s="41">
        <f t="shared" si="1"/>
        <v>-4.1908830544748504E-2</v>
      </c>
      <c r="I34" s="41">
        <f t="shared" ref="I34:I60" si="2">H34-0.0198</f>
        <v>-6.1708830544748502E-2</v>
      </c>
    </row>
    <row r="35" spans="1:9" x14ac:dyDescent="0.3">
      <c r="A35" s="72">
        <v>43838</v>
      </c>
      <c r="B35" s="73">
        <v>19922.650000000001</v>
      </c>
      <c r="C35" s="73">
        <v>21244</v>
      </c>
      <c r="D35" s="73">
        <v>18642.400000000001</v>
      </c>
      <c r="E35" s="73">
        <v>18987.7</v>
      </c>
      <c r="F35" s="73">
        <v>18609.8</v>
      </c>
      <c r="G35" s="73">
        <v>988044</v>
      </c>
      <c r="H35" s="41">
        <f t="shared" si="1"/>
        <v>0.12367247364291935</v>
      </c>
      <c r="I35" s="41">
        <f t="shared" si="2"/>
        <v>0.10387247364291935</v>
      </c>
    </row>
    <row r="36" spans="1:9" x14ac:dyDescent="0.3">
      <c r="A36" s="72">
        <v>43839</v>
      </c>
      <c r="B36" s="73">
        <v>19025</v>
      </c>
      <c r="C36" s="73">
        <v>22280</v>
      </c>
      <c r="D36" s="73">
        <v>17685</v>
      </c>
      <c r="E36" s="73">
        <v>21335.95</v>
      </c>
      <c r="F36" s="73">
        <v>20911.32</v>
      </c>
      <c r="G36" s="73">
        <v>1816684</v>
      </c>
      <c r="H36" s="41">
        <f t="shared" si="1"/>
        <v>-5.9244944843271467E-2</v>
      </c>
      <c r="I36" s="41">
        <f t="shared" si="2"/>
        <v>-7.9044944843271472E-2</v>
      </c>
    </row>
    <row r="37" spans="1:9" x14ac:dyDescent="0.3">
      <c r="A37" s="72">
        <v>43840</v>
      </c>
      <c r="B37" s="73">
        <v>21745</v>
      </c>
      <c r="C37" s="73">
        <v>21857.55</v>
      </c>
      <c r="D37" s="73">
        <v>19720.05</v>
      </c>
      <c r="E37" s="73">
        <v>20071.900000000001</v>
      </c>
      <c r="F37" s="73">
        <v>19672.43</v>
      </c>
      <c r="G37" s="73">
        <v>867667</v>
      </c>
      <c r="H37" s="41">
        <f t="shared" si="1"/>
        <v>0.13367184430189871</v>
      </c>
      <c r="I37" s="41">
        <f t="shared" si="2"/>
        <v>0.11387184430189871</v>
      </c>
    </row>
    <row r="38" spans="1:9" x14ac:dyDescent="0.3">
      <c r="A38" s="72">
        <v>43841</v>
      </c>
      <c r="B38" s="73">
        <v>20125</v>
      </c>
      <c r="C38" s="73">
        <v>23187.05</v>
      </c>
      <c r="D38" s="73">
        <v>19450</v>
      </c>
      <c r="E38" s="73">
        <v>22754.95</v>
      </c>
      <c r="F38" s="73">
        <v>22302.080000000002</v>
      </c>
      <c r="G38" s="73">
        <v>1142920</v>
      </c>
      <c r="H38" s="41">
        <f t="shared" si="1"/>
        <v>0.2188105324705138</v>
      </c>
      <c r="I38" s="41">
        <f t="shared" si="2"/>
        <v>0.19901053247051378</v>
      </c>
    </row>
    <row r="39" spans="1:9" x14ac:dyDescent="0.3">
      <c r="A39" s="72">
        <v>43842</v>
      </c>
      <c r="B39" s="73">
        <v>23130</v>
      </c>
      <c r="C39" s="73">
        <v>28434.7</v>
      </c>
      <c r="D39" s="73">
        <v>22661</v>
      </c>
      <c r="E39" s="73">
        <v>27610.25</v>
      </c>
      <c r="F39" s="73">
        <v>27182.01</v>
      </c>
      <c r="G39" s="73">
        <v>1493722</v>
      </c>
      <c r="H39" s="41">
        <f t="shared" si="1"/>
        <v>-1.5722531188826692E-2</v>
      </c>
      <c r="I39" s="41">
        <f t="shared" si="2"/>
        <v>-3.5522531188826693E-2</v>
      </c>
    </row>
    <row r="40" spans="1:9" x14ac:dyDescent="0.3">
      <c r="A40" s="72">
        <v>44197</v>
      </c>
      <c r="B40" s="73">
        <v>27700</v>
      </c>
      <c r="C40" s="73">
        <v>30550</v>
      </c>
      <c r="D40" s="73">
        <v>27000</v>
      </c>
      <c r="E40" s="73">
        <v>27176.15</v>
      </c>
      <c r="F40" s="73">
        <v>26754.639999999999</v>
      </c>
      <c r="G40" s="73">
        <v>836794</v>
      </c>
      <c r="H40" s="41">
        <f t="shared" si="1"/>
        <v>3.3408036886312047E-2</v>
      </c>
      <c r="I40" s="41">
        <f t="shared" si="2"/>
        <v>1.3608036886312045E-2</v>
      </c>
    </row>
    <row r="41" spans="1:9" x14ac:dyDescent="0.3">
      <c r="A41" s="72">
        <v>44198</v>
      </c>
      <c r="B41" s="73">
        <v>27500</v>
      </c>
      <c r="C41" s="73">
        <v>32205.65</v>
      </c>
      <c r="D41" s="73">
        <v>27076.1</v>
      </c>
      <c r="E41" s="73">
        <v>28084.05</v>
      </c>
      <c r="F41" s="73">
        <v>27648.46</v>
      </c>
      <c r="G41" s="73">
        <v>1183189</v>
      </c>
      <c r="H41" s="41">
        <f t="shared" si="1"/>
        <v>8.5072369310985232E-2</v>
      </c>
      <c r="I41" s="41">
        <f t="shared" si="2"/>
        <v>6.5272369310985234E-2</v>
      </c>
    </row>
    <row r="42" spans="1:9" x14ac:dyDescent="0.3">
      <c r="A42" s="72">
        <v>44199</v>
      </c>
      <c r="B42" s="73">
        <v>28498</v>
      </c>
      <c r="C42" s="73">
        <v>31179.45</v>
      </c>
      <c r="D42" s="73">
        <v>27380</v>
      </c>
      <c r="E42" s="73">
        <v>30317.45</v>
      </c>
      <c r="F42" s="73">
        <v>30000.58</v>
      </c>
      <c r="G42" s="73">
        <v>882963</v>
      </c>
      <c r="H42" s="41">
        <f t="shared" si="1"/>
        <v>-2.166591445898718E-2</v>
      </c>
      <c r="I42" s="41">
        <f t="shared" si="2"/>
        <v>-4.1465914458987181E-2</v>
      </c>
    </row>
    <row r="43" spans="1:9" x14ac:dyDescent="0.3">
      <c r="A43" s="72">
        <v>44200</v>
      </c>
      <c r="B43" s="73">
        <v>30598</v>
      </c>
      <c r="C43" s="73">
        <v>30997.9</v>
      </c>
      <c r="D43" s="73">
        <v>28052.6</v>
      </c>
      <c r="E43" s="73">
        <v>29660.6</v>
      </c>
      <c r="F43" s="73">
        <v>29350.59</v>
      </c>
      <c r="G43" s="73">
        <v>572484</v>
      </c>
      <c r="H43" s="41">
        <f t="shared" si="1"/>
        <v>3.3880068509696104E-2</v>
      </c>
      <c r="I43" s="41">
        <f t="shared" si="2"/>
        <v>1.4080068509696102E-2</v>
      </c>
    </row>
    <row r="44" spans="1:9" x14ac:dyDescent="0.3">
      <c r="A44" s="72">
        <v>44201</v>
      </c>
      <c r="B44" s="73">
        <v>29336.6</v>
      </c>
      <c r="C44" s="73">
        <v>32460</v>
      </c>
      <c r="D44" s="73">
        <v>27801</v>
      </c>
      <c r="E44" s="73">
        <v>30665.5</v>
      </c>
      <c r="F44" s="73">
        <v>30344.99</v>
      </c>
      <c r="G44" s="73">
        <v>844311</v>
      </c>
      <c r="H44" s="41">
        <f t="shared" si="1"/>
        <v>-3.7289516325429761E-2</v>
      </c>
      <c r="I44" s="41">
        <f t="shared" si="2"/>
        <v>-5.7089516325429759E-2</v>
      </c>
    </row>
    <row r="45" spans="1:9" x14ac:dyDescent="0.3">
      <c r="A45" s="72">
        <v>44202</v>
      </c>
      <c r="B45" s="73">
        <v>30799</v>
      </c>
      <c r="C45" s="73">
        <v>31247</v>
      </c>
      <c r="D45" s="73">
        <v>29119.95</v>
      </c>
      <c r="E45" s="73">
        <v>29522</v>
      </c>
      <c r="F45" s="73">
        <v>29213.439999999999</v>
      </c>
      <c r="G45" s="73">
        <v>482455</v>
      </c>
      <c r="H45" s="41">
        <f t="shared" si="1"/>
        <v>6.7072210598957197E-2</v>
      </c>
      <c r="I45" s="41">
        <f t="shared" si="2"/>
        <v>4.7272210598957198E-2</v>
      </c>
    </row>
    <row r="46" spans="1:9" x14ac:dyDescent="0.3">
      <c r="A46" s="72">
        <v>44203</v>
      </c>
      <c r="B46" s="73">
        <v>29550</v>
      </c>
      <c r="C46" s="73">
        <v>33989</v>
      </c>
      <c r="D46" s="73">
        <v>29470</v>
      </c>
      <c r="E46" s="73">
        <v>31502.1</v>
      </c>
      <c r="F46" s="73">
        <v>31172.85</v>
      </c>
      <c r="G46" s="73">
        <v>570085</v>
      </c>
      <c r="H46" s="41">
        <f t="shared" si="1"/>
        <v>-9.5275215451828319E-5</v>
      </c>
      <c r="I46" s="41">
        <f t="shared" si="2"/>
        <v>-1.989527521545183E-2</v>
      </c>
    </row>
    <row r="47" spans="1:9" x14ac:dyDescent="0.3">
      <c r="A47" s="72">
        <v>44204</v>
      </c>
      <c r="B47" s="73">
        <v>31798</v>
      </c>
      <c r="C47" s="73">
        <v>33150.9</v>
      </c>
      <c r="D47" s="73">
        <v>29950</v>
      </c>
      <c r="E47" s="73">
        <v>31499.1</v>
      </c>
      <c r="F47" s="73">
        <v>31169.88</v>
      </c>
      <c r="G47" s="73">
        <v>434680</v>
      </c>
      <c r="H47" s="41">
        <f t="shared" si="1"/>
        <v>8.1800122425879571E-3</v>
      </c>
      <c r="I47" s="41">
        <f t="shared" si="2"/>
        <v>-1.1619987757412045E-2</v>
      </c>
    </row>
    <row r="48" spans="1:9" x14ac:dyDescent="0.3">
      <c r="A48" s="72">
        <v>44205</v>
      </c>
      <c r="B48" s="73">
        <v>31500</v>
      </c>
      <c r="C48" s="73">
        <v>34876</v>
      </c>
      <c r="D48" s="73">
        <v>31279.3</v>
      </c>
      <c r="E48" s="73">
        <v>31704.9</v>
      </c>
      <c r="F48" s="73">
        <v>31424.85</v>
      </c>
      <c r="G48" s="73">
        <v>475278</v>
      </c>
      <c r="H48" s="41">
        <f t="shared" si="1"/>
        <v>0.18707360576104587</v>
      </c>
      <c r="I48" s="41">
        <f t="shared" si="2"/>
        <v>0.16727360576104586</v>
      </c>
    </row>
    <row r="49" spans="1:9" x14ac:dyDescent="0.3">
      <c r="A49" s="72">
        <v>44206</v>
      </c>
      <c r="B49" s="73">
        <v>31690</v>
      </c>
      <c r="C49" s="73">
        <v>40229.65</v>
      </c>
      <c r="D49" s="73">
        <v>31565.25</v>
      </c>
      <c r="E49" s="73">
        <v>37636.050000000003</v>
      </c>
      <c r="F49" s="73">
        <v>37303.61</v>
      </c>
      <c r="G49" s="73">
        <v>743677</v>
      </c>
      <c r="H49" s="41">
        <f t="shared" si="1"/>
        <v>2.0056503914768577E-2</v>
      </c>
      <c r="I49" s="41">
        <f t="shared" si="2"/>
        <v>2.5650391476857506E-4</v>
      </c>
    </row>
    <row r="50" spans="1:9" x14ac:dyDescent="0.3">
      <c r="A50" s="72">
        <v>44207</v>
      </c>
      <c r="B50" s="73">
        <v>37762.1</v>
      </c>
      <c r="C50" s="73">
        <v>41775</v>
      </c>
      <c r="D50" s="73">
        <v>37535.050000000003</v>
      </c>
      <c r="E50" s="73">
        <v>38390.9</v>
      </c>
      <c r="F50" s="73">
        <v>38051.79</v>
      </c>
      <c r="G50" s="73">
        <v>578385</v>
      </c>
      <c r="H50" s="41">
        <f t="shared" si="1"/>
        <v>5.6742140120083689E-2</v>
      </c>
      <c r="I50" s="41">
        <f t="shared" si="2"/>
        <v>3.6942140120083691E-2</v>
      </c>
    </row>
    <row r="51" spans="1:9" x14ac:dyDescent="0.3">
      <c r="A51" s="72">
        <v>44208</v>
      </c>
      <c r="B51" s="73">
        <v>38793.800000000003</v>
      </c>
      <c r="C51" s="73">
        <v>40745.199999999997</v>
      </c>
      <c r="D51" s="73">
        <v>36090</v>
      </c>
      <c r="E51" s="73">
        <v>40421.550000000003</v>
      </c>
      <c r="F51" s="73">
        <v>40210.93</v>
      </c>
      <c r="G51" s="73">
        <v>470803</v>
      </c>
      <c r="H51" s="41">
        <f t="shared" si="1"/>
        <v>4.9589750846349562E-2</v>
      </c>
      <c r="I51" s="41">
        <f t="shared" si="2"/>
        <v>2.978975084634956E-2</v>
      </c>
    </row>
    <row r="52" spans="1:9" x14ac:dyDescent="0.3">
      <c r="A52" s="72">
        <v>44562</v>
      </c>
      <c r="B52" s="73">
        <v>40421.550000000003</v>
      </c>
      <c r="C52" s="73">
        <v>45600</v>
      </c>
      <c r="D52" s="73">
        <v>39201.5</v>
      </c>
      <c r="E52" s="73">
        <v>42426.05</v>
      </c>
      <c r="F52" s="73">
        <v>42204.98</v>
      </c>
      <c r="G52" s="73">
        <v>412419</v>
      </c>
      <c r="H52" s="41">
        <f t="shared" si="1"/>
        <v>-4.0033190396016388E-3</v>
      </c>
      <c r="I52" s="41">
        <f t="shared" si="2"/>
        <v>-2.3803319039601641E-2</v>
      </c>
    </row>
    <row r="53" spans="1:9" x14ac:dyDescent="0.3">
      <c r="A53" s="72">
        <v>44563</v>
      </c>
      <c r="B53" s="73">
        <v>42900</v>
      </c>
      <c r="C53" s="73">
        <v>43865.25</v>
      </c>
      <c r="D53" s="73">
        <v>38944.699999999997</v>
      </c>
      <c r="E53" s="73">
        <v>42256.2</v>
      </c>
      <c r="F53" s="73">
        <v>42036.02</v>
      </c>
      <c r="G53" s="73">
        <v>492975</v>
      </c>
      <c r="H53" s="41">
        <f t="shared" si="1"/>
        <v>2.456583663248808E-2</v>
      </c>
      <c r="I53" s="41">
        <f t="shared" si="2"/>
        <v>4.7658366324880783E-3</v>
      </c>
    </row>
    <row r="54" spans="1:9" x14ac:dyDescent="0.3">
      <c r="A54" s="72">
        <v>44564</v>
      </c>
      <c r="B54" s="73">
        <v>42047</v>
      </c>
      <c r="C54" s="73">
        <v>43621.85</v>
      </c>
      <c r="D54" s="73">
        <v>39013.75</v>
      </c>
      <c r="E54" s="73">
        <v>43189.35</v>
      </c>
      <c r="F54" s="73">
        <v>43068.67</v>
      </c>
      <c r="G54" s="73">
        <v>449946</v>
      </c>
      <c r="H54" s="41">
        <f t="shared" si="1"/>
        <v>5.5323742293411922E-2</v>
      </c>
      <c r="I54" s="41">
        <f t="shared" si="2"/>
        <v>3.5523742293411917E-2</v>
      </c>
    </row>
    <row r="55" spans="1:9" x14ac:dyDescent="0.3">
      <c r="A55" s="72">
        <v>44565</v>
      </c>
      <c r="B55" s="73">
        <v>43189.35</v>
      </c>
      <c r="C55" s="73">
        <v>46737.7</v>
      </c>
      <c r="D55" s="73">
        <v>42776.6</v>
      </c>
      <c r="E55" s="73">
        <v>45578.75</v>
      </c>
      <c r="F55" s="73">
        <v>45451.39</v>
      </c>
      <c r="G55" s="73">
        <v>310196</v>
      </c>
      <c r="H55" s="41">
        <f t="shared" si="1"/>
        <v>-8.4404459357568032E-3</v>
      </c>
      <c r="I55" s="41">
        <f t="shared" si="2"/>
        <v>-2.8240445935756805E-2</v>
      </c>
    </row>
    <row r="56" spans="1:9" x14ac:dyDescent="0.3">
      <c r="A56" s="72">
        <v>44566</v>
      </c>
      <c r="B56" s="73">
        <v>45450</v>
      </c>
      <c r="C56" s="73">
        <v>46264.4</v>
      </c>
      <c r="D56" s="73">
        <v>40404.050000000003</v>
      </c>
      <c r="E56" s="73">
        <v>45194.05</v>
      </c>
      <c r="F56" s="73">
        <v>45067.76</v>
      </c>
      <c r="G56" s="73">
        <v>595987</v>
      </c>
      <c r="H56" s="41">
        <f t="shared" si="1"/>
        <v>-0.11124360296584521</v>
      </c>
      <c r="I56" s="41">
        <f t="shared" si="2"/>
        <v>-0.13104360296584522</v>
      </c>
    </row>
    <row r="57" spans="1:9" x14ac:dyDescent="0.3">
      <c r="A57" s="72">
        <v>44567</v>
      </c>
      <c r="B57" s="73">
        <v>45500</v>
      </c>
      <c r="C57" s="73">
        <v>45998.95</v>
      </c>
      <c r="D57" s="73">
        <v>37825</v>
      </c>
      <c r="E57" s="73">
        <v>40166.5</v>
      </c>
      <c r="F57" s="73">
        <v>40054.26</v>
      </c>
      <c r="G57" s="73">
        <v>551992</v>
      </c>
      <c r="H57" s="41">
        <f t="shared" si="1"/>
        <v>0.21869059620624617</v>
      </c>
      <c r="I57" s="41">
        <f t="shared" si="2"/>
        <v>0.19889059620624616</v>
      </c>
    </row>
    <row r="58" spans="1:9" x14ac:dyDescent="0.3">
      <c r="A58" s="72">
        <v>44568</v>
      </c>
      <c r="B58" s="73">
        <v>40199</v>
      </c>
      <c r="C58" s="73">
        <v>49135.6</v>
      </c>
      <c r="D58" s="73">
        <v>40124.949999999997</v>
      </c>
      <c r="E58" s="73">
        <v>48873</v>
      </c>
      <c r="F58" s="73">
        <v>48813.75</v>
      </c>
      <c r="G58" s="73">
        <v>292739</v>
      </c>
      <c r="H58" s="41">
        <f t="shared" si="1"/>
        <v>4.4403882102891028E-2</v>
      </c>
      <c r="I58" s="41">
        <f t="shared" si="2"/>
        <v>2.4603882102891026E-2</v>
      </c>
    </row>
    <row r="59" spans="1:9" x14ac:dyDescent="0.3">
      <c r="A59" s="72">
        <v>44569</v>
      </c>
      <c r="B59" s="73">
        <v>48911</v>
      </c>
      <c r="C59" s="73">
        <v>51499.95</v>
      </c>
      <c r="D59" s="73">
        <v>47500</v>
      </c>
      <c r="E59" s="73">
        <v>51043.15</v>
      </c>
      <c r="F59" s="73">
        <v>50981.27</v>
      </c>
      <c r="G59" s="73">
        <v>349255</v>
      </c>
      <c r="H59" s="41">
        <f t="shared" si="1"/>
        <v>-6.1810935663233844E-3</v>
      </c>
      <c r="I59" s="41">
        <f t="shared" si="2"/>
        <v>-2.5981093566323388E-2</v>
      </c>
    </row>
    <row r="60" spans="1:9" x14ac:dyDescent="0.3">
      <c r="A60" s="72">
        <v>44570</v>
      </c>
      <c r="B60" s="73">
        <v>50556.05</v>
      </c>
      <c r="C60" s="73">
        <v>53616.35</v>
      </c>
      <c r="D60" s="73">
        <v>47451.65</v>
      </c>
      <c r="E60" s="73">
        <v>50666.15</v>
      </c>
      <c r="F60" s="73">
        <v>50666.15</v>
      </c>
      <c r="G60" s="73">
        <v>516435</v>
      </c>
      <c r="H60" s="41">
        <f t="shared" si="1"/>
        <v>3.3155272307053105E-2</v>
      </c>
      <c r="I60" s="41">
        <f t="shared" si="2"/>
        <v>1.3355272307053103E-2</v>
      </c>
    </row>
    <row r="61" spans="1:9" x14ac:dyDescent="0.3">
      <c r="A61" s="72">
        <v>44571</v>
      </c>
      <c r="B61" s="73">
        <v>50666.15</v>
      </c>
      <c r="C61" s="73">
        <v>54026.55</v>
      </c>
      <c r="D61" s="73">
        <v>49200</v>
      </c>
      <c r="E61" s="73">
        <v>52346</v>
      </c>
      <c r="F61" s="73">
        <v>52346</v>
      </c>
      <c r="G61" s="73">
        <v>194499</v>
      </c>
      <c r="H61" s="40"/>
      <c r="I61" s="40"/>
    </row>
    <row r="64" spans="1:9" x14ac:dyDescent="0.3">
      <c r="H64" t="s">
        <v>101</v>
      </c>
      <c r="I64" s="3">
        <f>AVERAGE(H2:H60)</f>
        <v>1.9841405885471643E-2</v>
      </c>
    </row>
    <row r="65" spans="8:10" x14ac:dyDescent="0.3">
      <c r="H65" t="s">
        <v>86</v>
      </c>
      <c r="I65" s="3">
        <f>12*I64</f>
        <v>0.23809687062565971</v>
      </c>
      <c r="J65" t="s">
        <v>98</v>
      </c>
    </row>
    <row r="66" spans="8:10" x14ac:dyDescent="0.3">
      <c r="H66" t="s">
        <v>111</v>
      </c>
      <c r="I66" s="3">
        <f>_xlfn.STDEV.S(I2:I60)</f>
        <v>9.6664655025339358E-2</v>
      </c>
    </row>
    <row r="67" spans="8:10" x14ac:dyDescent="0.3">
      <c r="H67" t="s">
        <v>87</v>
      </c>
      <c r="I67" s="3">
        <f>I66*SQRT(12)</f>
        <v>0.3348561876000119</v>
      </c>
      <c r="J67" t="s">
        <v>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4" workbookViewId="0">
      <selection sqref="A1:I1"/>
    </sheetView>
  </sheetViews>
  <sheetFormatPr defaultRowHeight="15.6" x14ac:dyDescent="0.3"/>
  <cols>
    <col min="1" max="1" width="9.09765625" bestFit="1" customWidth="1"/>
    <col min="2" max="5" width="0" hidden="1" customWidth="1"/>
    <col min="6" max="6" width="16.8984375" customWidth="1"/>
    <col min="7" max="7" width="13" hidden="1" customWidth="1"/>
    <col min="8" max="8" width="17.59765625" customWidth="1"/>
    <col min="9" max="9" width="17.09765625" customWidth="1"/>
  </cols>
  <sheetData>
    <row r="1" spans="1:9" x14ac:dyDescent="0.3">
      <c r="A1" s="69" t="s">
        <v>0</v>
      </c>
      <c r="B1" s="69" t="s">
        <v>71</v>
      </c>
      <c r="C1" s="69" t="s">
        <v>72</v>
      </c>
      <c r="D1" s="69" t="s">
        <v>73</v>
      </c>
      <c r="E1" s="69" t="s">
        <v>74</v>
      </c>
      <c r="F1" s="69" t="s">
        <v>75</v>
      </c>
      <c r="G1" s="69" t="s">
        <v>76</v>
      </c>
      <c r="H1" s="51" t="s">
        <v>88</v>
      </c>
      <c r="I1" s="51" t="s">
        <v>84</v>
      </c>
    </row>
    <row r="2" spans="1:9" x14ac:dyDescent="0.3">
      <c r="A2" s="66">
        <v>43040</v>
      </c>
      <c r="B2" s="67">
        <v>372.5</v>
      </c>
      <c r="C2" s="67">
        <v>377.5</v>
      </c>
      <c r="D2" s="67">
        <v>351</v>
      </c>
      <c r="E2" s="67">
        <v>363.7</v>
      </c>
      <c r="F2" s="67">
        <v>341.78489999999999</v>
      </c>
      <c r="G2" s="67">
        <v>14280878</v>
      </c>
      <c r="H2" s="41">
        <f t="shared" ref="H2:H33" si="0">(F3-F2)/F2</f>
        <v>-1.677195218396127E-2</v>
      </c>
      <c r="I2" s="41">
        <f t="shared" ref="I2:I33" si="1">H2-$H$63</f>
        <v>-4.4265749679662944E-2</v>
      </c>
    </row>
    <row r="3" spans="1:9" x14ac:dyDescent="0.3">
      <c r="A3" s="66">
        <v>43070</v>
      </c>
      <c r="B3" s="67">
        <v>364.9</v>
      </c>
      <c r="C3" s="67">
        <v>374</v>
      </c>
      <c r="D3" s="67">
        <v>327.05</v>
      </c>
      <c r="E3" s="67">
        <v>357.6</v>
      </c>
      <c r="F3" s="67">
        <v>336.05250000000001</v>
      </c>
      <c r="G3" s="67">
        <v>11842470</v>
      </c>
      <c r="H3" s="41">
        <f t="shared" si="0"/>
        <v>-6.7114215784736017E-2</v>
      </c>
      <c r="I3" s="41">
        <f t="shared" si="1"/>
        <v>-9.4608013280437692E-2</v>
      </c>
    </row>
    <row r="4" spans="1:9" x14ac:dyDescent="0.3">
      <c r="A4" s="66">
        <v>43101</v>
      </c>
      <c r="B4" s="67">
        <v>357</v>
      </c>
      <c r="C4" s="67">
        <v>382</v>
      </c>
      <c r="D4" s="67">
        <v>328.1</v>
      </c>
      <c r="E4" s="67">
        <v>333.6</v>
      </c>
      <c r="F4" s="67">
        <v>313.49860000000001</v>
      </c>
      <c r="G4" s="67">
        <v>18461865</v>
      </c>
      <c r="H4" s="41">
        <f t="shared" si="0"/>
        <v>-4.2566059306165985E-2</v>
      </c>
      <c r="I4" s="41">
        <f t="shared" si="1"/>
        <v>-7.0059856801867659E-2</v>
      </c>
    </row>
    <row r="5" spans="1:9" x14ac:dyDescent="0.3">
      <c r="A5" s="66">
        <v>43132</v>
      </c>
      <c r="B5" s="67">
        <v>333.8</v>
      </c>
      <c r="C5" s="67">
        <v>340.9</v>
      </c>
      <c r="D5" s="67">
        <v>308.3</v>
      </c>
      <c r="E5" s="67">
        <v>319.39999999999998</v>
      </c>
      <c r="F5" s="67">
        <v>300.1542</v>
      </c>
      <c r="G5" s="67">
        <v>8169571</v>
      </c>
      <c r="H5" s="41">
        <f t="shared" si="0"/>
        <v>-0.11505919290817858</v>
      </c>
      <c r="I5" s="41">
        <f t="shared" si="1"/>
        <v>-0.14255299040388025</v>
      </c>
    </row>
    <row r="6" spans="1:9" x14ac:dyDescent="0.3">
      <c r="A6" s="66">
        <v>43160</v>
      </c>
      <c r="B6" s="67">
        <v>318.89999999999998</v>
      </c>
      <c r="C6" s="67">
        <v>320</v>
      </c>
      <c r="D6" s="67">
        <v>273.25</v>
      </c>
      <c r="E6" s="67">
        <v>282.64999999999998</v>
      </c>
      <c r="F6" s="67">
        <v>265.61869999999999</v>
      </c>
      <c r="G6" s="67">
        <v>8669552</v>
      </c>
      <c r="H6" s="41">
        <f t="shared" si="0"/>
        <v>1.3444083567911545E-2</v>
      </c>
      <c r="I6" s="41">
        <f t="shared" si="1"/>
        <v>-1.4049713927790126E-2</v>
      </c>
    </row>
    <row r="7" spans="1:9" x14ac:dyDescent="0.3">
      <c r="A7" s="66">
        <v>43191</v>
      </c>
      <c r="B7" s="67">
        <v>285.64999999999998</v>
      </c>
      <c r="C7" s="67">
        <v>312.75</v>
      </c>
      <c r="D7" s="67">
        <v>283</v>
      </c>
      <c r="E7" s="67">
        <v>286.45</v>
      </c>
      <c r="F7" s="67">
        <v>269.18970000000002</v>
      </c>
      <c r="G7" s="67">
        <v>10273010</v>
      </c>
      <c r="H7" s="41">
        <f t="shared" si="0"/>
        <v>1.6582358091710016E-2</v>
      </c>
      <c r="I7" s="41">
        <f t="shared" si="1"/>
        <v>-1.0911439403991655E-2</v>
      </c>
    </row>
    <row r="8" spans="1:9" x14ac:dyDescent="0.3">
      <c r="A8" s="66">
        <v>43221</v>
      </c>
      <c r="B8" s="67">
        <v>286.45</v>
      </c>
      <c r="C8" s="67">
        <v>301.64999999999998</v>
      </c>
      <c r="D8" s="67">
        <v>262.55</v>
      </c>
      <c r="E8" s="67">
        <v>291.2</v>
      </c>
      <c r="F8" s="67">
        <v>273.65350000000001</v>
      </c>
      <c r="G8" s="67">
        <v>9950947</v>
      </c>
      <c r="H8" s="41">
        <f t="shared" si="0"/>
        <v>-3.7603027185839126E-2</v>
      </c>
      <c r="I8" s="41">
        <f t="shared" si="1"/>
        <v>-6.5096824681540794E-2</v>
      </c>
    </row>
    <row r="9" spans="1:9" x14ac:dyDescent="0.3">
      <c r="A9" s="66">
        <v>43252</v>
      </c>
      <c r="B9" s="67">
        <v>290.5</v>
      </c>
      <c r="C9" s="67">
        <v>301.2</v>
      </c>
      <c r="D9" s="67">
        <v>268.55</v>
      </c>
      <c r="E9" s="67">
        <v>280.25</v>
      </c>
      <c r="F9" s="67">
        <v>263.36329999999998</v>
      </c>
      <c r="G9" s="67">
        <v>6536230</v>
      </c>
      <c r="H9" s="41">
        <f t="shared" si="0"/>
        <v>-6.1016853904853036E-2</v>
      </c>
      <c r="I9" s="41">
        <f t="shared" si="1"/>
        <v>-8.851065140055471E-2</v>
      </c>
    </row>
    <row r="10" spans="1:9" x14ac:dyDescent="0.3">
      <c r="A10" s="66">
        <v>43282</v>
      </c>
      <c r="B10" s="67">
        <v>280.95</v>
      </c>
      <c r="C10" s="67">
        <v>281</v>
      </c>
      <c r="D10" s="67">
        <v>251</v>
      </c>
      <c r="E10" s="67">
        <v>263.14999999999998</v>
      </c>
      <c r="F10" s="67">
        <v>247.2937</v>
      </c>
      <c r="G10" s="67">
        <v>7133924</v>
      </c>
      <c r="H10" s="41">
        <f t="shared" si="0"/>
        <v>-8.1704467198315135E-3</v>
      </c>
      <c r="I10" s="41">
        <f t="shared" si="1"/>
        <v>-3.5664244215533186E-2</v>
      </c>
    </row>
    <row r="11" spans="1:9" x14ac:dyDescent="0.3">
      <c r="A11" s="66">
        <v>43313</v>
      </c>
      <c r="B11" s="67">
        <v>263.64999999999998</v>
      </c>
      <c r="C11" s="67">
        <v>276.85000000000002</v>
      </c>
      <c r="D11" s="67">
        <v>259.7</v>
      </c>
      <c r="E11" s="67">
        <v>261</v>
      </c>
      <c r="F11" s="67">
        <v>245.2732</v>
      </c>
      <c r="G11" s="67">
        <v>5696994</v>
      </c>
      <c r="H11" s="41">
        <f t="shared" si="0"/>
        <v>-0.12773348250033023</v>
      </c>
      <c r="I11" s="41">
        <f t="shared" si="1"/>
        <v>-0.15522727999603189</v>
      </c>
    </row>
    <row r="12" spans="1:9" x14ac:dyDescent="0.3">
      <c r="A12" s="66">
        <v>43344</v>
      </c>
      <c r="B12" s="67">
        <v>261.89999999999998</v>
      </c>
      <c r="C12" s="67">
        <v>278.7</v>
      </c>
      <c r="D12" s="67">
        <v>221</v>
      </c>
      <c r="E12" s="67">
        <v>224.7</v>
      </c>
      <c r="F12" s="67">
        <v>213.9436</v>
      </c>
      <c r="G12" s="67">
        <v>5698683</v>
      </c>
      <c r="H12" s="41">
        <f t="shared" si="0"/>
        <v>7.3876479595556918E-2</v>
      </c>
      <c r="I12" s="41">
        <f t="shared" si="1"/>
        <v>4.6382682099855244E-2</v>
      </c>
    </row>
    <row r="13" spans="1:9" x14ac:dyDescent="0.3">
      <c r="A13" s="66">
        <v>43374</v>
      </c>
      <c r="B13" s="67">
        <v>225.2</v>
      </c>
      <c r="C13" s="67">
        <v>244.5</v>
      </c>
      <c r="D13" s="67">
        <v>204.5</v>
      </c>
      <c r="E13" s="67">
        <v>241.3</v>
      </c>
      <c r="F13" s="67">
        <v>229.749</v>
      </c>
      <c r="G13" s="67">
        <v>3431109</v>
      </c>
      <c r="H13" s="41">
        <f t="shared" si="0"/>
        <v>-1.7198769091486824E-2</v>
      </c>
      <c r="I13" s="41">
        <f t="shared" si="1"/>
        <v>-4.4692566587188495E-2</v>
      </c>
    </row>
    <row r="14" spans="1:9" x14ac:dyDescent="0.3">
      <c r="A14" s="66">
        <v>43405</v>
      </c>
      <c r="B14" s="67">
        <v>241.6</v>
      </c>
      <c r="C14" s="67">
        <v>254.9</v>
      </c>
      <c r="D14" s="67">
        <v>229.9</v>
      </c>
      <c r="E14" s="67">
        <v>237.15</v>
      </c>
      <c r="F14" s="67">
        <v>225.79759999999999</v>
      </c>
      <c r="G14" s="67">
        <v>3195978</v>
      </c>
      <c r="H14" s="41">
        <f t="shared" si="0"/>
        <v>-5.8190609643326556E-2</v>
      </c>
      <c r="I14" s="41">
        <f t="shared" si="1"/>
        <v>-8.5684407139028224E-2</v>
      </c>
    </row>
    <row r="15" spans="1:9" x14ac:dyDescent="0.3">
      <c r="A15" s="66">
        <v>43435</v>
      </c>
      <c r="B15" s="67">
        <v>238.4</v>
      </c>
      <c r="C15" s="67">
        <v>239</v>
      </c>
      <c r="D15" s="67">
        <v>216</v>
      </c>
      <c r="E15" s="67">
        <v>223.35</v>
      </c>
      <c r="F15" s="67">
        <v>212.6583</v>
      </c>
      <c r="G15" s="67">
        <v>9901993</v>
      </c>
      <c r="H15" s="41">
        <f t="shared" si="0"/>
        <v>-2.3953920444205537E-2</v>
      </c>
      <c r="I15" s="41">
        <f t="shared" si="1"/>
        <v>-5.1447717939907212E-2</v>
      </c>
    </row>
    <row r="16" spans="1:9" x14ac:dyDescent="0.3">
      <c r="A16" s="66">
        <v>43466</v>
      </c>
      <c r="B16" s="67">
        <v>224.6</v>
      </c>
      <c r="C16" s="67">
        <v>236</v>
      </c>
      <c r="D16" s="67">
        <v>216.55</v>
      </c>
      <c r="E16" s="67">
        <v>218</v>
      </c>
      <c r="F16" s="67">
        <v>207.5643</v>
      </c>
      <c r="G16" s="67">
        <v>5178402</v>
      </c>
      <c r="H16" s="41">
        <f t="shared" si="0"/>
        <v>3.4403796799353354E-3</v>
      </c>
      <c r="I16" s="41">
        <f t="shared" si="1"/>
        <v>-2.4053417815766337E-2</v>
      </c>
    </row>
    <row r="17" spans="1:9" x14ac:dyDescent="0.3">
      <c r="A17" s="66">
        <v>43497</v>
      </c>
      <c r="B17" s="67">
        <v>219.9</v>
      </c>
      <c r="C17" s="67">
        <v>227.6</v>
      </c>
      <c r="D17" s="67">
        <v>204.5</v>
      </c>
      <c r="E17" s="67">
        <v>218.75</v>
      </c>
      <c r="F17" s="67">
        <v>208.2784</v>
      </c>
      <c r="G17" s="67">
        <v>2702146</v>
      </c>
      <c r="H17" s="41">
        <f t="shared" si="0"/>
        <v>0.10880004839676122</v>
      </c>
      <c r="I17" s="41">
        <f t="shared" si="1"/>
        <v>8.1306250901059543E-2</v>
      </c>
    </row>
    <row r="18" spans="1:9" x14ac:dyDescent="0.3">
      <c r="A18" s="66">
        <v>43525</v>
      </c>
      <c r="B18" s="67">
        <v>219.8</v>
      </c>
      <c r="C18" s="67">
        <v>247.8</v>
      </c>
      <c r="D18" s="67">
        <v>218.15</v>
      </c>
      <c r="E18" s="67">
        <v>242.55</v>
      </c>
      <c r="F18" s="67">
        <v>230.9391</v>
      </c>
      <c r="G18" s="67">
        <v>4507506</v>
      </c>
      <c r="H18" s="41">
        <f t="shared" si="0"/>
        <v>-3.7105453342461243E-2</v>
      </c>
      <c r="I18" s="41">
        <f t="shared" si="1"/>
        <v>-6.4599250838162911E-2</v>
      </c>
    </row>
    <row r="19" spans="1:9" x14ac:dyDescent="0.3">
      <c r="A19" s="66">
        <v>43556</v>
      </c>
      <c r="B19" s="67">
        <v>243.95</v>
      </c>
      <c r="C19" s="67">
        <v>247.95</v>
      </c>
      <c r="D19" s="67">
        <v>229.9</v>
      </c>
      <c r="E19" s="67">
        <v>233.55</v>
      </c>
      <c r="F19" s="67">
        <v>222.37</v>
      </c>
      <c r="G19" s="67">
        <v>2605538</v>
      </c>
      <c r="H19" s="41">
        <f t="shared" si="0"/>
        <v>-2.4406169897018479E-2</v>
      </c>
      <c r="I19" s="41">
        <f t="shared" si="1"/>
        <v>-5.1899967392720153E-2</v>
      </c>
    </row>
    <row r="20" spans="1:9" x14ac:dyDescent="0.3">
      <c r="A20" s="66">
        <v>43586</v>
      </c>
      <c r="B20" s="67">
        <v>233.55</v>
      </c>
      <c r="C20" s="67">
        <v>236.25</v>
      </c>
      <c r="D20" s="67">
        <v>215</v>
      </c>
      <c r="E20" s="67">
        <v>227.85</v>
      </c>
      <c r="F20" s="67">
        <v>216.94280000000001</v>
      </c>
      <c r="G20" s="67">
        <v>3711647</v>
      </c>
      <c r="H20" s="41">
        <f t="shared" si="0"/>
        <v>-3.3135923386256691E-2</v>
      </c>
      <c r="I20" s="41">
        <f t="shared" si="1"/>
        <v>-6.0629720881958366E-2</v>
      </c>
    </row>
    <row r="21" spans="1:9" x14ac:dyDescent="0.3">
      <c r="A21" s="66">
        <v>43617</v>
      </c>
      <c r="B21" s="67">
        <v>228.95</v>
      </c>
      <c r="C21" s="67">
        <v>232.7</v>
      </c>
      <c r="D21" s="67">
        <v>217</v>
      </c>
      <c r="E21" s="67">
        <v>220.3</v>
      </c>
      <c r="F21" s="67">
        <v>209.7542</v>
      </c>
      <c r="G21" s="67">
        <v>2878107</v>
      </c>
      <c r="H21" s="41">
        <f t="shared" si="0"/>
        <v>-0.13277350346262429</v>
      </c>
      <c r="I21" s="41">
        <f t="shared" si="1"/>
        <v>-0.16026730095832595</v>
      </c>
    </row>
    <row r="22" spans="1:9" x14ac:dyDescent="0.3">
      <c r="A22" s="66">
        <v>43647</v>
      </c>
      <c r="B22" s="67">
        <v>221</v>
      </c>
      <c r="C22" s="67">
        <v>221.2</v>
      </c>
      <c r="D22" s="67">
        <v>190.15</v>
      </c>
      <c r="E22" s="67">
        <v>191.05</v>
      </c>
      <c r="F22" s="67">
        <v>181.90440000000001</v>
      </c>
      <c r="G22" s="67">
        <v>4086610</v>
      </c>
      <c r="H22" s="41">
        <f t="shared" si="0"/>
        <v>2.2507426978126976E-2</v>
      </c>
      <c r="I22" s="41">
        <f t="shared" si="1"/>
        <v>-4.9863705175746953E-3</v>
      </c>
    </row>
    <row r="23" spans="1:9" x14ac:dyDescent="0.3">
      <c r="A23" s="66">
        <v>43678</v>
      </c>
      <c r="B23" s="67">
        <v>191.2</v>
      </c>
      <c r="C23" s="67">
        <v>201.25</v>
      </c>
      <c r="D23" s="67">
        <v>180.8</v>
      </c>
      <c r="E23" s="67">
        <v>195.35</v>
      </c>
      <c r="F23" s="67">
        <v>185.99860000000001</v>
      </c>
      <c r="G23" s="67">
        <v>2655480</v>
      </c>
      <c r="H23" s="41">
        <f t="shared" si="0"/>
        <v>4.7606809943730663E-2</v>
      </c>
      <c r="I23" s="41">
        <f t="shared" si="1"/>
        <v>2.0113012448028992E-2</v>
      </c>
    </row>
    <row r="24" spans="1:9" x14ac:dyDescent="0.3">
      <c r="A24" s="66">
        <v>43709</v>
      </c>
      <c r="B24" s="67">
        <v>195.35</v>
      </c>
      <c r="C24" s="67">
        <v>219</v>
      </c>
      <c r="D24" s="67">
        <v>189</v>
      </c>
      <c r="E24" s="67">
        <v>204.65</v>
      </c>
      <c r="F24" s="67">
        <v>194.85339999999999</v>
      </c>
      <c r="G24" s="67">
        <v>4040794</v>
      </c>
      <c r="H24" s="41">
        <f t="shared" si="0"/>
        <v>0.16031590929385889</v>
      </c>
      <c r="I24" s="41">
        <f t="shared" si="1"/>
        <v>0.13282211179815723</v>
      </c>
    </row>
    <row r="25" spans="1:9" x14ac:dyDescent="0.3">
      <c r="A25" s="66">
        <v>43739</v>
      </c>
      <c r="B25" s="67">
        <v>205</v>
      </c>
      <c r="C25" s="67">
        <v>240</v>
      </c>
      <c r="D25" s="67">
        <v>200.1</v>
      </c>
      <c r="E25" s="67">
        <v>232.5</v>
      </c>
      <c r="F25" s="67">
        <v>226.0915</v>
      </c>
      <c r="G25" s="67">
        <v>6293551</v>
      </c>
      <c r="H25" s="41">
        <f t="shared" si="0"/>
        <v>-2.1720409657152058E-2</v>
      </c>
      <c r="I25" s="41">
        <f t="shared" si="1"/>
        <v>-4.9214207152853726E-2</v>
      </c>
    </row>
    <row r="26" spans="1:9" x14ac:dyDescent="0.3">
      <c r="A26" s="66">
        <v>43770</v>
      </c>
      <c r="B26" s="67">
        <v>233.65</v>
      </c>
      <c r="C26" s="67">
        <v>242.6</v>
      </c>
      <c r="D26" s="67">
        <v>216</v>
      </c>
      <c r="E26" s="67">
        <v>227.45</v>
      </c>
      <c r="F26" s="67">
        <v>221.1807</v>
      </c>
      <c r="G26" s="67">
        <v>11490430</v>
      </c>
      <c r="H26" s="41">
        <f t="shared" si="0"/>
        <v>-2.0883829375709557E-2</v>
      </c>
      <c r="I26" s="41">
        <f t="shared" si="1"/>
        <v>-4.8377626871411228E-2</v>
      </c>
    </row>
    <row r="27" spans="1:9" x14ac:dyDescent="0.3">
      <c r="A27" s="66">
        <v>43800</v>
      </c>
      <c r="B27" s="67">
        <v>226</v>
      </c>
      <c r="C27" s="67">
        <v>230.5</v>
      </c>
      <c r="D27" s="67">
        <v>216.05</v>
      </c>
      <c r="E27" s="67">
        <v>222.7</v>
      </c>
      <c r="F27" s="67">
        <v>216.5616</v>
      </c>
      <c r="G27" s="67">
        <v>9348029</v>
      </c>
      <c r="H27" s="41">
        <f t="shared" si="0"/>
        <v>0.1915136386136784</v>
      </c>
      <c r="I27" s="41">
        <f t="shared" si="1"/>
        <v>0.16401984111797674</v>
      </c>
    </row>
    <row r="28" spans="1:9" x14ac:dyDescent="0.3">
      <c r="A28" s="66">
        <v>43831</v>
      </c>
      <c r="B28" s="67">
        <v>223.5</v>
      </c>
      <c r="C28" s="67">
        <v>285.5</v>
      </c>
      <c r="D28" s="67">
        <v>221</v>
      </c>
      <c r="E28" s="67">
        <v>265.35000000000002</v>
      </c>
      <c r="F28" s="67">
        <v>258.03609999999998</v>
      </c>
      <c r="G28" s="67">
        <v>34737864</v>
      </c>
      <c r="H28" s="41">
        <f t="shared" si="0"/>
        <v>-1.3191952598880091E-3</v>
      </c>
      <c r="I28" s="41">
        <f t="shared" si="1"/>
        <v>-2.881299275558968E-2</v>
      </c>
    </row>
    <row r="29" spans="1:9" x14ac:dyDescent="0.3">
      <c r="A29" s="66">
        <v>43862</v>
      </c>
      <c r="B29" s="67">
        <v>264</v>
      </c>
      <c r="C29" s="67">
        <v>301.8</v>
      </c>
      <c r="D29" s="67">
        <v>252.05</v>
      </c>
      <c r="E29" s="67">
        <v>265</v>
      </c>
      <c r="F29" s="67">
        <v>257.69569999999999</v>
      </c>
      <c r="G29" s="67">
        <v>23141371</v>
      </c>
      <c r="H29" s="41">
        <f t="shared" si="0"/>
        <v>-0.19094342668503975</v>
      </c>
      <c r="I29" s="41">
        <f t="shared" si="1"/>
        <v>-0.21843722418074141</v>
      </c>
    </row>
    <row r="30" spans="1:9" x14ac:dyDescent="0.3">
      <c r="A30" s="66">
        <v>43891</v>
      </c>
      <c r="B30" s="67">
        <v>268.89999999999998</v>
      </c>
      <c r="C30" s="67">
        <v>274</v>
      </c>
      <c r="D30" s="67">
        <v>179.8</v>
      </c>
      <c r="E30" s="67">
        <v>214.4</v>
      </c>
      <c r="F30" s="67">
        <v>208.49039999999999</v>
      </c>
      <c r="G30" s="67">
        <v>13426132</v>
      </c>
      <c r="H30" s="41">
        <f t="shared" si="0"/>
        <v>5.0839750895005281E-2</v>
      </c>
      <c r="I30" s="41">
        <f t="shared" si="1"/>
        <v>2.334595339930361E-2</v>
      </c>
    </row>
    <row r="31" spans="1:9" x14ac:dyDescent="0.3">
      <c r="A31" s="66">
        <v>43922</v>
      </c>
      <c r="B31" s="67">
        <v>213.95</v>
      </c>
      <c r="C31" s="67">
        <v>238</v>
      </c>
      <c r="D31" s="67">
        <v>207.85</v>
      </c>
      <c r="E31" s="67">
        <v>225.3</v>
      </c>
      <c r="F31" s="67">
        <v>219.09</v>
      </c>
      <c r="G31" s="67">
        <v>8875463</v>
      </c>
      <c r="H31" s="41">
        <f t="shared" si="0"/>
        <v>9.6759779086220216E-2</v>
      </c>
      <c r="I31" s="41">
        <f t="shared" si="1"/>
        <v>6.9265981590518541E-2</v>
      </c>
    </row>
    <row r="32" spans="1:9" x14ac:dyDescent="0.3">
      <c r="A32" s="66">
        <v>43952</v>
      </c>
      <c r="B32" s="67">
        <v>225.3</v>
      </c>
      <c r="C32" s="67">
        <v>252.7</v>
      </c>
      <c r="D32" s="67">
        <v>211.2</v>
      </c>
      <c r="E32" s="67">
        <v>247.1</v>
      </c>
      <c r="F32" s="67">
        <v>240.28909999999999</v>
      </c>
      <c r="G32" s="67">
        <v>11362136</v>
      </c>
      <c r="H32" s="41">
        <f t="shared" si="0"/>
        <v>9.5507869478890339E-2</v>
      </c>
      <c r="I32" s="41">
        <f t="shared" si="1"/>
        <v>6.8014071983188665E-2</v>
      </c>
    </row>
    <row r="33" spans="1:9" x14ac:dyDescent="0.3">
      <c r="A33" s="66">
        <v>43983</v>
      </c>
      <c r="B33" s="67">
        <v>250.5</v>
      </c>
      <c r="C33" s="67">
        <v>290.55</v>
      </c>
      <c r="D33" s="67">
        <v>247.55</v>
      </c>
      <c r="E33" s="67">
        <v>270.7</v>
      </c>
      <c r="F33" s="67">
        <v>263.23860000000002</v>
      </c>
      <c r="G33" s="67">
        <v>12104095</v>
      </c>
      <c r="H33" s="41">
        <f t="shared" si="0"/>
        <v>0.28961975941218349</v>
      </c>
      <c r="I33" s="41">
        <f t="shared" si="1"/>
        <v>0.2621259619164818</v>
      </c>
    </row>
    <row r="34" spans="1:9" x14ac:dyDescent="0.3">
      <c r="A34" s="66">
        <v>44013</v>
      </c>
      <c r="B34" s="67">
        <v>271.39999999999998</v>
      </c>
      <c r="C34" s="67">
        <v>368</v>
      </c>
      <c r="D34" s="67">
        <v>270.35000000000002</v>
      </c>
      <c r="E34" s="67">
        <v>349.1</v>
      </c>
      <c r="F34" s="67">
        <v>339.47770000000003</v>
      </c>
      <c r="G34" s="67">
        <v>32075687</v>
      </c>
      <c r="H34" s="41">
        <f t="shared" ref="H34:H60" si="2">(F35-F34)/F34</f>
        <v>0.16485235996355566</v>
      </c>
      <c r="I34" s="41">
        <f t="shared" ref="I34:I60" si="3">H34-$H$63</f>
        <v>0.137358562467854</v>
      </c>
    </row>
    <row r="35" spans="1:9" x14ac:dyDescent="0.3">
      <c r="A35" s="66">
        <v>44044</v>
      </c>
      <c r="B35" s="67">
        <v>349.9</v>
      </c>
      <c r="C35" s="67">
        <v>436</v>
      </c>
      <c r="D35" s="67">
        <v>337</v>
      </c>
      <c r="E35" s="67">
        <v>406.65</v>
      </c>
      <c r="F35" s="67">
        <v>395.44139999999999</v>
      </c>
      <c r="G35" s="67">
        <v>30817405</v>
      </c>
      <c r="H35" s="41">
        <f t="shared" si="2"/>
        <v>0.18664687106610492</v>
      </c>
      <c r="I35" s="41">
        <f t="shared" si="3"/>
        <v>0.15915307357040326</v>
      </c>
    </row>
    <row r="36" spans="1:9" x14ac:dyDescent="0.3">
      <c r="A36" s="66">
        <v>44075</v>
      </c>
      <c r="B36" s="67">
        <v>400</v>
      </c>
      <c r="C36" s="67">
        <v>513.9</v>
      </c>
      <c r="D36" s="67">
        <v>397.1</v>
      </c>
      <c r="E36" s="67">
        <v>482.55</v>
      </c>
      <c r="F36" s="67">
        <v>469.24930000000001</v>
      </c>
      <c r="G36" s="67">
        <v>65623093</v>
      </c>
      <c r="H36" s="41">
        <f t="shared" si="2"/>
        <v>1.1029744743359247E-2</v>
      </c>
      <c r="I36" s="41">
        <f t="shared" si="3"/>
        <v>-1.6464052752342424E-2</v>
      </c>
    </row>
    <row r="37" spans="1:9" x14ac:dyDescent="0.3">
      <c r="A37" s="66">
        <v>44105</v>
      </c>
      <c r="B37" s="67">
        <v>487</v>
      </c>
      <c r="C37" s="67">
        <v>493.6</v>
      </c>
      <c r="D37" s="67">
        <v>442.1</v>
      </c>
      <c r="E37" s="67">
        <v>483.15</v>
      </c>
      <c r="F37" s="67">
        <v>474.42500000000001</v>
      </c>
      <c r="G37" s="67">
        <v>20243745</v>
      </c>
      <c r="H37" s="41">
        <f t="shared" si="2"/>
        <v>1.3556831954471155E-2</v>
      </c>
      <c r="I37" s="41">
        <f t="shared" si="3"/>
        <v>-1.3936965541230516E-2</v>
      </c>
    </row>
    <row r="38" spans="1:9" x14ac:dyDescent="0.3">
      <c r="A38" s="66">
        <v>44136</v>
      </c>
      <c r="B38" s="67">
        <v>486</v>
      </c>
      <c r="C38" s="67">
        <v>514.85</v>
      </c>
      <c r="D38" s="67">
        <v>458.7</v>
      </c>
      <c r="E38" s="67">
        <v>489.7</v>
      </c>
      <c r="F38" s="67">
        <v>480.85669999999999</v>
      </c>
      <c r="G38" s="67">
        <v>21763972</v>
      </c>
      <c r="H38" s="41">
        <f t="shared" si="2"/>
        <v>8.8625779780129851E-2</v>
      </c>
      <c r="I38" s="41">
        <f t="shared" si="3"/>
        <v>6.1131982284428177E-2</v>
      </c>
    </row>
    <row r="39" spans="1:9" x14ac:dyDescent="0.3">
      <c r="A39" s="66">
        <v>44166</v>
      </c>
      <c r="B39" s="67">
        <v>493.5</v>
      </c>
      <c r="C39" s="67">
        <v>566.4</v>
      </c>
      <c r="D39" s="67">
        <v>475</v>
      </c>
      <c r="E39" s="67">
        <v>533.1</v>
      </c>
      <c r="F39" s="67">
        <v>523.47299999999996</v>
      </c>
      <c r="G39" s="67">
        <v>30251539</v>
      </c>
      <c r="H39" s="41">
        <f t="shared" si="2"/>
        <v>-9.4541456770454224E-2</v>
      </c>
      <c r="I39" s="41">
        <f t="shared" si="3"/>
        <v>-0.1220352542661559</v>
      </c>
    </row>
    <row r="40" spans="1:9" x14ac:dyDescent="0.3">
      <c r="A40" s="66">
        <v>44197</v>
      </c>
      <c r="B40" s="67">
        <v>538</v>
      </c>
      <c r="C40" s="67">
        <v>551</v>
      </c>
      <c r="D40" s="67">
        <v>476.35</v>
      </c>
      <c r="E40" s="67">
        <v>482.7</v>
      </c>
      <c r="F40" s="67">
        <v>473.98309999999998</v>
      </c>
      <c r="G40" s="67">
        <v>15966922</v>
      </c>
      <c r="H40" s="41">
        <f t="shared" si="2"/>
        <v>0.2929355498117972</v>
      </c>
      <c r="I40" s="41">
        <f t="shared" si="3"/>
        <v>0.26544175231609551</v>
      </c>
    </row>
    <row r="41" spans="1:9" x14ac:dyDescent="0.3">
      <c r="A41" s="66">
        <v>44228</v>
      </c>
      <c r="B41" s="67">
        <v>484</v>
      </c>
      <c r="C41" s="67">
        <v>638</v>
      </c>
      <c r="D41" s="67">
        <v>483.15</v>
      </c>
      <c r="E41" s="67">
        <v>624.1</v>
      </c>
      <c r="F41" s="67">
        <v>612.82960000000003</v>
      </c>
      <c r="G41" s="67">
        <v>31377061</v>
      </c>
      <c r="H41" s="41">
        <f t="shared" si="2"/>
        <v>5.1193676023481786E-2</v>
      </c>
      <c r="I41" s="41">
        <f t="shared" si="3"/>
        <v>2.3699878527780115E-2</v>
      </c>
    </row>
    <row r="42" spans="1:9" x14ac:dyDescent="0.3">
      <c r="A42" s="66">
        <v>44256</v>
      </c>
      <c r="B42" s="67">
        <v>632</v>
      </c>
      <c r="C42" s="67">
        <v>674</v>
      </c>
      <c r="D42" s="67">
        <v>565.5</v>
      </c>
      <c r="E42" s="67">
        <v>656.05</v>
      </c>
      <c r="F42" s="67">
        <v>644.20259999999996</v>
      </c>
      <c r="G42" s="67">
        <v>21232119</v>
      </c>
      <c r="H42" s="41">
        <f t="shared" si="2"/>
        <v>0.22978438770660053</v>
      </c>
      <c r="I42" s="41">
        <f t="shared" si="3"/>
        <v>0.20229059021089887</v>
      </c>
    </row>
    <row r="43" spans="1:9" x14ac:dyDescent="0.3">
      <c r="A43" s="66">
        <v>44287</v>
      </c>
      <c r="B43" s="67">
        <v>661.05</v>
      </c>
      <c r="C43" s="67">
        <v>827</v>
      </c>
      <c r="D43" s="67">
        <v>639</v>
      </c>
      <c r="E43" s="67">
        <v>806.8</v>
      </c>
      <c r="F43" s="67">
        <v>792.23030000000006</v>
      </c>
      <c r="G43" s="67">
        <v>22533830</v>
      </c>
      <c r="H43" s="41">
        <f t="shared" si="2"/>
        <v>0.22663624453646872</v>
      </c>
      <c r="I43" s="41">
        <f t="shared" si="3"/>
        <v>0.19914244704076706</v>
      </c>
    </row>
    <row r="44" spans="1:9" x14ac:dyDescent="0.3">
      <c r="A44" s="66">
        <v>44317</v>
      </c>
      <c r="B44" s="67">
        <v>806.95</v>
      </c>
      <c r="C44" s="67">
        <v>1008.7</v>
      </c>
      <c r="D44" s="67">
        <v>770.05</v>
      </c>
      <c r="E44" s="67">
        <v>989.65</v>
      </c>
      <c r="F44" s="67">
        <v>971.77840000000003</v>
      </c>
      <c r="G44" s="67">
        <v>18499935</v>
      </c>
      <c r="H44" s="41">
        <f t="shared" si="2"/>
        <v>-1.1216240245718625E-2</v>
      </c>
      <c r="I44" s="41">
        <f t="shared" si="3"/>
        <v>-3.8710037741420296E-2</v>
      </c>
    </row>
    <row r="45" spans="1:9" x14ac:dyDescent="0.3">
      <c r="A45" s="66">
        <v>44348</v>
      </c>
      <c r="B45" s="67">
        <v>989.9</v>
      </c>
      <c r="C45" s="67">
        <v>1029.95</v>
      </c>
      <c r="D45" s="67">
        <v>916.15</v>
      </c>
      <c r="E45" s="67">
        <v>978.55</v>
      </c>
      <c r="F45" s="67">
        <v>960.87869999999998</v>
      </c>
      <c r="G45" s="67">
        <v>14421481</v>
      </c>
      <c r="H45" s="41">
        <f t="shared" si="2"/>
        <v>0.3606358430049495</v>
      </c>
      <c r="I45" s="41">
        <f t="shared" si="3"/>
        <v>0.33314204550924781</v>
      </c>
    </row>
    <row r="46" spans="1:9" x14ac:dyDescent="0.3">
      <c r="A46" s="66">
        <v>44378</v>
      </c>
      <c r="B46" s="67">
        <v>983.35</v>
      </c>
      <c r="C46" s="67">
        <v>1579</v>
      </c>
      <c r="D46" s="67">
        <v>975</v>
      </c>
      <c r="E46" s="67">
        <v>1331.45</v>
      </c>
      <c r="F46" s="67">
        <v>1307.4059999999999</v>
      </c>
      <c r="G46" s="67">
        <v>34578909</v>
      </c>
      <c r="H46" s="41">
        <f t="shared" si="2"/>
        <v>-0.10762685806857242</v>
      </c>
      <c r="I46" s="41">
        <f t="shared" si="3"/>
        <v>-0.13512065556427408</v>
      </c>
    </row>
    <row r="47" spans="1:9" x14ac:dyDescent="0.3">
      <c r="A47" s="66">
        <v>44409</v>
      </c>
      <c r="B47" s="67">
        <v>1369</v>
      </c>
      <c r="C47" s="67">
        <v>1434</v>
      </c>
      <c r="D47" s="67">
        <v>1102</v>
      </c>
      <c r="E47" s="67">
        <v>1188.1500000000001</v>
      </c>
      <c r="F47" s="67">
        <v>1166.694</v>
      </c>
      <c r="G47" s="67">
        <v>7101960</v>
      </c>
      <c r="H47" s="41">
        <f t="shared" si="2"/>
        <v>8.5720848825827506E-2</v>
      </c>
      <c r="I47" s="41">
        <f t="shared" si="3"/>
        <v>5.8227051330125831E-2</v>
      </c>
    </row>
    <row r="48" spans="1:9" x14ac:dyDescent="0.3">
      <c r="A48" s="66">
        <v>44440</v>
      </c>
      <c r="B48" s="67">
        <v>1207</v>
      </c>
      <c r="C48" s="67">
        <v>1439</v>
      </c>
      <c r="D48" s="67">
        <v>1175.05</v>
      </c>
      <c r="E48" s="67">
        <v>1290</v>
      </c>
      <c r="F48" s="67">
        <v>1266.704</v>
      </c>
      <c r="G48" s="67">
        <v>7962237</v>
      </c>
      <c r="H48" s="41">
        <f t="shared" si="2"/>
        <v>5.6147292500852666E-2</v>
      </c>
      <c r="I48" s="41">
        <f t="shared" si="3"/>
        <v>2.8653495005150995E-2</v>
      </c>
    </row>
    <row r="49" spans="1:9" x14ac:dyDescent="0.3">
      <c r="A49" s="66">
        <v>44470</v>
      </c>
      <c r="B49" s="67">
        <v>1290</v>
      </c>
      <c r="C49" s="67">
        <v>1435</v>
      </c>
      <c r="D49" s="67">
        <v>1273</v>
      </c>
      <c r="E49" s="67">
        <v>1353.15</v>
      </c>
      <c r="F49" s="67">
        <v>1337.826</v>
      </c>
      <c r="G49" s="67">
        <v>6606181</v>
      </c>
      <c r="H49" s="41">
        <f t="shared" si="2"/>
        <v>7.234946846600375E-2</v>
      </c>
      <c r="I49" s="41">
        <f t="shared" si="3"/>
        <v>4.4855670970302075E-2</v>
      </c>
    </row>
    <row r="50" spans="1:9" x14ac:dyDescent="0.3">
      <c r="A50" s="66">
        <v>44501</v>
      </c>
      <c r="B50" s="67">
        <v>1400</v>
      </c>
      <c r="C50" s="67">
        <v>1624</v>
      </c>
      <c r="D50" s="67">
        <v>1293.7</v>
      </c>
      <c r="E50" s="67">
        <v>1451.05</v>
      </c>
      <c r="F50" s="67">
        <v>1434.617</v>
      </c>
      <c r="G50" s="67">
        <v>13726327</v>
      </c>
      <c r="H50" s="41">
        <f t="shared" si="2"/>
        <v>3.3596423296252655E-2</v>
      </c>
      <c r="I50" s="41">
        <f t="shared" si="3"/>
        <v>6.1026258005509836E-3</v>
      </c>
    </row>
    <row r="51" spans="1:9" x14ac:dyDescent="0.3">
      <c r="A51" s="66">
        <v>44531</v>
      </c>
      <c r="B51" s="67">
        <v>1483.8</v>
      </c>
      <c r="C51" s="67">
        <v>1734.4</v>
      </c>
      <c r="D51" s="67">
        <v>1427</v>
      </c>
      <c r="E51" s="67">
        <v>1499.8</v>
      </c>
      <c r="F51" s="67">
        <v>1482.8150000000001</v>
      </c>
      <c r="G51" s="67">
        <v>29928896</v>
      </c>
      <c r="H51" s="41">
        <f t="shared" si="2"/>
        <v>3.6336292794447857E-3</v>
      </c>
      <c r="I51" s="41">
        <f t="shared" si="3"/>
        <v>-2.3860168216256885E-2</v>
      </c>
    </row>
    <row r="52" spans="1:9" x14ac:dyDescent="0.3">
      <c r="A52" s="66">
        <v>44562</v>
      </c>
      <c r="B52" s="67">
        <v>1502</v>
      </c>
      <c r="C52" s="67">
        <v>1654</v>
      </c>
      <c r="D52" s="67">
        <v>1431.4</v>
      </c>
      <c r="E52" s="67">
        <v>1505.25</v>
      </c>
      <c r="F52" s="67">
        <v>1488.203</v>
      </c>
      <c r="G52" s="67">
        <v>13510986</v>
      </c>
      <c r="H52" s="41">
        <f t="shared" si="2"/>
        <v>-0.10088005466996094</v>
      </c>
      <c r="I52" s="41">
        <f t="shared" si="3"/>
        <v>-0.12837385216566261</v>
      </c>
    </row>
    <row r="53" spans="1:9" x14ac:dyDescent="0.3">
      <c r="A53" s="66">
        <v>44593</v>
      </c>
      <c r="B53" s="67">
        <v>1519</v>
      </c>
      <c r="C53" s="67">
        <v>1594.9</v>
      </c>
      <c r="D53" s="67">
        <v>1281.9000000000001</v>
      </c>
      <c r="E53" s="67">
        <v>1353.4</v>
      </c>
      <c r="F53" s="67">
        <v>1338.0730000000001</v>
      </c>
      <c r="G53" s="67">
        <v>12103682</v>
      </c>
      <c r="H53" s="41">
        <f t="shared" si="2"/>
        <v>9.380056245062858E-2</v>
      </c>
      <c r="I53" s="41">
        <f t="shared" si="3"/>
        <v>6.6306764954926906E-2</v>
      </c>
    </row>
    <row r="54" spans="1:9" x14ac:dyDescent="0.3">
      <c r="A54" s="66">
        <v>44621</v>
      </c>
      <c r="B54" s="67">
        <v>1353.4</v>
      </c>
      <c r="C54" s="67">
        <v>1606.3</v>
      </c>
      <c r="D54" s="67">
        <v>1310</v>
      </c>
      <c r="E54" s="67">
        <v>1480.35</v>
      </c>
      <c r="F54" s="67">
        <v>1463.585</v>
      </c>
      <c r="G54" s="67">
        <v>24258414</v>
      </c>
      <c r="H54" s="41">
        <f t="shared" si="2"/>
        <v>-6.8125869013415746E-2</v>
      </c>
      <c r="I54" s="41">
        <f t="shared" si="3"/>
        <v>-9.5619666509117421E-2</v>
      </c>
    </row>
    <row r="55" spans="1:9" x14ac:dyDescent="0.3">
      <c r="A55" s="66">
        <v>44652</v>
      </c>
      <c r="B55" s="67">
        <v>1484.9</v>
      </c>
      <c r="C55" s="67">
        <v>1539</v>
      </c>
      <c r="D55" s="67">
        <v>1374</v>
      </c>
      <c r="E55" s="67">
        <v>1379.5</v>
      </c>
      <c r="F55" s="67">
        <v>1363.877</v>
      </c>
      <c r="G55" s="67">
        <v>10068419</v>
      </c>
      <c r="H55" s="41">
        <f t="shared" si="2"/>
        <v>-8.8474253909993278E-2</v>
      </c>
      <c r="I55" s="41">
        <f t="shared" si="3"/>
        <v>-0.11596805140569495</v>
      </c>
    </row>
    <row r="56" spans="1:9" x14ac:dyDescent="0.3">
      <c r="A56" s="66">
        <v>44682</v>
      </c>
      <c r="B56" s="67">
        <v>1361</v>
      </c>
      <c r="C56" s="67">
        <v>1361</v>
      </c>
      <c r="D56" s="67">
        <v>1015</v>
      </c>
      <c r="E56" s="67">
        <v>1257.45</v>
      </c>
      <c r="F56" s="67">
        <v>1243.2090000000001</v>
      </c>
      <c r="G56" s="67">
        <v>17900856</v>
      </c>
      <c r="H56" s="41">
        <f t="shared" si="2"/>
        <v>-0.11376204644593151</v>
      </c>
      <c r="I56" s="41">
        <f t="shared" si="3"/>
        <v>-0.14125584394163318</v>
      </c>
    </row>
    <row r="57" spans="1:9" x14ac:dyDescent="0.3">
      <c r="A57" s="66">
        <v>44713</v>
      </c>
      <c r="B57" s="67">
        <v>1263.8</v>
      </c>
      <c r="C57" s="67">
        <v>1280.8</v>
      </c>
      <c r="D57" s="67">
        <v>1066.75</v>
      </c>
      <c r="E57" s="67">
        <v>1114.4000000000001</v>
      </c>
      <c r="F57" s="67">
        <v>1101.779</v>
      </c>
      <c r="G57" s="67">
        <v>11252782</v>
      </c>
      <c r="H57" s="41">
        <f t="shared" si="2"/>
        <v>1.1261786619639603E-2</v>
      </c>
      <c r="I57" s="41">
        <f t="shared" si="3"/>
        <v>-1.6232010876062068E-2</v>
      </c>
    </row>
    <row r="58" spans="1:9" x14ac:dyDescent="0.3">
      <c r="A58" s="66">
        <v>44743</v>
      </c>
      <c r="B58" s="67">
        <v>1111.4000000000001</v>
      </c>
      <c r="C58" s="67">
        <v>1164.5</v>
      </c>
      <c r="D58" s="67">
        <v>1083.25</v>
      </c>
      <c r="E58" s="67">
        <v>1126.95</v>
      </c>
      <c r="F58" s="67">
        <v>1114.1869999999999</v>
      </c>
      <c r="G58" s="67">
        <v>7192034</v>
      </c>
      <c r="H58" s="41">
        <f t="shared" si="2"/>
        <v>0.10821253523869889</v>
      </c>
      <c r="I58" s="41">
        <f t="shared" si="3"/>
        <v>8.0718737742997218E-2</v>
      </c>
    </row>
    <row r="59" spans="1:9" x14ac:dyDescent="0.3">
      <c r="A59" s="66">
        <v>44774</v>
      </c>
      <c r="B59" s="67">
        <v>1107.0999999999999</v>
      </c>
      <c r="C59" s="67">
        <v>1283.5</v>
      </c>
      <c r="D59" s="67">
        <v>1100</v>
      </c>
      <c r="E59" s="67">
        <v>1248.9000000000001</v>
      </c>
      <c r="F59" s="67">
        <v>1234.7560000000001</v>
      </c>
      <c r="G59" s="67">
        <v>15421854</v>
      </c>
      <c r="H59" s="41">
        <f t="shared" si="2"/>
        <v>-2.4020940169556752E-3</v>
      </c>
      <c r="I59" s="41">
        <f t="shared" si="3"/>
        <v>-2.9895891512657348E-2</v>
      </c>
    </row>
    <row r="60" spans="1:9" x14ac:dyDescent="0.3">
      <c r="A60" s="66">
        <v>44805</v>
      </c>
      <c r="B60" s="67">
        <v>1243</v>
      </c>
      <c r="C60" s="67">
        <v>1451.9</v>
      </c>
      <c r="D60" s="67">
        <v>1211.25</v>
      </c>
      <c r="E60" s="67">
        <v>1245.9000000000001</v>
      </c>
      <c r="F60" s="67">
        <v>1231.79</v>
      </c>
      <c r="G60" s="67">
        <v>20116282</v>
      </c>
      <c r="H60" s="41">
        <f t="shared" si="2"/>
        <v>-1.460476217537081E-2</v>
      </c>
      <c r="I60" s="41">
        <f t="shared" si="3"/>
        <v>-4.2098559671072483E-2</v>
      </c>
    </row>
    <row r="61" spans="1:9" x14ac:dyDescent="0.3">
      <c r="A61" s="66">
        <v>44835</v>
      </c>
      <c r="B61" s="67">
        <v>1245</v>
      </c>
      <c r="C61" s="67">
        <v>1289.55</v>
      </c>
      <c r="D61" s="67">
        <v>1202</v>
      </c>
      <c r="E61" s="67">
        <v>1213.8</v>
      </c>
      <c r="F61" s="67">
        <v>1213.8</v>
      </c>
      <c r="G61" s="67">
        <v>2841888</v>
      </c>
      <c r="H61" s="40" t="s">
        <v>79</v>
      </c>
      <c r="I61" s="40"/>
    </row>
    <row r="63" spans="1:9" x14ac:dyDescent="0.3">
      <c r="F63" t="s">
        <v>101</v>
      </c>
      <c r="H63" s="3">
        <f>AVERAGE(H2:H60)</f>
        <v>2.7493797495701671E-2</v>
      </c>
    </row>
    <row r="64" spans="1:9" x14ac:dyDescent="0.3">
      <c r="F64" t="s">
        <v>144</v>
      </c>
      <c r="H64" s="3">
        <f>H63*12</f>
        <v>0.32992556994842004</v>
      </c>
      <c r="I64" t="s">
        <v>90</v>
      </c>
    </row>
    <row r="65" spans="6:9" x14ac:dyDescent="0.3">
      <c r="F65" t="s">
        <v>91</v>
      </c>
      <c r="H65" s="3">
        <f>_xlfn.STDEV.S(H2:H60)</f>
        <v>0.11247518273583187</v>
      </c>
    </row>
    <row r="66" spans="6:9" x14ac:dyDescent="0.3">
      <c r="F66" t="s">
        <v>143</v>
      </c>
      <c r="H66" s="3">
        <f>H65*SQRT(12)</f>
        <v>0.38962546217810928</v>
      </c>
      <c r="I66" t="s">
        <v>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2" workbookViewId="0">
      <selection activeCell="F65" sqref="F65"/>
    </sheetView>
  </sheetViews>
  <sheetFormatPr defaultColWidth="11" defaultRowHeight="15.6" x14ac:dyDescent="0.3"/>
  <cols>
    <col min="2" max="5" width="0" hidden="1" customWidth="1"/>
    <col min="6" max="6" width="16.19921875" customWidth="1"/>
    <col min="7" max="7" width="21" hidden="1" customWidth="1"/>
    <col min="8" max="8" width="19.5" customWidth="1"/>
    <col min="9" max="9" width="17.19921875" customWidth="1"/>
  </cols>
  <sheetData>
    <row r="1" spans="1:9" x14ac:dyDescent="0.3">
      <c r="A1" s="69" t="s">
        <v>0</v>
      </c>
      <c r="B1" s="69" t="s">
        <v>71</v>
      </c>
      <c r="C1" s="69" t="s">
        <v>72</v>
      </c>
      <c r="D1" s="69" t="s">
        <v>73</v>
      </c>
      <c r="E1" s="69" t="s">
        <v>74</v>
      </c>
      <c r="F1" s="69" t="s">
        <v>75</v>
      </c>
      <c r="G1" s="69" t="s">
        <v>76</v>
      </c>
      <c r="H1" s="51" t="s">
        <v>88</v>
      </c>
      <c r="I1" s="51" t="s">
        <v>84</v>
      </c>
    </row>
    <row r="2" spans="1:9" x14ac:dyDescent="0.3">
      <c r="A2" s="66">
        <v>43040</v>
      </c>
      <c r="B2" s="67">
        <v>338</v>
      </c>
      <c r="C2" s="67">
        <v>409.7</v>
      </c>
      <c r="D2" s="67">
        <v>314.45</v>
      </c>
      <c r="E2" s="67">
        <v>396.95</v>
      </c>
      <c r="F2" s="67">
        <v>390.50529999999998</v>
      </c>
      <c r="G2" s="67">
        <v>12574433</v>
      </c>
      <c r="H2" s="40">
        <f t="shared" ref="H2:H33" si="0">(F3-F2)/F2</f>
        <v>-5.1392132193852393E-2</v>
      </c>
      <c r="I2" s="41">
        <f t="shared" ref="I2:I33" si="1">H2-$H$64</f>
        <v>-8.3814252256317057E-2</v>
      </c>
    </row>
    <row r="3" spans="1:9" x14ac:dyDescent="0.3">
      <c r="A3" s="66">
        <v>43070</v>
      </c>
      <c r="B3" s="67">
        <v>399</v>
      </c>
      <c r="C3" s="67">
        <v>423.5</v>
      </c>
      <c r="D3" s="67">
        <v>351</v>
      </c>
      <c r="E3" s="67">
        <v>376.55</v>
      </c>
      <c r="F3" s="67">
        <v>370.43639999999999</v>
      </c>
      <c r="G3" s="67">
        <v>10423733</v>
      </c>
      <c r="H3" s="40">
        <f t="shared" si="0"/>
        <v>2.7221137015692901E-2</v>
      </c>
      <c r="I3" s="41">
        <f t="shared" si="1"/>
        <v>-5.2009830467717559E-3</v>
      </c>
    </row>
    <row r="4" spans="1:9" x14ac:dyDescent="0.3">
      <c r="A4" s="66">
        <v>43101</v>
      </c>
      <c r="B4" s="67">
        <v>378.7</v>
      </c>
      <c r="C4" s="67">
        <v>421</v>
      </c>
      <c r="D4" s="67">
        <v>354.5</v>
      </c>
      <c r="E4" s="67">
        <v>386.8</v>
      </c>
      <c r="F4" s="67">
        <v>380.52010000000001</v>
      </c>
      <c r="G4" s="67">
        <v>8238643</v>
      </c>
      <c r="H4" s="40">
        <f t="shared" si="0"/>
        <v>2.8437393977347545E-3</v>
      </c>
      <c r="I4" s="41">
        <f t="shared" si="1"/>
        <v>-2.9578380664729904E-2</v>
      </c>
    </row>
    <row r="5" spans="1:9" x14ac:dyDescent="0.3">
      <c r="A5" s="66">
        <v>43132</v>
      </c>
      <c r="B5" s="67">
        <v>397.15</v>
      </c>
      <c r="C5" s="67">
        <v>407.6</v>
      </c>
      <c r="D5" s="67">
        <v>331.1</v>
      </c>
      <c r="E5" s="67">
        <v>387.9</v>
      </c>
      <c r="F5" s="67">
        <v>381.60219999999998</v>
      </c>
      <c r="G5" s="67">
        <v>4887908</v>
      </c>
      <c r="H5" s="40">
        <f t="shared" si="0"/>
        <v>-7.4761099385694764E-3</v>
      </c>
      <c r="I5" s="41">
        <f t="shared" si="1"/>
        <v>-3.9898230001034131E-2</v>
      </c>
    </row>
    <row r="6" spans="1:9" x14ac:dyDescent="0.3">
      <c r="A6" s="66">
        <v>43160</v>
      </c>
      <c r="B6" s="67">
        <v>385</v>
      </c>
      <c r="C6" s="67">
        <v>391.8</v>
      </c>
      <c r="D6" s="67">
        <v>345.25</v>
      </c>
      <c r="E6" s="67">
        <v>385</v>
      </c>
      <c r="F6" s="67">
        <v>378.74930000000001</v>
      </c>
      <c r="G6" s="67">
        <v>2635243</v>
      </c>
      <c r="H6" s="40">
        <f t="shared" si="0"/>
        <v>0.13389595703543219</v>
      </c>
      <c r="I6" s="41">
        <f t="shared" si="1"/>
        <v>0.10147383697296754</v>
      </c>
    </row>
    <row r="7" spans="1:9" x14ac:dyDescent="0.3">
      <c r="A7" s="66">
        <v>43191</v>
      </c>
      <c r="B7" s="67">
        <v>387.85</v>
      </c>
      <c r="C7" s="67">
        <v>471.9</v>
      </c>
      <c r="D7" s="67">
        <v>387.85</v>
      </c>
      <c r="E7" s="67">
        <v>436.55</v>
      </c>
      <c r="F7" s="67">
        <v>429.46230000000003</v>
      </c>
      <c r="G7" s="67">
        <v>6146694</v>
      </c>
      <c r="H7" s="40">
        <f t="shared" si="0"/>
        <v>0.10468439255319958</v>
      </c>
      <c r="I7" s="41">
        <f t="shared" si="1"/>
        <v>7.2262272490734927E-2</v>
      </c>
    </row>
    <row r="8" spans="1:9" x14ac:dyDescent="0.3">
      <c r="A8" s="66">
        <v>43221</v>
      </c>
      <c r="B8" s="67">
        <v>436.55</v>
      </c>
      <c r="C8" s="67">
        <v>496</v>
      </c>
      <c r="D8" s="67">
        <v>415.5</v>
      </c>
      <c r="E8" s="67">
        <v>482.25</v>
      </c>
      <c r="F8" s="67">
        <v>474.4203</v>
      </c>
      <c r="G8" s="67">
        <v>5425875</v>
      </c>
      <c r="H8" s="40">
        <f t="shared" si="0"/>
        <v>-0.15272154248037029</v>
      </c>
      <c r="I8" s="41">
        <f t="shared" si="1"/>
        <v>-0.18514366254283493</v>
      </c>
    </row>
    <row r="9" spans="1:9" x14ac:dyDescent="0.3">
      <c r="A9" s="66">
        <v>43252</v>
      </c>
      <c r="B9" s="67">
        <v>484.95</v>
      </c>
      <c r="C9" s="67">
        <v>489.3</v>
      </c>
      <c r="D9" s="67">
        <v>371.15</v>
      </c>
      <c r="E9" s="67">
        <v>408.6</v>
      </c>
      <c r="F9" s="67">
        <v>401.96609999999998</v>
      </c>
      <c r="G9" s="67">
        <v>6751617</v>
      </c>
      <c r="H9" s="40">
        <f t="shared" si="0"/>
        <v>9.5203053192794235E-2</v>
      </c>
      <c r="I9" s="41">
        <f t="shared" si="1"/>
        <v>6.2780933130329578E-2</v>
      </c>
    </row>
    <row r="10" spans="1:9" x14ac:dyDescent="0.3">
      <c r="A10" s="66">
        <v>43282</v>
      </c>
      <c r="B10" s="67">
        <v>405.5</v>
      </c>
      <c r="C10" s="67">
        <v>456.45</v>
      </c>
      <c r="D10" s="67">
        <v>387.2</v>
      </c>
      <c r="E10" s="67">
        <v>447.5</v>
      </c>
      <c r="F10" s="67">
        <v>440.23450000000003</v>
      </c>
      <c r="G10" s="67">
        <v>2765061</v>
      </c>
      <c r="H10" s="40">
        <f t="shared" si="0"/>
        <v>-6.4581035788880775E-2</v>
      </c>
      <c r="I10" s="41">
        <f t="shared" si="1"/>
        <v>-9.7003155851345432E-2</v>
      </c>
    </row>
    <row r="11" spans="1:9" x14ac:dyDescent="0.3">
      <c r="A11" s="66">
        <v>43313</v>
      </c>
      <c r="B11" s="67">
        <v>452.8</v>
      </c>
      <c r="C11" s="67">
        <v>454</v>
      </c>
      <c r="D11" s="67">
        <v>376.1</v>
      </c>
      <c r="E11" s="67">
        <v>418.6</v>
      </c>
      <c r="F11" s="67">
        <v>411.80369999999999</v>
      </c>
      <c r="G11" s="67">
        <v>4112573</v>
      </c>
      <c r="H11" s="40">
        <f t="shared" si="0"/>
        <v>-0.14237924525690271</v>
      </c>
      <c r="I11" s="41">
        <f t="shared" si="1"/>
        <v>-0.17480136531936735</v>
      </c>
    </row>
    <row r="12" spans="1:9" x14ac:dyDescent="0.3">
      <c r="A12" s="66">
        <v>43344</v>
      </c>
      <c r="B12" s="67">
        <v>428</v>
      </c>
      <c r="C12" s="67">
        <v>428</v>
      </c>
      <c r="D12" s="67">
        <v>292</v>
      </c>
      <c r="E12" s="67">
        <v>359</v>
      </c>
      <c r="F12" s="67">
        <v>353.17140000000001</v>
      </c>
      <c r="G12" s="67">
        <v>3527109</v>
      </c>
      <c r="H12" s="40">
        <f t="shared" si="0"/>
        <v>-0.13926637321142094</v>
      </c>
      <c r="I12" s="41">
        <f t="shared" si="1"/>
        <v>-0.17168849327388558</v>
      </c>
    </row>
    <row r="13" spans="1:9" x14ac:dyDescent="0.3">
      <c r="A13" s="66">
        <v>43374</v>
      </c>
      <c r="B13" s="67">
        <v>358</v>
      </c>
      <c r="C13" s="67">
        <v>376.9</v>
      </c>
      <c r="D13" s="67">
        <v>248</v>
      </c>
      <c r="E13" s="67">
        <v>308.25</v>
      </c>
      <c r="F13" s="67">
        <v>303.98649999999998</v>
      </c>
      <c r="G13" s="67">
        <v>5507775</v>
      </c>
      <c r="H13" s="40">
        <f t="shared" si="0"/>
        <v>0.16399017719536904</v>
      </c>
      <c r="I13" s="41">
        <f t="shared" si="1"/>
        <v>0.13156805713290437</v>
      </c>
    </row>
    <row r="14" spans="1:9" x14ac:dyDescent="0.3">
      <c r="A14" s="66">
        <v>43405</v>
      </c>
      <c r="B14" s="67">
        <v>322.5</v>
      </c>
      <c r="C14" s="67">
        <v>397.3</v>
      </c>
      <c r="D14" s="67">
        <v>322.5</v>
      </c>
      <c r="E14" s="67">
        <v>358.8</v>
      </c>
      <c r="F14" s="67">
        <v>353.83730000000003</v>
      </c>
      <c r="G14" s="67">
        <v>4130289</v>
      </c>
      <c r="H14" s="40">
        <f t="shared" si="0"/>
        <v>1.1149192015652211E-3</v>
      </c>
      <c r="I14" s="41">
        <f t="shared" si="1"/>
        <v>-3.1307200860899435E-2</v>
      </c>
    </row>
    <row r="15" spans="1:9" x14ac:dyDescent="0.3">
      <c r="A15" s="66">
        <v>43435</v>
      </c>
      <c r="B15" s="67">
        <v>355.55</v>
      </c>
      <c r="C15" s="67">
        <v>393</v>
      </c>
      <c r="D15" s="67">
        <v>345.35</v>
      </c>
      <c r="E15" s="67">
        <v>359.2</v>
      </c>
      <c r="F15" s="67">
        <v>354.23180000000002</v>
      </c>
      <c r="G15" s="67">
        <v>3604039</v>
      </c>
      <c r="H15" s="40">
        <f t="shared" si="0"/>
        <v>3.8974479422794858E-3</v>
      </c>
      <c r="I15" s="41">
        <f t="shared" si="1"/>
        <v>-2.8524672120185172E-2</v>
      </c>
    </row>
    <row r="16" spans="1:9" x14ac:dyDescent="0.3">
      <c r="A16" s="66">
        <v>43466</v>
      </c>
      <c r="B16" s="67">
        <v>359.2</v>
      </c>
      <c r="C16" s="67">
        <v>373</v>
      </c>
      <c r="D16" s="67">
        <v>333.6</v>
      </c>
      <c r="E16" s="67">
        <v>360.6</v>
      </c>
      <c r="F16" s="67">
        <v>355.61239999999998</v>
      </c>
      <c r="G16" s="67">
        <v>3267258</v>
      </c>
      <c r="H16" s="40">
        <f t="shared" si="0"/>
        <v>-5.1303329130255315E-2</v>
      </c>
      <c r="I16" s="41">
        <f t="shared" si="1"/>
        <v>-8.3725449192719972E-2</v>
      </c>
    </row>
    <row r="17" spans="1:9" x14ac:dyDescent="0.3">
      <c r="A17" s="66">
        <v>43497</v>
      </c>
      <c r="B17" s="67">
        <v>360</v>
      </c>
      <c r="C17" s="67">
        <v>379.95</v>
      </c>
      <c r="D17" s="67">
        <v>305.10000000000002</v>
      </c>
      <c r="E17" s="67">
        <v>342.1</v>
      </c>
      <c r="F17" s="67">
        <v>337.36829999999998</v>
      </c>
      <c r="G17" s="67">
        <v>2920972</v>
      </c>
      <c r="H17" s="40">
        <f t="shared" si="0"/>
        <v>0.24364233391222595</v>
      </c>
      <c r="I17" s="41">
        <f t="shared" si="1"/>
        <v>0.21122021384976131</v>
      </c>
    </row>
    <row r="18" spans="1:9" x14ac:dyDescent="0.3">
      <c r="A18" s="66">
        <v>43525</v>
      </c>
      <c r="B18" s="67">
        <v>347.1</v>
      </c>
      <c r="C18" s="67">
        <v>444</v>
      </c>
      <c r="D18" s="67">
        <v>347.1</v>
      </c>
      <c r="E18" s="67">
        <v>425.45</v>
      </c>
      <c r="F18" s="67">
        <v>419.56549999999999</v>
      </c>
      <c r="G18" s="67">
        <v>4743133</v>
      </c>
      <c r="H18" s="40">
        <f t="shared" si="0"/>
        <v>-4.1133029288633077E-2</v>
      </c>
      <c r="I18" s="41">
        <f t="shared" si="1"/>
        <v>-7.3555149351097734E-2</v>
      </c>
    </row>
    <row r="19" spans="1:9" x14ac:dyDescent="0.3">
      <c r="A19" s="66">
        <v>43556</v>
      </c>
      <c r="B19" s="67">
        <v>428.4</v>
      </c>
      <c r="C19" s="67">
        <v>434.8</v>
      </c>
      <c r="D19" s="67">
        <v>386.55</v>
      </c>
      <c r="E19" s="67">
        <v>407.95</v>
      </c>
      <c r="F19" s="67">
        <v>402.3075</v>
      </c>
      <c r="G19" s="67">
        <v>1811349</v>
      </c>
      <c r="H19" s="40">
        <f t="shared" si="0"/>
        <v>0.2886384171311745</v>
      </c>
      <c r="I19" s="41">
        <f t="shared" si="1"/>
        <v>0.25621629706870985</v>
      </c>
    </row>
    <row r="20" spans="1:9" x14ac:dyDescent="0.3">
      <c r="A20" s="66">
        <v>43586</v>
      </c>
      <c r="B20" s="67">
        <v>407.95</v>
      </c>
      <c r="C20" s="67">
        <v>532.5</v>
      </c>
      <c r="D20" s="67">
        <v>356.65</v>
      </c>
      <c r="E20" s="67">
        <v>525.70000000000005</v>
      </c>
      <c r="F20" s="67">
        <v>518.4289</v>
      </c>
      <c r="G20" s="67">
        <v>6641932</v>
      </c>
      <c r="H20" s="40">
        <f t="shared" si="0"/>
        <v>-8.6741499171824665E-2</v>
      </c>
      <c r="I20" s="41">
        <f t="shared" si="1"/>
        <v>-0.11916361923428932</v>
      </c>
    </row>
    <row r="21" spans="1:9" x14ac:dyDescent="0.3">
      <c r="A21" s="66">
        <v>43617</v>
      </c>
      <c r="B21" s="67">
        <v>518.70000000000005</v>
      </c>
      <c r="C21" s="67">
        <v>523.6</v>
      </c>
      <c r="D21" s="67">
        <v>432.2</v>
      </c>
      <c r="E21" s="67">
        <v>480.1</v>
      </c>
      <c r="F21" s="67">
        <v>473.45960000000002</v>
      </c>
      <c r="G21" s="67">
        <v>2576619</v>
      </c>
      <c r="H21" s="40">
        <f t="shared" si="0"/>
        <v>-8.6544448565410867E-2</v>
      </c>
      <c r="I21" s="41">
        <f t="shared" si="1"/>
        <v>-0.11896656862787552</v>
      </c>
    </row>
    <row r="22" spans="1:9" x14ac:dyDescent="0.3">
      <c r="A22" s="66">
        <v>43647</v>
      </c>
      <c r="B22" s="67">
        <v>482.95</v>
      </c>
      <c r="C22" s="67">
        <v>492.5</v>
      </c>
      <c r="D22" s="67">
        <v>434</v>
      </c>
      <c r="E22" s="67">
        <v>438.55</v>
      </c>
      <c r="F22" s="67">
        <v>432.48430000000002</v>
      </c>
      <c r="G22" s="67">
        <v>1454867</v>
      </c>
      <c r="H22" s="40">
        <f t="shared" si="0"/>
        <v>7.2853742898875071E-2</v>
      </c>
      <c r="I22" s="41">
        <f t="shared" si="1"/>
        <v>4.0431622836410414E-2</v>
      </c>
    </row>
    <row r="23" spans="1:9" x14ac:dyDescent="0.3">
      <c r="A23" s="66">
        <v>43678</v>
      </c>
      <c r="B23" s="67">
        <v>435</v>
      </c>
      <c r="C23" s="67">
        <v>492</v>
      </c>
      <c r="D23" s="67">
        <v>390.3</v>
      </c>
      <c r="E23" s="67">
        <v>470.5</v>
      </c>
      <c r="F23" s="67">
        <v>463.99239999999998</v>
      </c>
      <c r="G23" s="67">
        <v>2426997</v>
      </c>
      <c r="H23" s="40">
        <f t="shared" si="0"/>
        <v>0.1549415464563644</v>
      </c>
      <c r="I23" s="41">
        <f t="shared" si="1"/>
        <v>0.12251942639389975</v>
      </c>
    </row>
    <row r="24" spans="1:9" x14ac:dyDescent="0.3">
      <c r="A24" s="66">
        <v>43709</v>
      </c>
      <c r="B24" s="67">
        <v>470.5</v>
      </c>
      <c r="C24" s="67">
        <v>562</v>
      </c>
      <c r="D24" s="67">
        <v>451</v>
      </c>
      <c r="E24" s="67">
        <v>543.4</v>
      </c>
      <c r="F24" s="67">
        <v>535.88409999999999</v>
      </c>
      <c r="G24" s="67">
        <v>2956379</v>
      </c>
      <c r="H24" s="40">
        <f t="shared" si="0"/>
        <v>8.9345438687208595E-2</v>
      </c>
      <c r="I24" s="41">
        <f t="shared" si="1"/>
        <v>5.6923318624743938E-2</v>
      </c>
    </row>
    <row r="25" spans="1:9" x14ac:dyDescent="0.3">
      <c r="A25" s="66">
        <v>43739</v>
      </c>
      <c r="B25" s="67">
        <v>544.9</v>
      </c>
      <c r="C25" s="67">
        <v>614.65</v>
      </c>
      <c r="D25" s="67">
        <v>497.35</v>
      </c>
      <c r="E25" s="67">
        <v>590.45000000000005</v>
      </c>
      <c r="F25" s="67">
        <v>583.76289999999995</v>
      </c>
      <c r="G25" s="67">
        <v>2819363</v>
      </c>
      <c r="H25" s="40">
        <f t="shared" si="0"/>
        <v>-0.12092477956375768</v>
      </c>
      <c r="I25" s="41">
        <f t="shared" si="1"/>
        <v>-0.15334689962622233</v>
      </c>
    </row>
    <row r="26" spans="1:9" x14ac:dyDescent="0.3">
      <c r="A26" s="66">
        <v>43770</v>
      </c>
      <c r="B26" s="67">
        <v>595.79999999999995</v>
      </c>
      <c r="C26" s="67">
        <v>595.79999999999995</v>
      </c>
      <c r="D26" s="67">
        <v>507</v>
      </c>
      <c r="E26" s="67">
        <v>519.04999999999995</v>
      </c>
      <c r="F26" s="67">
        <v>513.17150000000004</v>
      </c>
      <c r="G26" s="67">
        <v>2977815</v>
      </c>
      <c r="H26" s="40">
        <f t="shared" si="0"/>
        <v>-0.11713705846875763</v>
      </c>
      <c r="I26" s="41">
        <f t="shared" si="1"/>
        <v>-0.1495591785312223</v>
      </c>
    </row>
    <row r="27" spans="1:9" x14ac:dyDescent="0.3">
      <c r="A27" s="66">
        <v>43800</v>
      </c>
      <c r="B27" s="67">
        <v>522.5</v>
      </c>
      <c r="C27" s="67">
        <v>528</v>
      </c>
      <c r="D27" s="67">
        <v>430.3</v>
      </c>
      <c r="E27" s="67">
        <v>458.25</v>
      </c>
      <c r="F27" s="67">
        <v>453.06009999999998</v>
      </c>
      <c r="G27" s="67">
        <v>4628344</v>
      </c>
      <c r="H27" s="40">
        <f t="shared" si="0"/>
        <v>0.23698864676010983</v>
      </c>
      <c r="I27" s="41">
        <f t="shared" si="1"/>
        <v>0.20456652669764519</v>
      </c>
    </row>
    <row r="28" spans="1:9" x14ac:dyDescent="0.3">
      <c r="A28" s="66">
        <v>43831</v>
      </c>
      <c r="B28" s="67">
        <v>464</v>
      </c>
      <c r="C28" s="67">
        <v>579.9</v>
      </c>
      <c r="D28" s="67">
        <v>451.2</v>
      </c>
      <c r="E28" s="67">
        <v>566.85</v>
      </c>
      <c r="F28" s="67">
        <v>560.43020000000001</v>
      </c>
      <c r="G28" s="67">
        <v>7235765</v>
      </c>
      <c r="H28" s="40">
        <f t="shared" si="0"/>
        <v>-0.13469170647834466</v>
      </c>
      <c r="I28" s="41">
        <f t="shared" si="1"/>
        <v>-0.16711382654080931</v>
      </c>
    </row>
    <row r="29" spans="1:9" x14ac:dyDescent="0.3">
      <c r="A29" s="66">
        <v>43862</v>
      </c>
      <c r="B29" s="67">
        <v>566.9</v>
      </c>
      <c r="C29" s="67">
        <v>569.4</v>
      </c>
      <c r="D29" s="67">
        <v>486</v>
      </c>
      <c r="E29" s="67">
        <v>490.5</v>
      </c>
      <c r="F29" s="67">
        <v>484.94490000000002</v>
      </c>
      <c r="G29" s="67">
        <v>3840622</v>
      </c>
      <c r="H29" s="40">
        <f t="shared" si="0"/>
        <v>-0.45290526820675925</v>
      </c>
      <c r="I29" s="41">
        <f t="shared" si="1"/>
        <v>-0.48532738826922389</v>
      </c>
    </row>
    <row r="30" spans="1:9" x14ac:dyDescent="0.3">
      <c r="A30" s="66">
        <v>43891</v>
      </c>
      <c r="B30" s="67">
        <v>496</v>
      </c>
      <c r="C30" s="67">
        <v>523</v>
      </c>
      <c r="D30" s="67">
        <v>208.3</v>
      </c>
      <c r="E30" s="67">
        <v>268.35000000000002</v>
      </c>
      <c r="F30" s="67">
        <v>265.31079999999997</v>
      </c>
      <c r="G30" s="67">
        <v>6260757</v>
      </c>
      <c r="H30" s="40">
        <f t="shared" si="0"/>
        <v>8.8014509774950761E-2</v>
      </c>
      <c r="I30" s="41">
        <f t="shared" si="1"/>
        <v>5.5592389712486104E-2</v>
      </c>
    </row>
    <row r="31" spans="1:9" x14ac:dyDescent="0.3">
      <c r="A31" s="66">
        <v>43922</v>
      </c>
      <c r="B31" s="67">
        <v>281.75</v>
      </c>
      <c r="C31" s="67">
        <v>318.5</v>
      </c>
      <c r="D31" s="67">
        <v>268.14999999999998</v>
      </c>
      <c r="E31" s="67">
        <v>290.5</v>
      </c>
      <c r="F31" s="67">
        <v>288.66199999999998</v>
      </c>
      <c r="G31" s="67">
        <v>3476187</v>
      </c>
      <c r="H31" s="40">
        <f t="shared" si="0"/>
        <v>-3.9242782215878777E-2</v>
      </c>
      <c r="I31" s="41">
        <f t="shared" si="1"/>
        <v>-7.1664902278343434E-2</v>
      </c>
    </row>
    <row r="32" spans="1:9" x14ac:dyDescent="0.3">
      <c r="A32" s="66">
        <v>43952</v>
      </c>
      <c r="B32" s="67">
        <v>290.5</v>
      </c>
      <c r="C32" s="67">
        <v>290.5</v>
      </c>
      <c r="D32" s="67">
        <v>249</v>
      </c>
      <c r="E32" s="67">
        <v>279.10000000000002</v>
      </c>
      <c r="F32" s="67">
        <v>277.33409999999998</v>
      </c>
      <c r="G32" s="67">
        <v>2176735</v>
      </c>
      <c r="H32" s="40">
        <f t="shared" si="0"/>
        <v>0.24973128079093057</v>
      </c>
      <c r="I32" s="41">
        <f t="shared" si="1"/>
        <v>0.2173091607284659</v>
      </c>
    </row>
    <row r="33" spans="1:9" x14ac:dyDescent="0.3">
      <c r="A33" s="66">
        <v>43983</v>
      </c>
      <c r="B33" s="67">
        <v>285</v>
      </c>
      <c r="C33" s="67">
        <v>369.9</v>
      </c>
      <c r="D33" s="67">
        <v>283.5</v>
      </c>
      <c r="E33" s="67">
        <v>348.8</v>
      </c>
      <c r="F33" s="67">
        <v>346.59309999999999</v>
      </c>
      <c r="G33" s="67">
        <v>5844568</v>
      </c>
      <c r="H33" s="40">
        <f t="shared" si="0"/>
        <v>-1.8635685476715586E-3</v>
      </c>
      <c r="I33" s="41">
        <f t="shared" si="1"/>
        <v>-3.4285688610136214E-2</v>
      </c>
    </row>
    <row r="34" spans="1:9" x14ac:dyDescent="0.3">
      <c r="A34" s="66">
        <v>44013</v>
      </c>
      <c r="B34" s="67">
        <v>349</v>
      </c>
      <c r="C34" s="67">
        <v>398</v>
      </c>
      <c r="D34" s="67">
        <v>336.35</v>
      </c>
      <c r="E34" s="67">
        <v>348.15</v>
      </c>
      <c r="F34" s="67">
        <v>345.94720000000001</v>
      </c>
      <c r="G34" s="67">
        <v>8042621</v>
      </c>
      <c r="H34" s="40">
        <f t="shared" ref="H34:H60" si="2">(F35-F34)/F34</f>
        <v>0.13887697313347244</v>
      </c>
      <c r="I34" s="41">
        <f t="shared" ref="I34:I60" si="3">H34-$H$64</f>
        <v>0.10645485307100779</v>
      </c>
    </row>
    <row r="35" spans="1:9" x14ac:dyDescent="0.3">
      <c r="A35" s="66">
        <v>44044</v>
      </c>
      <c r="B35" s="67">
        <v>349.8</v>
      </c>
      <c r="C35" s="67">
        <v>426</v>
      </c>
      <c r="D35" s="67">
        <v>349.8</v>
      </c>
      <c r="E35" s="67">
        <v>396.5</v>
      </c>
      <c r="F35" s="67">
        <v>393.99130000000002</v>
      </c>
      <c r="G35" s="67">
        <v>9013375</v>
      </c>
      <c r="H35" s="40">
        <f t="shared" si="2"/>
        <v>-0.12030265642921564</v>
      </c>
      <c r="I35" s="41">
        <f t="shared" si="3"/>
        <v>-0.15272477649168031</v>
      </c>
    </row>
    <row r="36" spans="1:9" x14ac:dyDescent="0.3">
      <c r="A36" s="66">
        <v>44075</v>
      </c>
      <c r="B36" s="67">
        <v>396</v>
      </c>
      <c r="C36" s="67">
        <v>415.7</v>
      </c>
      <c r="D36" s="67">
        <v>334.65</v>
      </c>
      <c r="E36" s="67">
        <v>348.8</v>
      </c>
      <c r="F36" s="67">
        <v>346.59309999999999</v>
      </c>
      <c r="G36" s="67">
        <v>4392827</v>
      </c>
      <c r="H36" s="40">
        <f t="shared" si="2"/>
        <v>-2.135905186802619E-2</v>
      </c>
      <c r="I36" s="41">
        <f t="shared" si="3"/>
        <v>-5.3781171930490847E-2</v>
      </c>
    </row>
    <row r="37" spans="1:9" x14ac:dyDescent="0.3">
      <c r="A37" s="66">
        <v>44105</v>
      </c>
      <c r="B37" s="67">
        <v>354.6</v>
      </c>
      <c r="C37" s="67">
        <v>354.6</v>
      </c>
      <c r="D37" s="67">
        <v>319.60000000000002</v>
      </c>
      <c r="E37" s="67">
        <v>341.35</v>
      </c>
      <c r="F37" s="67">
        <v>339.1902</v>
      </c>
      <c r="G37" s="67">
        <v>3285757</v>
      </c>
      <c r="H37" s="40">
        <f t="shared" si="2"/>
        <v>0.24476355743768533</v>
      </c>
      <c r="I37" s="41">
        <f t="shared" si="3"/>
        <v>0.21234143737522065</v>
      </c>
    </row>
    <row r="38" spans="1:9" x14ac:dyDescent="0.3">
      <c r="A38" s="66">
        <v>44136</v>
      </c>
      <c r="B38" s="67">
        <v>343.9</v>
      </c>
      <c r="C38" s="67">
        <v>429.2</v>
      </c>
      <c r="D38" s="67">
        <v>323.45</v>
      </c>
      <c r="E38" s="67">
        <v>424.9</v>
      </c>
      <c r="F38" s="67">
        <v>422.21159999999998</v>
      </c>
      <c r="G38" s="67">
        <v>6116343</v>
      </c>
      <c r="H38" s="40">
        <f t="shared" si="2"/>
        <v>0.12202885946288555</v>
      </c>
      <c r="I38" s="41">
        <f t="shared" si="3"/>
        <v>8.9606739400420896E-2</v>
      </c>
    </row>
    <row r="39" spans="1:9" x14ac:dyDescent="0.3">
      <c r="A39" s="66">
        <v>44166</v>
      </c>
      <c r="B39" s="67">
        <v>448</v>
      </c>
      <c r="C39" s="67">
        <v>498.6</v>
      </c>
      <c r="D39" s="67">
        <v>414.1</v>
      </c>
      <c r="E39" s="67">
        <v>476.75</v>
      </c>
      <c r="F39" s="67">
        <v>473.73360000000002</v>
      </c>
      <c r="G39" s="67">
        <v>5507294</v>
      </c>
      <c r="H39" s="40">
        <f t="shared" si="2"/>
        <v>-2.6638811348825633E-2</v>
      </c>
      <c r="I39" s="41">
        <f t="shared" si="3"/>
        <v>-5.9060931411290291E-2</v>
      </c>
    </row>
    <row r="40" spans="1:9" x14ac:dyDescent="0.3">
      <c r="A40" s="66">
        <v>44197</v>
      </c>
      <c r="B40" s="67">
        <v>482.8</v>
      </c>
      <c r="C40" s="67">
        <v>530</v>
      </c>
      <c r="D40" s="67">
        <v>458</v>
      </c>
      <c r="E40" s="67">
        <v>464.05</v>
      </c>
      <c r="F40" s="67">
        <v>461.1139</v>
      </c>
      <c r="G40" s="67">
        <v>5791285</v>
      </c>
      <c r="H40" s="40">
        <f t="shared" si="2"/>
        <v>7.7901143296699518E-2</v>
      </c>
      <c r="I40" s="41">
        <f t="shared" si="3"/>
        <v>4.5479023234234861E-2</v>
      </c>
    </row>
    <row r="41" spans="1:9" x14ac:dyDescent="0.3">
      <c r="A41" s="66">
        <v>44228</v>
      </c>
      <c r="B41" s="67">
        <v>472</v>
      </c>
      <c r="C41" s="67">
        <v>529.79999999999995</v>
      </c>
      <c r="D41" s="67">
        <v>460.45</v>
      </c>
      <c r="E41" s="67">
        <v>500.2</v>
      </c>
      <c r="F41" s="67">
        <v>497.03519999999997</v>
      </c>
      <c r="G41" s="67">
        <v>3950866</v>
      </c>
      <c r="H41" s="40">
        <f t="shared" si="2"/>
        <v>4.4981924821421083E-2</v>
      </c>
      <c r="I41" s="41">
        <f t="shared" si="3"/>
        <v>1.2559804758956426E-2</v>
      </c>
    </row>
    <row r="42" spans="1:9" x14ac:dyDescent="0.3">
      <c r="A42" s="66">
        <v>44256</v>
      </c>
      <c r="B42" s="67">
        <v>502.7</v>
      </c>
      <c r="C42" s="67">
        <v>562.85</v>
      </c>
      <c r="D42" s="67">
        <v>481.15</v>
      </c>
      <c r="E42" s="67">
        <v>522.70000000000005</v>
      </c>
      <c r="F42" s="67">
        <v>519.39279999999997</v>
      </c>
      <c r="G42" s="67">
        <v>9707776</v>
      </c>
      <c r="H42" s="40">
        <f t="shared" si="2"/>
        <v>6.2149494563657664E-4</v>
      </c>
      <c r="I42" s="41">
        <f t="shared" si="3"/>
        <v>-3.1800625116828081E-2</v>
      </c>
    </row>
    <row r="43" spans="1:9" x14ac:dyDescent="0.3">
      <c r="A43" s="66">
        <v>44287</v>
      </c>
      <c r="B43" s="67">
        <v>519.6</v>
      </c>
      <c r="C43" s="67">
        <v>554.5</v>
      </c>
      <c r="D43" s="67">
        <v>474.7</v>
      </c>
      <c r="E43" s="67">
        <v>520.9</v>
      </c>
      <c r="F43" s="67">
        <v>519.71559999999999</v>
      </c>
      <c r="G43" s="67">
        <v>3058986</v>
      </c>
      <c r="H43" s="40">
        <f t="shared" si="2"/>
        <v>0.18314458907910397</v>
      </c>
      <c r="I43" s="41">
        <f t="shared" si="3"/>
        <v>0.15072246901663933</v>
      </c>
    </row>
    <row r="44" spans="1:9" x14ac:dyDescent="0.3">
      <c r="A44" s="66">
        <v>44317</v>
      </c>
      <c r="B44" s="67">
        <v>518</v>
      </c>
      <c r="C44" s="67">
        <v>645.5</v>
      </c>
      <c r="D44" s="67">
        <v>505.4</v>
      </c>
      <c r="E44" s="67">
        <v>616.29999999999995</v>
      </c>
      <c r="F44" s="67">
        <v>614.89869999999996</v>
      </c>
      <c r="G44" s="67">
        <v>12037223</v>
      </c>
      <c r="H44" s="40">
        <f t="shared" si="2"/>
        <v>0.12518257072262473</v>
      </c>
      <c r="I44" s="41">
        <f t="shared" si="3"/>
        <v>9.2760450660160074E-2</v>
      </c>
    </row>
    <row r="45" spans="1:9" x14ac:dyDescent="0.3">
      <c r="A45" s="66">
        <v>44348</v>
      </c>
      <c r="B45" s="67">
        <v>622.65</v>
      </c>
      <c r="C45" s="67">
        <v>731</v>
      </c>
      <c r="D45" s="67">
        <v>612.29999999999995</v>
      </c>
      <c r="E45" s="67">
        <v>693.45</v>
      </c>
      <c r="F45" s="67">
        <v>691.87329999999997</v>
      </c>
      <c r="G45" s="67">
        <v>12922249</v>
      </c>
      <c r="H45" s="40">
        <f t="shared" si="2"/>
        <v>2.2135700279227469E-2</v>
      </c>
      <c r="I45" s="41">
        <f t="shared" si="3"/>
        <v>-1.0286419783237188E-2</v>
      </c>
    </row>
    <row r="46" spans="1:9" x14ac:dyDescent="0.3">
      <c r="A46" s="66">
        <v>44378</v>
      </c>
      <c r="B46" s="67">
        <v>693.4</v>
      </c>
      <c r="C46" s="67">
        <v>763.65</v>
      </c>
      <c r="D46" s="67">
        <v>689.5</v>
      </c>
      <c r="E46" s="67">
        <v>708.8</v>
      </c>
      <c r="F46" s="67">
        <v>707.1884</v>
      </c>
      <c r="G46" s="67">
        <v>9103741</v>
      </c>
      <c r="H46" s="40">
        <f t="shared" si="2"/>
        <v>7.5197500411488677E-2</v>
      </c>
      <c r="I46" s="41">
        <f t="shared" si="3"/>
        <v>4.277538034902402E-2</v>
      </c>
    </row>
    <row r="47" spans="1:9" x14ac:dyDescent="0.3">
      <c r="A47" s="66">
        <v>44409</v>
      </c>
      <c r="B47" s="67">
        <v>725</v>
      </c>
      <c r="C47" s="67">
        <v>792.95</v>
      </c>
      <c r="D47" s="67">
        <v>698.2</v>
      </c>
      <c r="E47" s="67">
        <v>762.1</v>
      </c>
      <c r="F47" s="67">
        <v>760.36720000000003</v>
      </c>
      <c r="G47" s="67">
        <v>11393576</v>
      </c>
      <c r="H47" s="40">
        <f t="shared" si="2"/>
        <v>0.21650697189463186</v>
      </c>
      <c r="I47" s="41">
        <f t="shared" si="3"/>
        <v>0.18408485183216722</v>
      </c>
    </row>
    <row r="48" spans="1:9" x14ac:dyDescent="0.3">
      <c r="A48" s="66">
        <v>44440</v>
      </c>
      <c r="B48" s="67">
        <v>765.95</v>
      </c>
      <c r="C48" s="67">
        <v>997.7</v>
      </c>
      <c r="D48" s="67">
        <v>756</v>
      </c>
      <c r="E48" s="67">
        <v>927.1</v>
      </c>
      <c r="F48" s="67">
        <v>924.99199999999996</v>
      </c>
      <c r="G48" s="67">
        <v>21048006</v>
      </c>
      <c r="H48" s="40">
        <f t="shared" si="2"/>
        <v>-1.5154833771535326E-2</v>
      </c>
      <c r="I48" s="41">
        <f t="shared" si="3"/>
        <v>-4.7576953833999985E-2</v>
      </c>
    </row>
    <row r="49" spans="1:9" x14ac:dyDescent="0.3">
      <c r="A49" s="66">
        <v>44470</v>
      </c>
      <c r="B49" s="67">
        <v>913.8</v>
      </c>
      <c r="C49" s="67">
        <v>1053.95</v>
      </c>
      <c r="D49" s="67">
        <v>801</v>
      </c>
      <c r="E49" s="67">
        <v>913.05</v>
      </c>
      <c r="F49" s="67">
        <v>910.97389999999996</v>
      </c>
      <c r="G49" s="67">
        <v>14033237</v>
      </c>
      <c r="H49" s="40">
        <f t="shared" si="2"/>
        <v>0.21012028994464052</v>
      </c>
      <c r="I49" s="41">
        <f t="shared" si="3"/>
        <v>0.17769816988217585</v>
      </c>
    </row>
    <row r="50" spans="1:9" x14ac:dyDescent="0.3">
      <c r="A50" s="66">
        <v>44501</v>
      </c>
      <c r="B50" s="67">
        <v>928.7</v>
      </c>
      <c r="C50" s="67">
        <v>1164.4000000000001</v>
      </c>
      <c r="D50" s="67">
        <v>912.05</v>
      </c>
      <c r="E50" s="67">
        <v>1104.9000000000001</v>
      </c>
      <c r="F50" s="67">
        <v>1102.3879999999999</v>
      </c>
      <c r="G50" s="67">
        <v>8108892</v>
      </c>
      <c r="H50" s="40">
        <f t="shared" si="2"/>
        <v>5.7154105451075382E-2</v>
      </c>
      <c r="I50" s="41">
        <f t="shared" si="3"/>
        <v>2.4731985388610725E-2</v>
      </c>
    </row>
    <row r="51" spans="1:9" x14ac:dyDescent="0.3">
      <c r="A51" s="66">
        <v>44531</v>
      </c>
      <c r="B51" s="67">
        <v>1120</v>
      </c>
      <c r="C51" s="67">
        <v>1265</v>
      </c>
      <c r="D51" s="67">
        <v>1042.5</v>
      </c>
      <c r="E51" s="67">
        <v>1168.05</v>
      </c>
      <c r="F51" s="67">
        <v>1165.394</v>
      </c>
      <c r="G51" s="67">
        <v>8795261</v>
      </c>
      <c r="H51" s="40">
        <f t="shared" si="2"/>
        <v>-7.8635208350137445E-2</v>
      </c>
      <c r="I51" s="41">
        <f t="shared" si="3"/>
        <v>-0.1110573284126021</v>
      </c>
    </row>
    <row r="52" spans="1:9" x14ac:dyDescent="0.3">
      <c r="A52" s="66">
        <v>44562</v>
      </c>
      <c r="B52" s="67">
        <v>1172</v>
      </c>
      <c r="C52" s="67">
        <v>1230.8499999999999</v>
      </c>
      <c r="D52" s="67">
        <v>1069.9000000000001</v>
      </c>
      <c r="E52" s="67">
        <v>1076.2</v>
      </c>
      <c r="F52" s="67">
        <v>1073.7529999999999</v>
      </c>
      <c r="G52" s="67">
        <v>5555917</v>
      </c>
      <c r="H52" s="40">
        <f t="shared" si="2"/>
        <v>-8.1862122853207347E-2</v>
      </c>
      <c r="I52" s="41">
        <f t="shared" si="3"/>
        <v>-0.114284242915672</v>
      </c>
    </row>
    <row r="53" spans="1:9" x14ac:dyDescent="0.3">
      <c r="A53" s="66">
        <v>44593</v>
      </c>
      <c r="B53" s="67">
        <v>1090</v>
      </c>
      <c r="C53" s="67">
        <v>1141.9000000000001</v>
      </c>
      <c r="D53" s="67">
        <v>951</v>
      </c>
      <c r="E53" s="67">
        <v>988.1</v>
      </c>
      <c r="F53" s="67">
        <v>985.85329999999999</v>
      </c>
      <c r="G53" s="67">
        <v>3764956</v>
      </c>
      <c r="H53" s="40">
        <f t="shared" si="2"/>
        <v>0.27909497285245177</v>
      </c>
      <c r="I53" s="41">
        <f t="shared" si="3"/>
        <v>0.24667285278998713</v>
      </c>
    </row>
    <row r="54" spans="1:9" x14ac:dyDescent="0.3">
      <c r="A54" s="66">
        <v>44621</v>
      </c>
      <c r="B54" s="67">
        <v>988.1</v>
      </c>
      <c r="C54" s="67">
        <v>1277.95</v>
      </c>
      <c r="D54" s="67">
        <v>978.35</v>
      </c>
      <c r="E54" s="67">
        <v>1261</v>
      </c>
      <c r="F54" s="67">
        <v>1261</v>
      </c>
      <c r="G54" s="67">
        <v>6036168</v>
      </c>
      <c r="H54" s="40">
        <f t="shared" si="2"/>
        <v>-4.2664551942902425E-2</v>
      </c>
      <c r="I54" s="41">
        <f t="shared" si="3"/>
        <v>-7.5086672005367089E-2</v>
      </c>
    </row>
    <row r="55" spans="1:9" x14ac:dyDescent="0.3">
      <c r="A55" s="66">
        <v>44652</v>
      </c>
      <c r="B55" s="67">
        <v>1280</v>
      </c>
      <c r="C55" s="67">
        <v>1320</v>
      </c>
      <c r="D55" s="67">
        <v>1162.3</v>
      </c>
      <c r="E55" s="67">
        <v>1207.2</v>
      </c>
      <c r="F55" s="67">
        <v>1207.2</v>
      </c>
      <c r="G55" s="67">
        <v>4281942</v>
      </c>
      <c r="H55" s="40">
        <f t="shared" si="2"/>
        <v>2.4105367793240479E-2</v>
      </c>
      <c r="I55" s="41">
        <f t="shared" si="3"/>
        <v>-8.3167522692241778E-3</v>
      </c>
    </row>
    <row r="56" spans="1:9" x14ac:dyDescent="0.3">
      <c r="A56" s="66">
        <v>44682</v>
      </c>
      <c r="B56" s="67">
        <v>1206</v>
      </c>
      <c r="C56" s="67">
        <v>1281.95</v>
      </c>
      <c r="D56" s="67">
        <v>1040</v>
      </c>
      <c r="E56" s="67">
        <v>1236.3</v>
      </c>
      <c r="F56" s="67">
        <v>1236.3</v>
      </c>
      <c r="G56" s="67">
        <v>4077410</v>
      </c>
      <c r="H56" s="40">
        <f t="shared" si="2"/>
        <v>-6.7742457332362699E-2</v>
      </c>
      <c r="I56" s="41">
        <f t="shared" si="3"/>
        <v>-0.10016457739482736</v>
      </c>
    </row>
    <row r="57" spans="1:9" x14ac:dyDescent="0.3">
      <c r="A57" s="66">
        <v>44713</v>
      </c>
      <c r="B57" s="67">
        <v>1234.95</v>
      </c>
      <c r="C57" s="67">
        <v>1377.35</v>
      </c>
      <c r="D57" s="67">
        <v>1107.0999999999999</v>
      </c>
      <c r="E57" s="67">
        <v>1152.55</v>
      </c>
      <c r="F57" s="67">
        <v>1152.55</v>
      </c>
      <c r="G57" s="67">
        <v>6106382</v>
      </c>
      <c r="H57" s="40">
        <f t="shared" si="2"/>
        <v>7.4139950544444971E-2</v>
      </c>
      <c r="I57" s="41">
        <f t="shared" si="3"/>
        <v>4.1717830481980314E-2</v>
      </c>
    </row>
    <row r="58" spans="1:9" x14ac:dyDescent="0.3">
      <c r="A58" s="66">
        <v>44743</v>
      </c>
      <c r="B58" s="67">
        <v>1152.55</v>
      </c>
      <c r="C58" s="67">
        <v>1268.95</v>
      </c>
      <c r="D58" s="67">
        <v>1152.5</v>
      </c>
      <c r="E58" s="67">
        <v>1238</v>
      </c>
      <c r="F58" s="67">
        <v>1238</v>
      </c>
      <c r="G58" s="67">
        <v>5822324</v>
      </c>
      <c r="H58" s="40">
        <f t="shared" si="2"/>
        <v>0.18901453957996769</v>
      </c>
      <c r="I58" s="41">
        <f t="shared" si="3"/>
        <v>0.15659241951750302</v>
      </c>
    </row>
    <row r="59" spans="1:9" x14ac:dyDescent="0.3">
      <c r="A59" s="66">
        <v>44774</v>
      </c>
      <c r="B59" s="67">
        <v>1239.8</v>
      </c>
      <c r="C59" s="67">
        <v>1482.2</v>
      </c>
      <c r="D59" s="67">
        <v>1221</v>
      </c>
      <c r="E59" s="67">
        <v>1472</v>
      </c>
      <c r="F59" s="67">
        <v>1472</v>
      </c>
      <c r="G59" s="67">
        <v>6304028</v>
      </c>
      <c r="H59" s="40">
        <f t="shared" si="2"/>
        <v>-1.813858695652177E-2</v>
      </c>
      <c r="I59" s="41">
        <f t="shared" si="3"/>
        <v>-5.0560707018986427E-2</v>
      </c>
    </row>
    <row r="60" spans="1:9" x14ac:dyDescent="0.3">
      <c r="A60" s="66">
        <v>44805</v>
      </c>
      <c r="B60" s="67">
        <v>1480</v>
      </c>
      <c r="C60" s="67">
        <v>1606.95</v>
      </c>
      <c r="D60" s="67">
        <v>1382.05</v>
      </c>
      <c r="E60" s="67">
        <v>1445.3</v>
      </c>
      <c r="F60" s="67">
        <v>1445.3</v>
      </c>
      <c r="G60" s="67">
        <v>4679484</v>
      </c>
      <c r="H60" s="40">
        <f t="shared" si="2"/>
        <v>3.3730021448834156E-2</v>
      </c>
      <c r="I60" s="41">
        <f t="shared" si="3"/>
        <v>1.3079013863694991E-3</v>
      </c>
    </row>
    <row r="61" spans="1:9" x14ac:dyDescent="0.3">
      <c r="A61" s="66">
        <v>44835</v>
      </c>
      <c r="B61" s="67">
        <v>1428.1</v>
      </c>
      <c r="C61" s="67">
        <v>1506</v>
      </c>
      <c r="D61" s="67">
        <v>1388.65</v>
      </c>
      <c r="E61" s="67">
        <v>1494.05</v>
      </c>
      <c r="F61" s="67">
        <v>1494.05</v>
      </c>
      <c r="G61" s="67">
        <v>1691836</v>
      </c>
      <c r="H61" s="40"/>
      <c r="I61" s="40"/>
    </row>
    <row r="64" spans="1:9" x14ac:dyDescent="0.3">
      <c r="F64" t="s">
        <v>147</v>
      </c>
      <c r="H64" s="3">
        <f>AVERAGE(H2:H60)</f>
        <v>3.2422120062464657E-2</v>
      </c>
    </row>
    <row r="65" spans="6:9" x14ac:dyDescent="0.3">
      <c r="F65" t="s">
        <v>144</v>
      </c>
      <c r="H65" s="3">
        <f>H64*12</f>
        <v>0.38906544074957589</v>
      </c>
      <c r="I65" t="s">
        <v>90</v>
      </c>
    </row>
    <row r="66" spans="6:9" x14ac:dyDescent="0.3">
      <c r="F66" t="s">
        <v>91</v>
      </c>
      <c r="H66" s="3">
        <f>_xlfn.STDEV.S(H2:H60)</f>
        <v>0.13520997103369692</v>
      </c>
    </row>
    <row r="67" spans="6:9" x14ac:dyDescent="0.3">
      <c r="F67" t="s">
        <v>143</v>
      </c>
      <c r="H67" s="3">
        <f>H66*SQRT(12)</f>
        <v>0.46838107904055848</v>
      </c>
      <c r="I67" t="s">
        <v>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7" workbookViewId="0">
      <selection activeCell="I1" sqref="A1:I1"/>
    </sheetView>
  </sheetViews>
  <sheetFormatPr defaultRowHeight="15.6" x14ac:dyDescent="0.3"/>
  <cols>
    <col min="1" max="1" width="9.09765625" bestFit="1" customWidth="1"/>
    <col min="2" max="5" width="0" hidden="1" customWidth="1"/>
    <col min="6" max="6" width="16.09765625" customWidth="1"/>
    <col min="7" max="7" width="22.5" hidden="1" customWidth="1"/>
    <col min="8" max="8" width="17.59765625" customWidth="1"/>
    <col min="9" max="9" width="17.09765625" customWidth="1"/>
  </cols>
  <sheetData>
    <row r="1" spans="1:9" x14ac:dyDescent="0.3">
      <c r="A1" s="69" t="s">
        <v>0</v>
      </c>
      <c r="B1" s="69" t="s">
        <v>71</v>
      </c>
      <c r="C1" s="69" t="s">
        <v>72</v>
      </c>
      <c r="D1" s="69" t="s">
        <v>73</v>
      </c>
      <c r="E1" s="69" t="s">
        <v>74</v>
      </c>
      <c r="F1" s="69" t="s">
        <v>75</v>
      </c>
      <c r="G1" s="69" t="s">
        <v>76</v>
      </c>
      <c r="H1" s="51" t="s">
        <v>88</v>
      </c>
      <c r="I1" s="51" t="s">
        <v>84</v>
      </c>
    </row>
    <row r="2" spans="1:9" x14ac:dyDescent="0.3">
      <c r="A2" s="72">
        <v>43040</v>
      </c>
      <c r="B2" s="73">
        <v>26.5</v>
      </c>
      <c r="C2" s="73">
        <v>26.7</v>
      </c>
      <c r="D2" s="73">
        <v>26.133500000000002</v>
      </c>
      <c r="E2" s="73">
        <v>26.3005</v>
      </c>
      <c r="F2" s="73">
        <v>26.3005</v>
      </c>
      <c r="G2" s="73">
        <v>33835400</v>
      </c>
      <c r="H2" s="41">
        <f t="shared" ref="H2:H33" si="0">(F3-F2)/F2</f>
        <v>-1.2357179521301444E-3</v>
      </c>
      <c r="I2" s="41">
        <f t="shared" ref="I2:I33" si="1">H2-$H$63</f>
        <v>-1.0383506561757037E-2</v>
      </c>
    </row>
    <row r="3" spans="1:9" x14ac:dyDescent="0.3">
      <c r="A3" s="72">
        <v>43070</v>
      </c>
      <c r="B3" s="73">
        <v>26.25</v>
      </c>
      <c r="C3" s="73">
        <v>26.58</v>
      </c>
      <c r="D3" s="73">
        <v>25.5015</v>
      </c>
      <c r="E3" s="73">
        <v>26.268000000000001</v>
      </c>
      <c r="F3" s="73">
        <v>26.268000000000001</v>
      </c>
      <c r="G3" s="73">
        <v>35066400</v>
      </c>
      <c r="H3" s="41">
        <f t="shared" si="0"/>
        <v>3.1254758641693234E-2</v>
      </c>
      <c r="I3" s="41">
        <f t="shared" si="1"/>
        <v>2.2106970032066339E-2</v>
      </c>
    </row>
    <row r="4" spans="1:9" x14ac:dyDescent="0.3">
      <c r="A4" s="72">
        <v>43101</v>
      </c>
      <c r="B4" s="73">
        <v>26.308</v>
      </c>
      <c r="C4" s="73">
        <v>27.450500000000002</v>
      </c>
      <c r="D4" s="73">
        <v>26.308</v>
      </c>
      <c r="E4" s="73">
        <v>27.088999999999999</v>
      </c>
      <c r="F4" s="73">
        <v>27.088999999999999</v>
      </c>
      <c r="G4" s="73">
        <v>38847800</v>
      </c>
      <c r="H4" s="41">
        <f t="shared" si="0"/>
        <v>7.8814278858577221E-3</v>
      </c>
      <c r="I4" s="41">
        <f t="shared" si="1"/>
        <v>-1.2663607237691707E-3</v>
      </c>
    </row>
    <row r="5" spans="1:9" x14ac:dyDescent="0.3">
      <c r="A5" s="72">
        <v>43132</v>
      </c>
      <c r="B5" s="73">
        <v>27.088999999999999</v>
      </c>
      <c r="C5" s="73">
        <v>27.66</v>
      </c>
      <c r="D5" s="73">
        <v>26.76</v>
      </c>
      <c r="E5" s="73">
        <v>27.302499999999998</v>
      </c>
      <c r="F5" s="73">
        <v>27.302499999999998</v>
      </c>
      <c r="G5" s="73">
        <v>40462000</v>
      </c>
      <c r="H5" s="41">
        <f t="shared" si="0"/>
        <v>5.6954491346946244E-3</v>
      </c>
      <c r="I5" s="41">
        <f t="shared" si="1"/>
        <v>-3.4523394749322684E-3</v>
      </c>
    </row>
    <row r="6" spans="1:9" x14ac:dyDescent="0.3">
      <c r="A6" s="72">
        <v>43160</v>
      </c>
      <c r="B6" s="73">
        <v>27.277999999999999</v>
      </c>
      <c r="C6" s="73">
        <v>27.75</v>
      </c>
      <c r="D6" s="73">
        <v>26.962499999999999</v>
      </c>
      <c r="E6" s="73">
        <v>27.457999999999998</v>
      </c>
      <c r="F6" s="73">
        <v>27.457999999999998</v>
      </c>
      <c r="G6" s="73">
        <v>39685900</v>
      </c>
      <c r="H6" s="41">
        <f t="shared" si="0"/>
        <v>1.0598004224634E-2</v>
      </c>
      <c r="I6" s="41">
        <f t="shared" si="1"/>
        <v>1.4502156150071072E-3</v>
      </c>
    </row>
    <row r="7" spans="1:9" x14ac:dyDescent="0.3">
      <c r="A7" s="72">
        <v>43191</v>
      </c>
      <c r="B7" s="73">
        <v>27.434999999999999</v>
      </c>
      <c r="C7" s="73">
        <v>28.299499999999998</v>
      </c>
      <c r="D7" s="73">
        <v>27.19</v>
      </c>
      <c r="E7" s="73">
        <v>27.748999999999999</v>
      </c>
      <c r="F7" s="73">
        <v>27.748999999999999</v>
      </c>
      <c r="G7" s="73">
        <v>37008800</v>
      </c>
      <c r="H7" s="41">
        <f t="shared" si="0"/>
        <v>1.1892320443980414E-3</v>
      </c>
      <c r="I7" s="41">
        <f t="shared" si="1"/>
        <v>-7.9585565652288519E-3</v>
      </c>
    </row>
    <row r="8" spans="1:9" x14ac:dyDescent="0.3">
      <c r="A8" s="72">
        <v>43221</v>
      </c>
      <c r="B8" s="73">
        <v>27.748999999999999</v>
      </c>
      <c r="C8" s="73">
        <v>28.8</v>
      </c>
      <c r="D8" s="73">
        <v>27.5505</v>
      </c>
      <c r="E8" s="73">
        <v>27.782</v>
      </c>
      <c r="F8" s="73">
        <v>27.782</v>
      </c>
      <c r="G8" s="73">
        <v>26105000</v>
      </c>
      <c r="H8" s="41">
        <f t="shared" si="0"/>
        <v>-2.3450435533798813E-2</v>
      </c>
      <c r="I8" s="41">
        <f t="shared" si="1"/>
        <v>-3.2598224143425704E-2</v>
      </c>
    </row>
    <row r="9" spans="1:9" x14ac:dyDescent="0.3">
      <c r="A9" s="72">
        <v>43252</v>
      </c>
      <c r="B9" s="73">
        <v>27.8</v>
      </c>
      <c r="C9" s="73">
        <v>27.834499999999998</v>
      </c>
      <c r="D9" s="73">
        <v>27.08</v>
      </c>
      <c r="E9" s="73">
        <v>27.130500000000001</v>
      </c>
      <c r="F9" s="73">
        <v>27.130500000000001</v>
      </c>
      <c r="G9" s="73">
        <v>25165300</v>
      </c>
      <c r="H9" s="41">
        <f t="shared" si="0"/>
        <v>-2.3092091926061077E-2</v>
      </c>
      <c r="I9" s="41">
        <f t="shared" si="1"/>
        <v>-3.2239880535687972E-2</v>
      </c>
    </row>
    <row r="10" spans="1:9" x14ac:dyDescent="0.3">
      <c r="A10" s="72">
        <v>43282</v>
      </c>
      <c r="B10" s="73">
        <v>27.130500000000001</v>
      </c>
      <c r="C10" s="73">
        <v>27.979500000000002</v>
      </c>
      <c r="D10" s="73">
        <v>26.480499999999999</v>
      </c>
      <c r="E10" s="73">
        <v>26.504000000000001</v>
      </c>
      <c r="F10" s="73">
        <v>26.504000000000001</v>
      </c>
      <c r="G10" s="73">
        <v>19458400</v>
      </c>
      <c r="H10" s="41">
        <f t="shared" si="0"/>
        <v>2.0506338665861684E-2</v>
      </c>
      <c r="I10" s="41">
        <f t="shared" si="1"/>
        <v>1.1358550056234791E-2</v>
      </c>
    </row>
    <row r="11" spans="1:9" x14ac:dyDescent="0.3">
      <c r="A11" s="72">
        <v>43313</v>
      </c>
      <c r="B11" s="73">
        <v>26.7</v>
      </c>
      <c r="C11" s="73">
        <v>27.2</v>
      </c>
      <c r="D11" s="73">
        <v>26.111000000000001</v>
      </c>
      <c r="E11" s="73">
        <v>27.047499999999999</v>
      </c>
      <c r="F11" s="73">
        <v>27.047499999999999</v>
      </c>
      <c r="G11" s="73">
        <v>26350200</v>
      </c>
      <c r="H11" s="41">
        <f t="shared" si="0"/>
        <v>-7.2095387743786822E-4</v>
      </c>
      <c r="I11" s="41">
        <f t="shared" si="1"/>
        <v>-9.8687424870647616E-3</v>
      </c>
    </row>
    <row r="12" spans="1:9" x14ac:dyDescent="0.3">
      <c r="A12" s="72">
        <v>43344</v>
      </c>
      <c r="B12" s="73">
        <v>27</v>
      </c>
      <c r="C12" s="73">
        <v>27.6</v>
      </c>
      <c r="D12" s="73">
        <v>26.655999999999999</v>
      </c>
      <c r="E12" s="73">
        <v>27.027999999999999</v>
      </c>
      <c r="F12" s="73">
        <v>27.027999999999999</v>
      </c>
      <c r="G12" s="73">
        <v>29338900</v>
      </c>
      <c r="H12" s="41">
        <f t="shared" si="0"/>
        <v>4.9670711854373287E-2</v>
      </c>
      <c r="I12" s="41">
        <f t="shared" si="1"/>
        <v>4.0522923244746392E-2</v>
      </c>
    </row>
    <row r="13" spans="1:9" x14ac:dyDescent="0.3">
      <c r="A13" s="72">
        <v>43374</v>
      </c>
      <c r="B13" s="73">
        <v>26.95</v>
      </c>
      <c r="C13" s="73">
        <v>28.884</v>
      </c>
      <c r="D13" s="73">
        <v>24.100999999999999</v>
      </c>
      <c r="E13" s="73">
        <v>28.3705</v>
      </c>
      <c r="F13" s="73">
        <v>28.3705</v>
      </c>
      <c r="G13" s="73">
        <v>36566500</v>
      </c>
      <c r="H13" s="41">
        <f t="shared" si="0"/>
        <v>-4.8818314798822773E-2</v>
      </c>
      <c r="I13" s="41">
        <f t="shared" si="1"/>
        <v>-5.7966103408449668E-2</v>
      </c>
    </row>
    <row r="14" spans="1:9" x14ac:dyDescent="0.3">
      <c r="A14" s="72">
        <v>43405</v>
      </c>
      <c r="B14" s="73">
        <v>28.398499999999999</v>
      </c>
      <c r="C14" s="73">
        <v>28.5</v>
      </c>
      <c r="D14" s="73">
        <v>26.95</v>
      </c>
      <c r="E14" s="73">
        <v>26.985499999999998</v>
      </c>
      <c r="F14" s="73">
        <v>26.985499999999998</v>
      </c>
      <c r="G14" s="73">
        <v>22789700</v>
      </c>
      <c r="H14" s="41">
        <f t="shared" si="0"/>
        <v>3.8353930814696791E-2</v>
      </c>
      <c r="I14" s="41">
        <f t="shared" si="1"/>
        <v>2.9206142205069896E-2</v>
      </c>
    </row>
    <row r="15" spans="1:9" x14ac:dyDescent="0.3">
      <c r="A15" s="72">
        <v>43435</v>
      </c>
      <c r="B15" s="73">
        <v>27.0015</v>
      </c>
      <c r="C15" s="73">
        <v>28.992000000000001</v>
      </c>
      <c r="D15" s="73">
        <v>26.97</v>
      </c>
      <c r="E15" s="73">
        <v>28.020499999999998</v>
      </c>
      <c r="F15" s="73">
        <v>28.020499999999998</v>
      </c>
      <c r="G15" s="73">
        <v>28639200</v>
      </c>
      <c r="H15" s="41">
        <f t="shared" si="0"/>
        <v>4.7393872343462928E-2</v>
      </c>
      <c r="I15" s="41">
        <f t="shared" si="1"/>
        <v>3.8246083733836034E-2</v>
      </c>
    </row>
    <row r="16" spans="1:9" x14ac:dyDescent="0.3">
      <c r="A16" s="72">
        <v>43466</v>
      </c>
      <c r="B16" s="73">
        <v>28.02</v>
      </c>
      <c r="C16" s="73">
        <v>29.448</v>
      </c>
      <c r="D16" s="73">
        <v>27.91</v>
      </c>
      <c r="E16" s="73">
        <v>29.348500000000001</v>
      </c>
      <c r="F16" s="73">
        <v>29.348500000000001</v>
      </c>
      <c r="G16" s="73">
        <v>28935900</v>
      </c>
      <c r="H16" s="41">
        <f t="shared" si="0"/>
        <v>5.2472869141523383E-3</v>
      </c>
      <c r="I16" s="41">
        <f t="shared" si="1"/>
        <v>-3.9005016954745545E-3</v>
      </c>
    </row>
    <row r="17" spans="1:9" x14ac:dyDescent="0.3">
      <c r="A17" s="72">
        <v>43497</v>
      </c>
      <c r="B17" s="73">
        <v>29.301500000000001</v>
      </c>
      <c r="C17" s="73">
        <v>30.015000000000001</v>
      </c>
      <c r="D17" s="73">
        <v>29.051500000000001</v>
      </c>
      <c r="E17" s="73">
        <v>29.502500000000001</v>
      </c>
      <c r="F17" s="73">
        <v>29.502500000000001</v>
      </c>
      <c r="G17" s="73">
        <v>30172600</v>
      </c>
      <c r="H17" s="41">
        <f t="shared" si="0"/>
        <v>-4.8216252859927221E-2</v>
      </c>
      <c r="I17" s="41">
        <f t="shared" si="1"/>
        <v>-5.7364041469554115E-2</v>
      </c>
    </row>
    <row r="18" spans="1:9" x14ac:dyDescent="0.3">
      <c r="A18" s="72">
        <v>43525</v>
      </c>
      <c r="B18" s="73">
        <v>28.911999999999999</v>
      </c>
      <c r="C18" s="73">
        <v>29.25</v>
      </c>
      <c r="D18" s="73">
        <v>27.88</v>
      </c>
      <c r="E18" s="73">
        <v>28.08</v>
      </c>
      <c r="F18" s="73">
        <v>28.08</v>
      </c>
      <c r="G18" s="73">
        <v>26690000</v>
      </c>
      <c r="H18" s="41">
        <f t="shared" si="0"/>
        <v>2.5819088319088876E-3</v>
      </c>
      <c r="I18" s="41">
        <f t="shared" si="1"/>
        <v>-6.5658797777180047E-3</v>
      </c>
    </row>
    <row r="19" spans="1:9" x14ac:dyDescent="0.3">
      <c r="A19" s="72">
        <v>43556</v>
      </c>
      <c r="B19" s="73">
        <v>28.15</v>
      </c>
      <c r="C19" s="73">
        <v>28.49</v>
      </c>
      <c r="D19" s="73">
        <v>27.798500000000001</v>
      </c>
      <c r="E19" s="73">
        <v>28.1525</v>
      </c>
      <c r="F19" s="73">
        <v>28.1525</v>
      </c>
      <c r="G19" s="73">
        <v>17724000</v>
      </c>
      <c r="H19" s="41">
        <f t="shared" si="0"/>
        <v>8.1520291270758046E-3</v>
      </c>
      <c r="I19" s="41">
        <f t="shared" si="1"/>
        <v>-9.957594825510882E-4</v>
      </c>
    </row>
    <row r="20" spans="1:9" x14ac:dyDescent="0.3">
      <c r="A20" s="72">
        <v>43586</v>
      </c>
      <c r="B20" s="73">
        <v>28.1525</v>
      </c>
      <c r="C20" s="73">
        <v>28.669</v>
      </c>
      <c r="D20" s="73">
        <v>27.741</v>
      </c>
      <c r="E20" s="73">
        <v>28.382000000000001</v>
      </c>
      <c r="F20" s="73">
        <v>28.382000000000001</v>
      </c>
      <c r="G20" s="73">
        <v>29656800</v>
      </c>
      <c r="H20" s="41">
        <f t="shared" si="0"/>
        <v>5.6285674018744278E-2</v>
      </c>
      <c r="I20" s="41">
        <f t="shared" si="1"/>
        <v>4.7137885409117383E-2</v>
      </c>
    </row>
    <row r="21" spans="1:9" x14ac:dyDescent="0.3">
      <c r="A21" s="72">
        <v>43617</v>
      </c>
      <c r="B21" s="73">
        <v>28.501999999999999</v>
      </c>
      <c r="C21" s="73">
        <v>30.6</v>
      </c>
      <c r="D21" s="73">
        <v>28.501999999999999</v>
      </c>
      <c r="E21" s="73">
        <v>29.979500000000002</v>
      </c>
      <c r="F21" s="73">
        <v>29.979500000000002</v>
      </c>
      <c r="G21" s="73">
        <v>37513400</v>
      </c>
      <c r="H21" s="41">
        <f t="shared" si="0"/>
        <v>2.2582097766807304E-2</v>
      </c>
      <c r="I21" s="41">
        <f t="shared" si="1"/>
        <v>1.3434309157180411E-2</v>
      </c>
    </row>
    <row r="22" spans="1:9" x14ac:dyDescent="0.3">
      <c r="A22" s="72">
        <v>43647</v>
      </c>
      <c r="B22" s="73">
        <v>29.698499999999999</v>
      </c>
      <c r="C22" s="73">
        <v>31.638999999999999</v>
      </c>
      <c r="D22" s="73">
        <v>29.466000000000001</v>
      </c>
      <c r="E22" s="73">
        <v>30.656500000000001</v>
      </c>
      <c r="F22" s="73">
        <v>30.656500000000001</v>
      </c>
      <c r="G22" s="73">
        <v>38869200</v>
      </c>
      <c r="H22" s="41">
        <f t="shared" si="0"/>
        <v>0.10252311907752028</v>
      </c>
      <c r="I22" s="41">
        <f t="shared" si="1"/>
        <v>9.3375330467893383E-2</v>
      </c>
    </row>
    <row r="23" spans="1:9" x14ac:dyDescent="0.3">
      <c r="A23" s="72">
        <v>43678</v>
      </c>
      <c r="B23" s="73">
        <v>30.597999999999999</v>
      </c>
      <c r="C23" s="73">
        <v>34.74</v>
      </c>
      <c r="D23" s="73">
        <v>30.4</v>
      </c>
      <c r="E23" s="73">
        <v>33.799500000000002</v>
      </c>
      <c r="F23" s="73">
        <v>33.799500000000002</v>
      </c>
      <c r="G23" s="73">
        <v>69165200</v>
      </c>
      <c r="H23" s="41">
        <f t="shared" si="0"/>
        <v>-2.4467817571266003E-2</v>
      </c>
      <c r="I23" s="41">
        <f t="shared" si="1"/>
        <v>-3.3615606180892897E-2</v>
      </c>
    </row>
    <row r="24" spans="1:9" x14ac:dyDescent="0.3">
      <c r="A24" s="72">
        <v>43709</v>
      </c>
      <c r="B24" s="73">
        <v>33.799500000000002</v>
      </c>
      <c r="C24" s="73">
        <v>35</v>
      </c>
      <c r="D24" s="73">
        <v>32.6</v>
      </c>
      <c r="E24" s="73">
        <v>32.972499999999997</v>
      </c>
      <c r="F24" s="73">
        <v>32.972499999999997</v>
      </c>
      <c r="G24" s="73">
        <v>56492800</v>
      </c>
      <c r="H24" s="41">
        <f t="shared" si="0"/>
        <v>3.3148836151338346E-2</v>
      </c>
      <c r="I24" s="41">
        <f t="shared" si="1"/>
        <v>2.4001047541711451E-2</v>
      </c>
    </row>
    <row r="25" spans="1:9" x14ac:dyDescent="0.3">
      <c r="A25" s="72">
        <v>43739</v>
      </c>
      <c r="B25" s="73">
        <v>32.950000000000003</v>
      </c>
      <c r="C25" s="73">
        <v>34.799999999999997</v>
      </c>
      <c r="D25" s="73">
        <v>32.250500000000002</v>
      </c>
      <c r="E25" s="73">
        <v>34.0655</v>
      </c>
      <c r="F25" s="73">
        <v>34.0655</v>
      </c>
      <c r="G25" s="73">
        <v>46274900</v>
      </c>
      <c r="H25" s="41">
        <f t="shared" si="0"/>
        <v>-1.9139598714241712E-2</v>
      </c>
      <c r="I25" s="41">
        <f t="shared" si="1"/>
        <v>-2.8287387323868603E-2</v>
      </c>
    </row>
    <row r="26" spans="1:9" x14ac:dyDescent="0.3">
      <c r="A26" s="72">
        <v>43770</v>
      </c>
      <c r="B26" s="73">
        <v>34</v>
      </c>
      <c r="C26" s="73">
        <v>35.549999999999997</v>
      </c>
      <c r="D26" s="73">
        <v>32.843499999999999</v>
      </c>
      <c r="E26" s="73">
        <v>33.413499999999999</v>
      </c>
      <c r="F26" s="73">
        <v>33.413499999999999</v>
      </c>
      <c r="G26" s="73">
        <v>24916700</v>
      </c>
      <c r="H26" s="41">
        <f t="shared" si="0"/>
        <v>3.1020395947745784E-2</v>
      </c>
      <c r="I26" s="41">
        <f t="shared" si="1"/>
        <v>2.1872607338118889E-2</v>
      </c>
    </row>
    <row r="27" spans="1:9" x14ac:dyDescent="0.3">
      <c r="A27" s="72">
        <v>43800</v>
      </c>
      <c r="B27" s="73">
        <v>33.519500000000001</v>
      </c>
      <c r="C27" s="73">
        <v>34.5</v>
      </c>
      <c r="D27" s="73">
        <v>0.30099999999999999</v>
      </c>
      <c r="E27" s="73">
        <v>34.450000000000003</v>
      </c>
      <c r="F27" s="73">
        <v>34.450000000000003</v>
      </c>
      <c r="G27" s="74">
        <v>232000000</v>
      </c>
      <c r="H27" s="41">
        <f t="shared" si="0"/>
        <v>4.1219158200290117E-2</v>
      </c>
      <c r="I27" s="41">
        <f t="shared" si="1"/>
        <v>3.2071369590663222E-2</v>
      </c>
    </row>
    <row r="28" spans="1:9" x14ac:dyDescent="0.3">
      <c r="A28" s="72">
        <v>43831</v>
      </c>
      <c r="B28" s="73">
        <v>34.799999999999997</v>
      </c>
      <c r="C28" s="73">
        <v>36.9</v>
      </c>
      <c r="D28" s="73">
        <v>34</v>
      </c>
      <c r="E28" s="73">
        <v>35.869999999999997</v>
      </c>
      <c r="F28" s="73">
        <v>35.869999999999997</v>
      </c>
      <c r="G28" s="73">
        <v>43322296</v>
      </c>
      <c r="H28" s="41">
        <f t="shared" si="0"/>
        <v>4.1817674937273487E-2</v>
      </c>
      <c r="I28" s="41">
        <f t="shared" si="1"/>
        <v>3.2669886327646593E-2</v>
      </c>
    </row>
    <row r="29" spans="1:9" x14ac:dyDescent="0.3">
      <c r="A29" s="72">
        <v>43862</v>
      </c>
      <c r="B29" s="73">
        <v>36.450000000000003</v>
      </c>
      <c r="C29" s="73">
        <v>39</v>
      </c>
      <c r="D29" s="73">
        <v>35.18</v>
      </c>
      <c r="E29" s="73">
        <v>37.369999999999997</v>
      </c>
      <c r="F29" s="73">
        <v>37.369999999999997</v>
      </c>
      <c r="G29" s="73">
        <v>41365195</v>
      </c>
      <c r="H29" s="41">
        <f t="shared" si="0"/>
        <v>2.2477923468022572E-2</v>
      </c>
      <c r="I29" s="41">
        <f t="shared" si="1"/>
        <v>1.333013485839568E-2</v>
      </c>
    </row>
    <row r="30" spans="1:9" x14ac:dyDescent="0.3">
      <c r="A30" s="72">
        <v>43891</v>
      </c>
      <c r="B30" s="73">
        <v>36.94</v>
      </c>
      <c r="C30" s="73">
        <v>43.7</v>
      </c>
      <c r="D30" s="73">
        <v>34.46</v>
      </c>
      <c r="E30" s="73">
        <v>38.21</v>
      </c>
      <c r="F30" s="73">
        <v>38.21</v>
      </c>
      <c r="G30" s="74">
        <v>101000000</v>
      </c>
      <c r="H30" s="41">
        <f t="shared" si="0"/>
        <v>0.11410625490709236</v>
      </c>
      <c r="I30" s="41">
        <f t="shared" si="1"/>
        <v>0.10495846629746547</v>
      </c>
    </row>
    <row r="31" spans="1:9" x14ac:dyDescent="0.3">
      <c r="A31" s="72">
        <v>43922</v>
      </c>
      <c r="B31" s="73">
        <v>38.21</v>
      </c>
      <c r="C31" s="73">
        <v>45.05</v>
      </c>
      <c r="D31" s="73">
        <v>37.32</v>
      </c>
      <c r="E31" s="73">
        <v>42.57</v>
      </c>
      <c r="F31" s="73">
        <v>42.57</v>
      </c>
      <c r="G31" s="74">
        <v>150000000</v>
      </c>
      <c r="H31" s="41">
        <f t="shared" si="0"/>
        <v>-3.7115339440920797E-2</v>
      </c>
      <c r="I31" s="41">
        <f t="shared" si="1"/>
        <v>-4.6263128050547692E-2</v>
      </c>
    </row>
    <row r="32" spans="1:9" x14ac:dyDescent="0.3">
      <c r="A32" s="72">
        <v>43952</v>
      </c>
      <c r="B32" s="73">
        <v>42.57</v>
      </c>
      <c r="C32" s="73">
        <v>43.94</v>
      </c>
      <c r="D32" s="73">
        <v>39.6</v>
      </c>
      <c r="E32" s="73">
        <v>40.99</v>
      </c>
      <c r="F32" s="73">
        <v>40.99</v>
      </c>
      <c r="G32" s="74">
        <v>132000000</v>
      </c>
      <c r="H32" s="41">
        <f t="shared" si="0"/>
        <v>3.9521834593803304E-2</v>
      </c>
      <c r="I32" s="41">
        <f t="shared" si="1"/>
        <v>3.0374045984176409E-2</v>
      </c>
    </row>
    <row r="33" spans="1:9" x14ac:dyDescent="0.3">
      <c r="A33" s="72">
        <v>43983</v>
      </c>
      <c r="B33" s="73">
        <v>41.37</v>
      </c>
      <c r="C33" s="73">
        <v>43.07</v>
      </c>
      <c r="D33" s="73">
        <v>40.5</v>
      </c>
      <c r="E33" s="73">
        <v>42.61</v>
      </c>
      <c r="F33" s="73">
        <v>42.61</v>
      </c>
      <c r="G33" s="73">
        <v>82374387</v>
      </c>
      <c r="H33" s="41">
        <f t="shared" si="0"/>
        <v>0.10631307204881486</v>
      </c>
      <c r="I33" s="41">
        <f t="shared" si="1"/>
        <v>9.7165283439187969E-2</v>
      </c>
    </row>
    <row r="34" spans="1:9" x14ac:dyDescent="0.3">
      <c r="A34" s="72">
        <v>44013</v>
      </c>
      <c r="B34" s="73">
        <v>43.25</v>
      </c>
      <c r="C34" s="73">
        <v>47.25</v>
      </c>
      <c r="D34" s="73">
        <v>42</v>
      </c>
      <c r="E34" s="73">
        <v>47.14</v>
      </c>
      <c r="F34" s="73">
        <v>47.14</v>
      </c>
      <c r="G34" s="74">
        <v>147000000</v>
      </c>
      <c r="H34" s="41">
        <f t="shared" ref="H34:H60" si="2">(F35-F34)/F34</f>
        <v>-3.8184132371658824E-2</v>
      </c>
      <c r="I34" s="41">
        <f t="shared" ref="I34:I60" si="3">H34-$H$63</f>
        <v>-4.7331920981285719E-2</v>
      </c>
    </row>
    <row r="35" spans="1:9" x14ac:dyDescent="0.3">
      <c r="A35" s="72">
        <v>44044</v>
      </c>
      <c r="B35" s="73">
        <v>47.14</v>
      </c>
      <c r="C35" s="73">
        <v>51.5</v>
      </c>
      <c r="D35" s="73">
        <v>43.16</v>
      </c>
      <c r="E35" s="73">
        <v>45.34</v>
      </c>
      <c r="F35" s="73">
        <v>45.34</v>
      </c>
      <c r="G35" s="74">
        <v>182000000</v>
      </c>
      <c r="H35" s="41">
        <f t="shared" si="2"/>
        <v>-2.5584472871636604E-2</v>
      </c>
      <c r="I35" s="41">
        <f t="shared" si="3"/>
        <v>-3.4732261481263495E-2</v>
      </c>
    </row>
    <row r="36" spans="1:9" x14ac:dyDescent="0.3">
      <c r="A36" s="72">
        <v>44075</v>
      </c>
      <c r="B36" s="73">
        <v>45.7</v>
      </c>
      <c r="C36" s="73">
        <v>48.14</v>
      </c>
      <c r="D36" s="73">
        <v>38.700000000000003</v>
      </c>
      <c r="E36" s="73">
        <v>44.18</v>
      </c>
      <c r="F36" s="73">
        <v>44.18</v>
      </c>
      <c r="G36" s="74">
        <v>104000000</v>
      </c>
      <c r="H36" s="41">
        <f t="shared" si="2"/>
        <v>3.1688546853780122E-3</v>
      </c>
      <c r="I36" s="41">
        <f t="shared" si="3"/>
        <v>-5.9789339242488811E-3</v>
      </c>
    </row>
    <row r="37" spans="1:9" x14ac:dyDescent="0.3">
      <c r="A37" s="72">
        <v>44105</v>
      </c>
      <c r="B37" s="73">
        <v>44.81</v>
      </c>
      <c r="C37" s="73">
        <v>51.2</v>
      </c>
      <c r="D37" s="73">
        <v>38.200000000000003</v>
      </c>
      <c r="E37" s="73">
        <v>44.32</v>
      </c>
      <c r="F37" s="73">
        <v>44.32</v>
      </c>
      <c r="G37" s="73">
        <v>59747288</v>
      </c>
      <c r="H37" s="41">
        <f t="shared" si="2"/>
        <v>-3.3393501805054078E-2</v>
      </c>
      <c r="I37" s="41">
        <f t="shared" si="3"/>
        <v>-4.2541290414680973E-2</v>
      </c>
    </row>
    <row r="38" spans="1:9" x14ac:dyDescent="0.3">
      <c r="A38" s="72">
        <v>44136</v>
      </c>
      <c r="B38" s="73">
        <v>47.98</v>
      </c>
      <c r="C38" s="73">
        <v>49.5</v>
      </c>
      <c r="D38" s="73">
        <v>37.4</v>
      </c>
      <c r="E38" s="73">
        <v>42.84</v>
      </c>
      <c r="F38" s="73">
        <v>42.84</v>
      </c>
      <c r="G38" s="73">
        <v>86491730</v>
      </c>
      <c r="H38" s="41">
        <f t="shared" si="2"/>
        <v>2.1241830065359395E-2</v>
      </c>
      <c r="I38" s="41">
        <f t="shared" si="3"/>
        <v>1.2094041455732502E-2</v>
      </c>
    </row>
    <row r="39" spans="1:9" x14ac:dyDescent="0.3">
      <c r="A39" s="72">
        <v>44166</v>
      </c>
      <c r="B39" s="73">
        <v>44.27</v>
      </c>
      <c r="C39" s="73">
        <v>49.96</v>
      </c>
      <c r="D39" s="73">
        <v>38.1</v>
      </c>
      <c r="E39" s="73">
        <v>43.75</v>
      </c>
      <c r="F39" s="73">
        <v>43.75</v>
      </c>
      <c r="G39" s="73">
        <v>88435714</v>
      </c>
      <c r="H39" s="41">
        <f t="shared" si="2"/>
        <v>-2.5142857142857175E-2</v>
      </c>
      <c r="I39" s="41">
        <f t="shared" si="3"/>
        <v>-3.429064575248407E-2</v>
      </c>
    </row>
    <row r="40" spans="1:9" x14ac:dyDescent="0.3">
      <c r="A40" s="72">
        <v>44197</v>
      </c>
      <c r="B40" s="73">
        <v>47.98</v>
      </c>
      <c r="C40" s="73">
        <v>47.98</v>
      </c>
      <c r="D40" s="73">
        <v>40.020000000000003</v>
      </c>
      <c r="E40" s="73">
        <v>42.65</v>
      </c>
      <c r="F40" s="73">
        <v>42.65</v>
      </c>
      <c r="G40" s="74">
        <v>103000000</v>
      </c>
      <c r="H40" s="41">
        <f t="shared" si="2"/>
        <v>-5.6271981242672887E-2</v>
      </c>
      <c r="I40" s="41">
        <f t="shared" si="3"/>
        <v>-6.5419769852299775E-2</v>
      </c>
    </row>
    <row r="41" spans="1:9" x14ac:dyDescent="0.3">
      <c r="A41" s="72">
        <v>44228</v>
      </c>
      <c r="B41" s="73">
        <v>43.97</v>
      </c>
      <c r="C41" s="73">
        <v>43.97</v>
      </c>
      <c r="D41" s="73">
        <v>35.799999999999997</v>
      </c>
      <c r="E41" s="73">
        <v>40.25</v>
      </c>
      <c r="F41" s="73">
        <v>40.25</v>
      </c>
      <c r="G41" s="74">
        <v>125000000</v>
      </c>
      <c r="H41" s="41">
        <f t="shared" si="2"/>
        <v>-5.1677018633540329E-2</v>
      </c>
      <c r="I41" s="41">
        <f t="shared" si="3"/>
        <v>-6.0824807243167224E-2</v>
      </c>
    </row>
    <row r="42" spans="1:9" x14ac:dyDescent="0.3">
      <c r="A42" s="72">
        <v>44256</v>
      </c>
      <c r="B42" s="73">
        <v>41.98</v>
      </c>
      <c r="C42" s="73">
        <v>43.95</v>
      </c>
      <c r="D42" s="73">
        <v>38.15</v>
      </c>
      <c r="E42" s="73">
        <v>38.17</v>
      </c>
      <c r="F42" s="73">
        <v>38.17</v>
      </c>
      <c r="G42" s="74">
        <v>153000000</v>
      </c>
      <c r="H42" s="41">
        <f t="shared" si="2"/>
        <v>6.3400576368876124E-2</v>
      </c>
      <c r="I42" s="41">
        <f t="shared" si="3"/>
        <v>5.425278775924923E-2</v>
      </c>
    </row>
    <row r="43" spans="1:9" x14ac:dyDescent="0.3">
      <c r="A43" s="72">
        <v>44287</v>
      </c>
      <c r="B43" s="73">
        <v>39.700000000000003</v>
      </c>
      <c r="C43" s="73">
        <v>41.99</v>
      </c>
      <c r="D43" s="73">
        <v>37</v>
      </c>
      <c r="E43" s="73">
        <v>40.590000000000003</v>
      </c>
      <c r="F43" s="73">
        <v>40.590000000000003</v>
      </c>
      <c r="G43" s="73">
        <v>93804932</v>
      </c>
      <c r="H43" s="41">
        <f t="shared" si="2"/>
        <v>4.9273220004927315E-2</v>
      </c>
      <c r="I43" s="41">
        <f t="shared" si="3"/>
        <v>4.012543139530042E-2</v>
      </c>
    </row>
    <row r="44" spans="1:9" x14ac:dyDescent="0.3">
      <c r="A44" s="72">
        <v>44317</v>
      </c>
      <c r="B44" s="73">
        <v>41.7</v>
      </c>
      <c r="C44" s="73">
        <v>44.88</v>
      </c>
      <c r="D44" s="73">
        <v>40.450000000000003</v>
      </c>
      <c r="E44" s="73">
        <v>42.59</v>
      </c>
      <c r="F44" s="73">
        <v>42.59</v>
      </c>
      <c r="G44" s="73">
        <v>81702767</v>
      </c>
      <c r="H44" s="41">
        <f t="shared" si="2"/>
        <v>-4.8602958440948585E-2</v>
      </c>
      <c r="I44" s="41">
        <f t="shared" si="3"/>
        <v>-5.7750747050575479E-2</v>
      </c>
    </row>
    <row r="45" spans="1:9" x14ac:dyDescent="0.3">
      <c r="A45" s="72">
        <v>44348</v>
      </c>
      <c r="B45" s="73">
        <v>42.78</v>
      </c>
      <c r="C45" s="73">
        <v>44.89</v>
      </c>
      <c r="D45" s="73">
        <v>40.4</v>
      </c>
      <c r="E45" s="73">
        <v>40.520000000000003</v>
      </c>
      <c r="F45" s="73">
        <v>40.520000000000003</v>
      </c>
      <c r="G45" s="73">
        <v>98715478</v>
      </c>
      <c r="H45" s="41">
        <f t="shared" si="2"/>
        <v>3.4550839091806479E-2</v>
      </c>
      <c r="I45" s="41">
        <f t="shared" si="3"/>
        <v>2.5403050482179584E-2</v>
      </c>
    </row>
    <row r="46" spans="1:9" x14ac:dyDescent="0.3">
      <c r="A46" s="72">
        <v>44378</v>
      </c>
      <c r="B46" s="73">
        <v>41.17</v>
      </c>
      <c r="C46" s="73">
        <v>44.1</v>
      </c>
      <c r="D46" s="73">
        <v>38.65</v>
      </c>
      <c r="E46" s="73">
        <v>41.92</v>
      </c>
      <c r="F46" s="73">
        <v>41.92</v>
      </c>
      <c r="G46" s="73">
        <v>58725563</v>
      </c>
      <c r="H46" s="41">
        <f t="shared" si="2"/>
        <v>-2.6001908396946646E-2</v>
      </c>
      <c r="I46" s="41">
        <f t="shared" si="3"/>
        <v>-3.5149697006573541E-2</v>
      </c>
    </row>
    <row r="47" spans="1:9" x14ac:dyDescent="0.3">
      <c r="A47" s="72">
        <v>44409</v>
      </c>
      <c r="B47" s="73">
        <v>41.94</v>
      </c>
      <c r="C47" s="73">
        <v>44.4</v>
      </c>
      <c r="D47" s="73">
        <v>39.68</v>
      </c>
      <c r="E47" s="73">
        <v>40.83</v>
      </c>
      <c r="F47" s="73">
        <v>40.83</v>
      </c>
      <c r="G47" s="73">
        <v>62257948</v>
      </c>
      <c r="H47" s="41">
        <f t="shared" si="2"/>
        <v>-2.71858927259368E-2</v>
      </c>
      <c r="I47" s="41">
        <f t="shared" si="3"/>
        <v>-3.6333681335563695E-2</v>
      </c>
    </row>
    <row r="48" spans="1:9" x14ac:dyDescent="0.3">
      <c r="A48" s="72">
        <v>44440</v>
      </c>
      <c r="B48" s="73">
        <v>44.23</v>
      </c>
      <c r="C48" s="73">
        <v>44.23</v>
      </c>
      <c r="D48" s="73">
        <v>39.58</v>
      </c>
      <c r="E48" s="73">
        <v>39.72</v>
      </c>
      <c r="F48" s="73">
        <v>39.72</v>
      </c>
      <c r="G48" s="73">
        <v>89938512</v>
      </c>
      <c r="H48" s="41">
        <f t="shared" si="2"/>
        <v>4.4813695871097715E-2</v>
      </c>
      <c r="I48" s="41">
        <f t="shared" si="3"/>
        <v>3.5665907261470821E-2</v>
      </c>
    </row>
    <row r="49" spans="1:9" x14ac:dyDescent="0.3">
      <c r="A49" s="72">
        <v>44470</v>
      </c>
      <c r="B49" s="73">
        <v>40.65</v>
      </c>
      <c r="C49" s="73">
        <v>44.5</v>
      </c>
      <c r="D49" s="73">
        <v>35.799999999999997</v>
      </c>
      <c r="E49" s="73">
        <v>41.5</v>
      </c>
      <c r="F49" s="73">
        <v>41.5</v>
      </c>
      <c r="G49" s="73">
        <v>89416008</v>
      </c>
      <c r="H49" s="41">
        <f t="shared" si="2"/>
        <v>2.4096385542163881E-4</v>
      </c>
      <c r="I49" s="41">
        <f t="shared" si="3"/>
        <v>-8.9068247542052545E-3</v>
      </c>
    </row>
    <row r="50" spans="1:9" x14ac:dyDescent="0.3">
      <c r="A50" s="72">
        <v>44501</v>
      </c>
      <c r="B50" s="73">
        <v>41.72</v>
      </c>
      <c r="C50" s="73">
        <v>43.08</v>
      </c>
      <c r="D50" s="73">
        <v>39.299999999999997</v>
      </c>
      <c r="E50" s="73">
        <v>41.51</v>
      </c>
      <c r="F50" s="73">
        <v>41.51</v>
      </c>
      <c r="G50" s="73">
        <v>91245939</v>
      </c>
      <c r="H50" s="41">
        <f t="shared" si="2"/>
        <v>-7.2271741748978894E-4</v>
      </c>
      <c r="I50" s="41">
        <f t="shared" si="3"/>
        <v>-9.8705060271166815E-3</v>
      </c>
    </row>
    <row r="51" spans="1:9" x14ac:dyDescent="0.3">
      <c r="A51" s="72">
        <v>44531</v>
      </c>
      <c r="B51" s="73">
        <v>41.43</v>
      </c>
      <c r="C51" s="73">
        <v>43.78</v>
      </c>
      <c r="D51" s="73">
        <v>40.729999999999997</v>
      </c>
      <c r="E51" s="73">
        <v>41.48</v>
      </c>
      <c r="F51" s="73">
        <v>41.48</v>
      </c>
      <c r="G51" s="73">
        <v>67453809</v>
      </c>
      <c r="H51" s="41">
        <f t="shared" si="2"/>
        <v>-5.5448408871744672E-3</v>
      </c>
      <c r="I51" s="41">
        <f t="shared" si="3"/>
        <v>-1.4692629496801359E-2</v>
      </c>
    </row>
    <row r="52" spans="1:9" x14ac:dyDescent="0.3">
      <c r="A52" s="72">
        <v>44562</v>
      </c>
      <c r="B52" s="73">
        <v>42.07</v>
      </c>
      <c r="C52" s="73">
        <v>44.25</v>
      </c>
      <c r="D52" s="73">
        <v>40.76</v>
      </c>
      <c r="E52" s="73">
        <v>41.25</v>
      </c>
      <c r="F52" s="73">
        <v>41.25</v>
      </c>
      <c r="G52" s="73">
        <v>88892105</v>
      </c>
      <c r="H52" s="41">
        <f t="shared" si="2"/>
        <v>5.6727272727272807E-2</v>
      </c>
      <c r="I52" s="41">
        <f t="shared" si="3"/>
        <v>4.7579484117645912E-2</v>
      </c>
    </row>
    <row r="53" spans="1:9" x14ac:dyDescent="0.3">
      <c r="A53" s="72">
        <v>44593</v>
      </c>
      <c r="B53" s="73">
        <v>41.68</v>
      </c>
      <c r="C53" s="73">
        <v>48.8</v>
      </c>
      <c r="D53" s="73">
        <v>39.5</v>
      </c>
      <c r="E53" s="73">
        <v>43.59</v>
      </c>
      <c r="F53" s="73">
        <v>43.59</v>
      </c>
      <c r="G53" s="74">
        <v>120000000</v>
      </c>
      <c r="H53" s="41">
        <f t="shared" si="2"/>
        <v>1.2158752007340996E-2</v>
      </c>
      <c r="I53" s="41">
        <f t="shared" si="3"/>
        <v>3.0109633977141032E-3</v>
      </c>
    </row>
    <row r="54" spans="1:9" x14ac:dyDescent="0.3">
      <c r="A54" s="72">
        <v>44621</v>
      </c>
      <c r="B54" s="73">
        <v>43.59</v>
      </c>
      <c r="C54" s="73">
        <v>47.6</v>
      </c>
      <c r="D54" s="73">
        <v>43.38</v>
      </c>
      <c r="E54" s="73">
        <v>44.12</v>
      </c>
      <c r="F54" s="73">
        <v>44.12</v>
      </c>
      <c r="G54" s="74">
        <v>161000000</v>
      </c>
      <c r="H54" s="41">
        <f t="shared" si="2"/>
        <v>1.5185856754306476E-2</v>
      </c>
      <c r="I54" s="41">
        <f t="shared" si="3"/>
        <v>6.0380681446795832E-3</v>
      </c>
    </row>
    <row r="55" spans="1:9" x14ac:dyDescent="0.3">
      <c r="A55" s="72">
        <v>44652</v>
      </c>
      <c r="B55" s="73">
        <v>43.15</v>
      </c>
      <c r="C55" s="73">
        <v>52.45</v>
      </c>
      <c r="D55" s="73">
        <v>38.6</v>
      </c>
      <c r="E55" s="73">
        <v>44.79</v>
      </c>
      <c r="F55" s="73">
        <v>44.79</v>
      </c>
      <c r="G55" s="73">
        <v>74471803</v>
      </c>
      <c r="H55" s="41">
        <f t="shared" si="2"/>
        <v>-1.8754186202277211E-2</v>
      </c>
      <c r="I55" s="41">
        <f t="shared" si="3"/>
        <v>-2.7901974811904103E-2</v>
      </c>
    </row>
    <row r="56" spans="1:9" x14ac:dyDescent="0.3">
      <c r="A56" s="72">
        <v>44682</v>
      </c>
      <c r="B56" s="73">
        <v>44.47</v>
      </c>
      <c r="C56" s="73">
        <v>46.82</v>
      </c>
      <c r="D56" s="73">
        <v>42.75</v>
      </c>
      <c r="E56" s="73">
        <v>43.95</v>
      </c>
      <c r="F56" s="73">
        <v>43.95</v>
      </c>
      <c r="G56" s="73">
        <v>66133107</v>
      </c>
      <c r="H56" s="41">
        <f t="shared" si="2"/>
        <v>-4.323094425483614E-3</v>
      </c>
      <c r="I56" s="41">
        <f t="shared" si="3"/>
        <v>-1.3470883035110508E-2</v>
      </c>
    </row>
    <row r="57" spans="1:9" x14ac:dyDescent="0.3">
      <c r="A57" s="72">
        <v>44713</v>
      </c>
      <c r="B57" s="73">
        <v>43.88</v>
      </c>
      <c r="C57" s="73">
        <v>44.95</v>
      </c>
      <c r="D57" s="73">
        <v>43.21</v>
      </c>
      <c r="E57" s="73">
        <v>43.76</v>
      </c>
      <c r="F57" s="73">
        <v>43.76</v>
      </c>
      <c r="G57" s="73">
        <v>49637725</v>
      </c>
      <c r="H57" s="41">
        <f t="shared" si="2"/>
        <v>6.855575868373041E-3</v>
      </c>
      <c r="I57" s="41">
        <f t="shared" si="3"/>
        <v>-2.2922127412538518E-3</v>
      </c>
    </row>
    <row r="58" spans="1:9" x14ac:dyDescent="0.3">
      <c r="A58" s="72">
        <v>44743</v>
      </c>
      <c r="B58" s="73">
        <v>43.87</v>
      </c>
      <c r="C58" s="73">
        <v>45.46</v>
      </c>
      <c r="D58" s="73">
        <v>38.299999999999997</v>
      </c>
      <c r="E58" s="73">
        <v>44.06</v>
      </c>
      <c r="F58" s="73">
        <v>44.06</v>
      </c>
      <c r="G58" s="73">
        <v>73072618</v>
      </c>
      <c r="H58" s="41">
        <f t="shared" si="2"/>
        <v>-3.6314117113028527E-3</v>
      </c>
      <c r="I58" s="41">
        <f t="shared" si="3"/>
        <v>-1.2779200320929746E-2</v>
      </c>
    </row>
    <row r="59" spans="1:9" x14ac:dyDescent="0.3">
      <c r="A59" s="72">
        <v>44774</v>
      </c>
      <c r="B59" s="73">
        <v>44.44</v>
      </c>
      <c r="C59" s="73">
        <v>45.2</v>
      </c>
      <c r="D59" s="73">
        <v>41.6</v>
      </c>
      <c r="E59" s="73">
        <v>43.9</v>
      </c>
      <c r="F59" s="73">
        <v>43.9</v>
      </c>
      <c r="G59" s="73">
        <v>56024625</v>
      </c>
      <c r="H59" s="41">
        <f t="shared" si="2"/>
        <v>-1.6856492027334899E-2</v>
      </c>
      <c r="I59" s="41">
        <f t="shared" si="3"/>
        <v>-2.6004280636961793E-2</v>
      </c>
    </row>
    <row r="60" spans="1:9" x14ac:dyDescent="0.3">
      <c r="A60" s="72">
        <v>44805</v>
      </c>
      <c r="B60" s="73">
        <v>43.58</v>
      </c>
      <c r="C60" s="73">
        <v>48</v>
      </c>
      <c r="D60" s="73">
        <v>42.12</v>
      </c>
      <c r="E60" s="73">
        <v>43.16</v>
      </c>
      <c r="F60" s="73">
        <v>43.16</v>
      </c>
      <c r="G60" s="73">
        <v>73251712</v>
      </c>
      <c r="H60" s="41">
        <f t="shared" si="2"/>
        <v>6.950880444856612E-4</v>
      </c>
      <c r="I60" s="41">
        <f t="shared" si="3"/>
        <v>-8.4527005651412312E-3</v>
      </c>
    </row>
    <row r="61" spans="1:9" x14ac:dyDescent="0.3">
      <c r="A61" s="72">
        <v>44835</v>
      </c>
      <c r="B61" s="73">
        <v>43.44</v>
      </c>
      <c r="C61" s="73">
        <v>45.6</v>
      </c>
      <c r="D61" s="73">
        <v>42.87</v>
      </c>
      <c r="E61" s="73">
        <v>43.19</v>
      </c>
      <c r="F61" s="73">
        <v>43.19</v>
      </c>
      <c r="G61" s="73">
        <v>40994241</v>
      </c>
      <c r="H61" s="40" t="s">
        <v>79</v>
      </c>
      <c r="I61" s="40"/>
    </row>
    <row r="63" spans="1:9" x14ac:dyDescent="0.3">
      <c r="F63" t="s">
        <v>147</v>
      </c>
      <c r="H63" s="3">
        <f>AVERAGE(H2:H60)</f>
        <v>9.1477886096268928E-3</v>
      </c>
    </row>
    <row r="64" spans="1:9" x14ac:dyDescent="0.3">
      <c r="F64" t="s">
        <v>144</v>
      </c>
      <c r="H64" s="3">
        <f>H63*12</f>
        <v>0.10977346331552271</v>
      </c>
      <c r="I64" t="s">
        <v>90</v>
      </c>
    </row>
    <row r="65" spans="6:9" x14ac:dyDescent="0.3">
      <c r="F65" t="s">
        <v>91</v>
      </c>
      <c r="H65" s="3">
        <f>_xlfn.STDEV.S(H2:H60)</f>
        <v>3.8305745950972074E-2</v>
      </c>
    </row>
    <row r="66" spans="6:9" x14ac:dyDescent="0.3">
      <c r="F66" t="s">
        <v>143</v>
      </c>
      <c r="H66" s="3">
        <f>H65*SQRT(12)</f>
        <v>0.13269499641781884</v>
      </c>
      <c r="I66" t="s">
        <v>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4" sqref="D4"/>
    </sheetView>
  </sheetViews>
  <sheetFormatPr defaultRowHeight="15.6" x14ac:dyDescent="0.3"/>
  <cols>
    <col min="1" max="1" width="19.19921875" customWidth="1"/>
    <col min="2" max="2" width="17.5" customWidth="1"/>
  </cols>
  <sheetData>
    <row r="1" spans="1:2" x14ac:dyDescent="0.3">
      <c r="A1" s="117" t="s">
        <v>167</v>
      </c>
      <c r="B1" s="119" t="s">
        <v>170</v>
      </c>
    </row>
    <row r="2" spans="1:2" x14ac:dyDescent="0.3">
      <c r="A2" s="100" t="s">
        <v>168</v>
      </c>
      <c r="B2" s="101">
        <v>7.0699999999999999E-2</v>
      </c>
    </row>
    <row r="3" spans="1:2" x14ac:dyDescent="0.3">
      <c r="A3" s="100" t="s">
        <v>169</v>
      </c>
      <c r="B3" s="102">
        <f>(1+B2)^(1/12)-1</f>
        <v>5.7089543369561735E-3</v>
      </c>
    </row>
    <row r="4" spans="1:2" x14ac:dyDescent="0.3">
      <c r="A4" s="100" t="s">
        <v>116</v>
      </c>
      <c r="B4" s="104">
        <v>0</v>
      </c>
    </row>
    <row r="5" spans="1:2" x14ac:dyDescent="0.3">
      <c r="A5" s="105"/>
      <c r="B5" s="105"/>
    </row>
    <row r="6" spans="1:2" x14ac:dyDescent="0.3">
      <c r="A6" s="127" t="s">
        <v>171</v>
      </c>
      <c r="B6" s="127"/>
    </row>
    <row r="7" spans="1:2" x14ac:dyDescent="0.3">
      <c r="A7" s="127"/>
      <c r="B7" s="127"/>
    </row>
  </sheetData>
  <mergeCells count="1">
    <mergeCell ref="A6:B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topLeftCell="A40" zoomScale="47" workbookViewId="0">
      <selection activeCell="B84" sqref="B84"/>
    </sheetView>
  </sheetViews>
  <sheetFormatPr defaultRowHeight="15.6" x14ac:dyDescent="0.3"/>
  <cols>
    <col min="1" max="1" width="10.3984375" customWidth="1"/>
    <col min="2" max="2" width="24.69921875" customWidth="1"/>
    <col min="3" max="3" width="14.5" customWidth="1"/>
    <col min="4" max="4" width="15" customWidth="1"/>
    <col min="5" max="5" width="12.09765625" customWidth="1"/>
    <col min="6" max="6" width="14.5" customWidth="1"/>
    <col min="7" max="7" width="17.8984375" customWidth="1"/>
    <col min="8" max="8" width="13.69921875" customWidth="1"/>
    <col min="9" max="9" width="14.09765625" customWidth="1"/>
    <col min="10" max="10" width="15.09765625" customWidth="1"/>
    <col min="11" max="11" width="18.59765625" customWidth="1"/>
    <col min="12" max="12" width="14.19921875" customWidth="1"/>
    <col min="13" max="13" width="13.5" customWidth="1"/>
    <col min="14" max="14" width="13.09765625" customWidth="1"/>
    <col min="15" max="15" width="15" customWidth="1"/>
    <col min="16" max="16" width="12.3984375" customWidth="1"/>
    <col min="17" max="17" width="14.69921875" customWidth="1"/>
    <col min="18" max="18" width="16.09765625" customWidth="1"/>
    <col min="19" max="19" width="12.5" customWidth="1"/>
    <col min="20" max="20" width="13" customWidth="1"/>
    <col min="21" max="21" width="13.8984375" customWidth="1"/>
    <col min="22" max="22" width="11.8984375" customWidth="1"/>
    <col min="23" max="23" width="18" customWidth="1"/>
    <col min="24" max="24" width="11.8984375" customWidth="1"/>
  </cols>
  <sheetData>
    <row r="1" spans="1:23" x14ac:dyDescent="0.3">
      <c r="A1" s="21" t="s">
        <v>0</v>
      </c>
      <c r="B1" s="22" t="s">
        <v>1</v>
      </c>
      <c r="C1" s="23" t="s">
        <v>2</v>
      </c>
      <c r="D1" s="22" t="s">
        <v>3</v>
      </c>
      <c r="E1" s="22" t="s">
        <v>4</v>
      </c>
      <c r="F1" s="22" t="s">
        <v>5</v>
      </c>
      <c r="G1" s="22" t="s">
        <v>6</v>
      </c>
      <c r="H1" s="22" t="s">
        <v>7</v>
      </c>
      <c r="I1" s="22" t="s">
        <v>8</v>
      </c>
      <c r="J1" s="22" t="s">
        <v>9</v>
      </c>
      <c r="K1" s="23" t="s">
        <v>10</v>
      </c>
      <c r="L1" s="23" t="s">
        <v>11</v>
      </c>
      <c r="M1" s="22" t="s">
        <v>12</v>
      </c>
      <c r="N1" s="22" t="s">
        <v>13</v>
      </c>
      <c r="O1" s="22" t="s">
        <v>14</v>
      </c>
      <c r="P1" s="23" t="s">
        <v>15</v>
      </c>
      <c r="Q1" s="22" t="s">
        <v>16</v>
      </c>
      <c r="R1" s="22" t="s">
        <v>17</v>
      </c>
      <c r="S1" s="22" t="s">
        <v>18</v>
      </c>
      <c r="T1" s="22" t="s">
        <v>19</v>
      </c>
      <c r="U1" s="22" t="s">
        <v>20</v>
      </c>
      <c r="V1" s="23" t="s">
        <v>21</v>
      </c>
      <c r="W1" s="22" t="s">
        <v>22</v>
      </c>
    </row>
    <row r="2" spans="1:23" x14ac:dyDescent="0.3">
      <c r="A2" s="24">
        <v>42746</v>
      </c>
      <c r="B2" s="25">
        <f>'HDFC BANK'!I3</f>
        <v>-5.1738661004363008E-4</v>
      </c>
      <c r="C2" s="26">
        <f>'BAJAJ FINANCE'!I3</f>
        <v>-1.8169493666061496E-2</v>
      </c>
      <c r="D2" s="26">
        <f>'TATA MOTORS'!I3</f>
        <v>5.0133729400448829E-2</v>
      </c>
      <c r="E2" s="26">
        <f>TCS!I3</f>
        <v>-0.19057299138912315</v>
      </c>
      <c r="F2" s="26">
        <f>'Astral Ltd'!I3</f>
        <v>-2.9251781383037224E-2</v>
      </c>
      <c r="G2" s="27">
        <f>'NIFTY BEES'!I2</f>
        <v>1.3973789496813974E-2</v>
      </c>
      <c r="H2" s="26">
        <f>'Sun Pharma'!J3</f>
        <v>4.2634747054276334E-2</v>
      </c>
      <c r="I2" s="27">
        <v>7.9000000000000008E-3</v>
      </c>
      <c r="J2" s="27">
        <f>'Asian Paints'!I2</f>
        <v>-1.0691671081522025E-2</v>
      </c>
      <c r="K2" s="26">
        <f>'Jubilent FoodWorks'!I2</f>
        <v>-3.3478701105636999E-2</v>
      </c>
      <c r="L2" s="26">
        <f>'Eicher Motor'!I2</f>
        <v>3.8296240581702709E-3</v>
      </c>
      <c r="M2" s="26">
        <f>'Bharti Airtel'!I3</f>
        <v>5.4163798043893832E-2</v>
      </c>
      <c r="N2" s="26">
        <f>Titan!I3</f>
        <v>2.3275787228239236E-2</v>
      </c>
      <c r="O2" s="26">
        <f>'Avenue Supermart'!I2</f>
        <v>3.0469179858688852E-2</v>
      </c>
      <c r="P2" s="26">
        <f>PVR!I2</f>
        <v>6.0267684255032164E-2</v>
      </c>
      <c r="Q2" s="26">
        <f>'Alkyl Amines'!I3</f>
        <v>8.0680882530663869E-2</v>
      </c>
      <c r="R2" s="26">
        <f>'Varun Beverages'!I3</f>
        <v>0.24725100179794324</v>
      </c>
      <c r="S2" s="26">
        <f>'APL Apollo Tubes'!I2</f>
        <v>-3.6230470060456155E-2</v>
      </c>
      <c r="T2" s="26">
        <f>'Page Industries'!I2</f>
        <v>0.12476919566217669</v>
      </c>
      <c r="U2" s="26">
        <f>CDSL!I2</f>
        <v>-4.4265749679662944E-2</v>
      </c>
      <c r="V2" s="26">
        <f>'KEI Industries'!I2</f>
        <v>-8.3814252256317057E-2</v>
      </c>
      <c r="W2" s="26">
        <f>'GOLD BEES'!I2</f>
        <v>-1.0383506561757037E-2</v>
      </c>
    </row>
    <row r="3" spans="1:23" x14ac:dyDescent="0.3">
      <c r="A3" s="24">
        <v>42747</v>
      </c>
      <c r="B3" s="25">
        <f>'HDFC BANK'!I4</f>
        <v>6.0586660653833821E-2</v>
      </c>
      <c r="C3" s="26">
        <f>'BAJAJ FINANCE'!I4</f>
        <v>-8.022260106476542E-2</v>
      </c>
      <c r="D3" s="26">
        <f>'TATA MOTORS'!I4</f>
        <v>-7.3946052010885985E-2</v>
      </c>
      <c r="E3" s="26">
        <f>TCS!I4</f>
        <v>-1.7932738320013873E-2</v>
      </c>
      <c r="F3" s="26">
        <f>'Astral Ltd'!I4</f>
        <v>-8.3379668753678193E-2</v>
      </c>
      <c r="G3" s="27">
        <f>'NIFTY BEES'!I3</f>
        <v>3.5412258189871461E-2</v>
      </c>
      <c r="H3" s="26">
        <f>'Sun Pharma'!J4</f>
        <v>4.7897631492704873E-4</v>
      </c>
      <c r="I3" s="27">
        <v>-6.6199999999999995E-2</v>
      </c>
      <c r="J3" s="27">
        <f>'Asian Paints'!I3</f>
        <v>-4.7004915327577723E-2</v>
      </c>
      <c r="K3" s="26">
        <f>'Jubilent FoodWorks'!I3</f>
        <v>0.13464765836937478</v>
      </c>
      <c r="L3" s="26">
        <f>'Eicher Motor'!I3</f>
        <v>-0.12205041060617956</v>
      </c>
      <c r="M3" s="26">
        <f>'Bharti Airtel'!I4</f>
        <v>-0.18225681927958293</v>
      </c>
      <c r="N3" s="26">
        <f>Titan!I4</f>
        <v>-1.137027238605668E-2</v>
      </c>
      <c r="O3" s="26">
        <f>'Avenue Supermart'!I3</f>
        <v>-2.7539031616370949E-2</v>
      </c>
      <c r="P3" s="26">
        <f>PVR!I3</f>
        <v>2.3114977361046628E-2</v>
      </c>
      <c r="Q3" s="26">
        <f>'Alkyl Amines'!I4</f>
        <v>-1.4242600009027606E-3</v>
      </c>
      <c r="R3" s="26">
        <f>'Varun Beverages'!I4</f>
        <v>1.9286549184437722E-2</v>
      </c>
      <c r="S3" s="26">
        <f>'APL Apollo Tubes'!I3</f>
        <v>4.2278982832354456E-2</v>
      </c>
      <c r="T3" s="26">
        <f>'Page Industries'!I3</f>
        <v>-0.17960997353261079</v>
      </c>
      <c r="U3" s="26">
        <f>CDSL!I3</f>
        <v>-9.4608013280437692E-2</v>
      </c>
      <c r="V3" s="26">
        <f>'KEI Industries'!I3</f>
        <v>-5.2009830467717559E-3</v>
      </c>
      <c r="W3" s="26">
        <f>'GOLD BEES'!I3</f>
        <v>2.2106970032066339E-2</v>
      </c>
    </row>
    <row r="4" spans="1:23" x14ac:dyDescent="0.3">
      <c r="A4" s="24">
        <v>43101</v>
      </c>
      <c r="B4" s="25">
        <f>'HDFC BANK'!I5</f>
        <v>-7.1182739155537342E-2</v>
      </c>
      <c r="C4" s="26">
        <f>'BAJAJ FINANCE'!I5</f>
        <v>-5.7747060940348677E-2</v>
      </c>
      <c r="D4" s="26">
        <f>'TATA MOTORS'!I5</f>
        <v>-0.10510324031007756</v>
      </c>
      <c r="E4" s="26">
        <f>TCS!I5</f>
        <v>3.8772607236887358E-2</v>
      </c>
      <c r="F4" s="26">
        <f>'Astral Ltd'!I5</f>
        <v>0.10592274945632549</v>
      </c>
      <c r="G4" s="27">
        <f>'NIFTY BEES'!I4</f>
        <v>-5.4504094750686197E-2</v>
      </c>
      <c r="H4" s="26">
        <f>'Sun Pharma'!J5</f>
        <v>-9.0447345562058801E-2</v>
      </c>
      <c r="I4" s="27">
        <v>0.02</v>
      </c>
      <c r="J4" s="27">
        <f>'Asian Paints'!I4</f>
        <v>-3.0288198323846705E-2</v>
      </c>
      <c r="K4" s="26">
        <f>'Jubilent FoodWorks'!I4</f>
        <v>-3.0038727100704814E-2</v>
      </c>
      <c r="L4" s="26">
        <f>'Eicher Motor'!I4</f>
        <v>9.6747469000370862E-3</v>
      </c>
      <c r="M4" s="26">
        <f>'Bharti Airtel'!I5</f>
        <v>-3.2197813757024227E-2</v>
      </c>
      <c r="N4" s="26">
        <f>Titan!I5</f>
        <v>-8.6065574921095081E-2</v>
      </c>
      <c r="O4" s="26">
        <f>'Avenue Supermart'!I4</f>
        <v>0.1167389776628661</v>
      </c>
      <c r="P4" s="26">
        <f>PVR!I4</f>
        <v>-0.10795321888796343</v>
      </c>
      <c r="Q4" s="26">
        <f>'Alkyl Amines'!I5</f>
        <v>-0.16405982881959597</v>
      </c>
      <c r="R4" s="26">
        <f>'Varun Beverages'!I5</f>
        <v>-9.8270558562381136E-2</v>
      </c>
      <c r="S4" s="26">
        <f>'APL Apollo Tubes'!I4</f>
        <v>-8.0422395226111484E-2</v>
      </c>
      <c r="T4" s="26">
        <f>'Page Industries'!I4</f>
        <v>1.4150453143149666E-4</v>
      </c>
      <c r="U4" s="26">
        <f>CDSL!I4</f>
        <v>-7.0059856801867659E-2</v>
      </c>
      <c r="V4" s="26">
        <f>'KEI Industries'!I4</f>
        <v>-2.9578380664729904E-2</v>
      </c>
      <c r="W4" s="26">
        <f>'GOLD BEES'!I4</f>
        <v>-1.2663607237691707E-3</v>
      </c>
    </row>
    <row r="5" spans="1:23" x14ac:dyDescent="0.3">
      <c r="A5" s="24">
        <v>43102</v>
      </c>
      <c r="B5" s="25">
        <f>'HDFC BANK'!I6</f>
        <v>-9.5970403551336944E-3</v>
      </c>
      <c r="C5" s="26">
        <f>'BAJAJ FINANCE'!I6</f>
        <v>4.2272765120681115E-2</v>
      </c>
      <c r="D5" s="26">
        <f>'TATA MOTORS'!I6</f>
        <v>-9.2940001427551752E-2</v>
      </c>
      <c r="E5" s="26">
        <f>TCS!I6</f>
        <v>5.5075451371663961E-2</v>
      </c>
      <c r="F5" s="26">
        <f>'Astral Ltd'!I6</f>
        <v>-4.3819012675022917E-2</v>
      </c>
      <c r="G5" s="27">
        <f>'NIFTY BEES'!I5</f>
        <v>-4.6040137487872092E-2</v>
      </c>
      <c r="H5" s="26">
        <f>'Sun Pharma'!J6</f>
        <v>-8.9123981166604749E-2</v>
      </c>
      <c r="I5" s="27">
        <v>3.78E-2</v>
      </c>
      <c r="J5" s="27">
        <f>'Asian Paints'!I5</f>
        <v>-1.8566368063947652E-2</v>
      </c>
      <c r="K5" s="26">
        <f>'Jubilent FoodWorks'!I5</f>
        <v>0.11795009222031227</v>
      </c>
      <c r="L5" s="26">
        <f>'Eicher Motor'!I5</f>
        <v>2.4651479395354059E-2</v>
      </c>
      <c r="M5" s="26">
        <f>'Bharti Airtel'!I6</f>
        <v>-8.2364461294862162E-2</v>
      </c>
      <c r="N5" s="26">
        <f>Titan!I6</f>
        <v>0.12991248386311413</v>
      </c>
      <c r="O5" s="26">
        <f>'Avenue Supermart'!I5</f>
        <v>-4.3420031153803461E-2</v>
      </c>
      <c r="P5" s="26">
        <f>PVR!I5</f>
        <v>-9.1669948689502123E-2</v>
      </c>
      <c r="Q5" s="26">
        <f>'Alkyl Amines'!I6</f>
        <v>-0.10610157762350289</v>
      </c>
      <c r="R5" s="26">
        <f>'Varun Beverages'!I6</f>
        <v>-6.8391661343821269E-2</v>
      </c>
      <c r="S5" s="26">
        <f>'APL Apollo Tubes'!I5</f>
        <v>-7.0398336326204208E-2</v>
      </c>
      <c r="T5" s="26">
        <f>'Page Industries'!I5</f>
        <v>1.8196869036273804E-2</v>
      </c>
      <c r="U5" s="26">
        <f>CDSL!I5</f>
        <v>-0.14255299040388025</v>
      </c>
      <c r="V5" s="26">
        <f>'KEI Industries'!I5</f>
        <v>-3.9898230001034131E-2</v>
      </c>
      <c r="W5" s="26">
        <f>'GOLD BEES'!I5</f>
        <v>-3.4523394749322684E-3</v>
      </c>
    </row>
    <row r="6" spans="1:23" x14ac:dyDescent="0.3">
      <c r="A6" s="24">
        <v>43103</v>
      </c>
      <c r="B6" s="25">
        <f>'HDFC BANK'!I7</f>
        <v>2.0252005021265045E-2</v>
      </c>
      <c r="C6" s="26">
        <f>'BAJAJ FINANCE'!I7</f>
        <v>4.395302712902293E-2</v>
      </c>
      <c r="D6" s="26">
        <f>'TATA MOTORS'!I7</f>
        <v>-3.271009338521394E-2</v>
      </c>
      <c r="E6" s="26">
        <f>TCS!I7</f>
        <v>0.12306874475877821</v>
      </c>
      <c r="F6" s="26">
        <f>'Astral Ltd'!I7</f>
        <v>3.4837380320535224E-2</v>
      </c>
      <c r="G6" s="27">
        <f>'NIFTY BEES'!I6</f>
        <v>4.7921638177389474E-2</v>
      </c>
      <c r="H6" s="26">
        <f>'Sun Pharma'!J7</f>
        <v>5.1608325668956609E-2</v>
      </c>
      <c r="I6" s="27">
        <v>0.1263</v>
      </c>
      <c r="J6" s="27">
        <f>'Asian Paints'!I6</f>
        <v>5.1626726466626818E-2</v>
      </c>
      <c r="K6" s="26">
        <f>'Jubilent FoodWorks'!I6</f>
        <v>6.6645110294038537E-2</v>
      </c>
      <c r="L6" s="26">
        <f>'Eicher Motor'!I6</f>
        <v>8.982735778990393E-2</v>
      </c>
      <c r="M6" s="26">
        <f>'Bharti Airtel'!I7</f>
        <v>1.4502339769781599E-2</v>
      </c>
      <c r="N6" s="26">
        <f>Titan!I7</f>
        <v>1.7264169640247417E-2</v>
      </c>
      <c r="O6" s="26">
        <f>'Avenue Supermart'!I6</f>
        <v>9.908870772946872E-2</v>
      </c>
      <c r="P6" s="26">
        <f>PVR!I6</f>
        <v>0.17433961533080039</v>
      </c>
      <c r="Q6" s="26">
        <f>'Alkyl Amines'!I7</f>
        <v>0.15033012307544658</v>
      </c>
      <c r="R6" s="26">
        <f>'Varun Beverages'!I7</f>
        <v>1.1223817508738132E-3</v>
      </c>
      <c r="S6" s="26">
        <f>'APL Apollo Tubes'!I6</f>
        <v>6.6188863497827891E-2</v>
      </c>
      <c r="T6" s="26">
        <f>'Page Industries'!I6</f>
        <v>4.6971769443172384E-2</v>
      </c>
      <c r="U6" s="26">
        <f>CDSL!I6</f>
        <v>-1.4049713927790126E-2</v>
      </c>
      <c r="V6" s="26">
        <f>'KEI Industries'!I6</f>
        <v>0.10147383697296754</v>
      </c>
      <c r="W6" s="26">
        <f>'GOLD BEES'!I6</f>
        <v>1.4502156150071072E-3</v>
      </c>
    </row>
    <row r="7" spans="1:23" x14ac:dyDescent="0.3">
      <c r="A7" s="24">
        <v>43104</v>
      </c>
      <c r="B7" s="25">
        <f>'HDFC BANK'!I8</f>
        <v>8.976498811370888E-2</v>
      </c>
      <c r="C7" s="26">
        <f>'BAJAJ FINANCE'!I8</f>
        <v>7.0654069341704595E-2</v>
      </c>
      <c r="D7" s="26">
        <f>'TATA MOTORS'!I8</f>
        <v>-0.17893180891719754</v>
      </c>
      <c r="E7" s="26">
        <f>TCS!I8</f>
        <v>0.20738247432695656</v>
      </c>
      <c r="F7" s="26">
        <f>'Astral Ltd'!I8</f>
        <v>6.0311854411515944E-2</v>
      </c>
      <c r="G7" s="27">
        <f>'NIFTY BEES'!I7</f>
        <v>-1.0840382087105874E-2</v>
      </c>
      <c r="H7" s="26">
        <f>'Sun Pharma'!J8</f>
        <v>-0.10538351658757496</v>
      </c>
      <c r="I7" s="27">
        <v>8.3000000000000001E-3</v>
      </c>
      <c r="J7" s="27">
        <f>'Asian Paints'!I7</f>
        <v>6.473266183303962E-2</v>
      </c>
      <c r="K7" s="26">
        <f>'Jubilent FoodWorks'!I7</f>
        <v>-3.7995318049924634E-2</v>
      </c>
      <c r="L7" s="26">
        <f>'Eicher Motor'!I7</f>
        <v>-2.2502116612101664E-2</v>
      </c>
      <c r="M7" s="26">
        <f>'Bharti Airtel'!I8</f>
        <v>-0.10048998816800542</v>
      </c>
      <c r="N7" s="26">
        <f>Titan!I8</f>
        <v>-0.10786915614563576</v>
      </c>
      <c r="O7" s="26">
        <f>'Avenue Supermart'!I7</f>
        <v>2.8574135444269271E-2</v>
      </c>
      <c r="P7" s="26">
        <f>PVR!I7</f>
        <v>-9.4367933271547771E-2</v>
      </c>
      <c r="Q7" s="26">
        <f>'Alkyl Amines'!I8</f>
        <v>-0.14276014113450819</v>
      </c>
      <c r="R7" s="26">
        <f>'Varun Beverages'!I8</f>
        <v>0.12891773117342087</v>
      </c>
      <c r="S7" s="26">
        <f>'APL Apollo Tubes'!I7</f>
        <v>-0.18435792317246019</v>
      </c>
      <c r="T7" s="26">
        <f>'Page Industries'!I7</f>
        <v>2.2453696805994006E-2</v>
      </c>
      <c r="U7" s="26">
        <f>CDSL!I7</f>
        <v>-1.0911439403991655E-2</v>
      </c>
      <c r="V7" s="26">
        <f>'KEI Industries'!I7</f>
        <v>7.2262272490734927E-2</v>
      </c>
      <c r="W7" s="26">
        <f>'GOLD BEES'!I7</f>
        <v>-7.9585565652288519E-3</v>
      </c>
    </row>
    <row r="8" spans="1:23" x14ac:dyDescent="0.3">
      <c r="A8" s="24">
        <v>43105</v>
      </c>
      <c r="B8" s="25">
        <f>'HDFC BANK'!I9</f>
        <v>-1.8800542346820513E-2</v>
      </c>
      <c r="C8" s="26">
        <f>'BAJAJ FINANCE'!I9</f>
        <v>5.303190893664244E-2</v>
      </c>
      <c r="D8" s="26">
        <f>'TATA MOTORS'!I9</f>
        <v>-7.383931800766276E-2</v>
      </c>
      <c r="E8" s="26">
        <f>TCS!I9</f>
        <v>7.575923025346927E-2</v>
      </c>
      <c r="F8" s="26">
        <f>'Astral Ltd'!I9</f>
        <v>-5.546050774805935E-2</v>
      </c>
      <c r="G8" s="27">
        <f>'NIFTY BEES'!I8</f>
        <v>-1.2135307795255582E-2</v>
      </c>
      <c r="H8" s="26">
        <f>'Sun Pharma'!J9</f>
        <v>0.15294793542803922</v>
      </c>
      <c r="I8" s="27">
        <v>4.1000000000000003E-3</v>
      </c>
      <c r="J8" s="27">
        <f>'Asian Paints'!I8</f>
        <v>-5.1749632224792314E-2</v>
      </c>
      <c r="K8" s="26">
        <f>'Jubilent FoodWorks'!I8</f>
        <v>7.9821703730013974E-2</v>
      </c>
      <c r="L8" s="26">
        <f>'Eicher Motor'!I8</f>
        <v>-8.0576925652797324E-2</v>
      </c>
      <c r="M8" s="26">
        <f>'Bharti Airtel'!I9</f>
        <v>9.6391255308740167E-3</v>
      </c>
      <c r="N8" s="26">
        <f>Titan!I9</f>
        <v>-4.8651860303098531E-2</v>
      </c>
      <c r="O8" s="26">
        <f>'Avenue Supermart'!I8</f>
        <v>-8.1279213179403995E-2</v>
      </c>
      <c r="P8" s="26">
        <f>PVR!I8</f>
        <v>2.6814771774891537E-2</v>
      </c>
      <c r="Q8" s="26">
        <f>'Alkyl Amines'!I9</f>
        <v>-6.5055756783853586E-2</v>
      </c>
      <c r="R8" s="26">
        <f>'Varun Beverages'!I9</f>
        <v>-5.0685156712545712E-2</v>
      </c>
      <c r="S8" s="26">
        <f>'APL Apollo Tubes'!I8</f>
        <v>-0.15402614739582282</v>
      </c>
      <c r="T8" s="26">
        <f>'Page Industries'!I8</f>
        <v>8.4571086558829528E-2</v>
      </c>
      <c r="U8" s="26">
        <f>CDSL!I8</f>
        <v>-6.5096824681540794E-2</v>
      </c>
      <c r="V8" s="26">
        <f>'KEI Industries'!I8</f>
        <v>-0.18514366254283493</v>
      </c>
      <c r="W8" s="26">
        <f>'GOLD BEES'!I8</f>
        <v>-3.2598224143425704E-2</v>
      </c>
    </row>
    <row r="9" spans="1:23" x14ac:dyDescent="0.3">
      <c r="A9" s="24">
        <v>43106</v>
      </c>
      <c r="B9" s="25">
        <f>'HDFC BANK'!I10</f>
        <v>2.3092382108962448E-2</v>
      </c>
      <c r="C9" s="26">
        <f>'BAJAJ FINANCE'!I10</f>
        <v>0.1395269404488893</v>
      </c>
      <c r="D9" s="26">
        <f>'TATA MOTORS'!I10</f>
        <v>-7.9195708439897761E-2</v>
      </c>
      <c r="E9" s="26">
        <f>TCS!I10</f>
        <v>-0.23380478173870151</v>
      </c>
      <c r="F9" s="26">
        <f>'Astral Ltd'!I10</f>
        <v>7.8479197624774094E-2</v>
      </c>
      <c r="G9" s="27">
        <f>'NIFTY BEES'!I9</f>
        <v>5.1936043854122108E-2</v>
      </c>
      <c r="H9" s="26">
        <f>'Sun Pharma'!J10</f>
        <v>-3.6179670366129815E-3</v>
      </c>
      <c r="I9" s="27">
        <v>5.4300000000000001E-2</v>
      </c>
      <c r="J9" s="27">
        <f>'Asian Paints'!I9</f>
        <v>0.13233724795444929</v>
      </c>
      <c r="K9" s="26">
        <f>'Jubilent FoodWorks'!I9</f>
        <v>-1.2228514457566527E-2</v>
      </c>
      <c r="L9" s="26">
        <f>'Eicher Motor'!I9</f>
        <v>-3.7119923132735828E-2</v>
      </c>
      <c r="M9" s="26">
        <f>'Bharti Airtel'!I10</f>
        <v>9.9359010344845684E-3</v>
      </c>
      <c r="N9" s="26">
        <f>Titan!I10</f>
        <v>1.3877072686841786E-2</v>
      </c>
      <c r="O9" s="26">
        <f>'Avenue Supermart'!I9</f>
        <v>8.801067725865086E-2</v>
      </c>
      <c r="P9" s="26">
        <f>PVR!I9</f>
        <v>-0.20911799274190424</v>
      </c>
      <c r="Q9" s="26">
        <f>'Alkyl Amines'!I10</f>
        <v>-7.0150974746579331E-2</v>
      </c>
      <c r="R9" s="26">
        <f>'Varun Beverages'!I10</f>
        <v>-3.9368746493273286E-2</v>
      </c>
      <c r="S9" s="26">
        <f>'APL Apollo Tubes'!I9</f>
        <v>-6.0204093669890948E-2</v>
      </c>
      <c r="T9" s="26">
        <f>'Page Industries'!I9</f>
        <v>2.4747486989622629E-2</v>
      </c>
      <c r="U9" s="26">
        <f>CDSL!I9</f>
        <v>-8.851065140055471E-2</v>
      </c>
      <c r="V9" s="26">
        <f>'KEI Industries'!I9</f>
        <v>6.2780933130329578E-2</v>
      </c>
      <c r="W9" s="26">
        <f>'GOLD BEES'!I9</f>
        <v>-3.2239880535687972E-2</v>
      </c>
    </row>
    <row r="10" spans="1:23" x14ac:dyDescent="0.3">
      <c r="A10" s="24">
        <v>43107</v>
      </c>
      <c r="B10" s="25">
        <f>'HDFC BANK'!I11</f>
        <v>-6.488387670352265E-2</v>
      </c>
      <c r="C10" s="26">
        <f>'BAJAJ FINANCE'!I11</f>
        <v>2.5305932644730106E-2</v>
      </c>
      <c r="D10" s="26">
        <f>'TATA MOTORS'!I11</f>
        <v>9.0887692307693082E-3</v>
      </c>
      <c r="E10" s="26">
        <f>TCS!I11</f>
        <v>0.68222141239177903</v>
      </c>
      <c r="F10" s="26">
        <f>'Astral Ltd'!I11</f>
        <v>-3.7728748695844805E-2</v>
      </c>
      <c r="G10" s="27">
        <f>'NIFTY BEES'!I10</f>
        <v>1.9288803186524622E-2</v>
      </c>
      <c r="H10" s="26">
        <f>'Sun Pharma'!J11</f>
        <v>0.13647524801811675</v>
      </c>
      <c r="I10" s="27">
        <v>8.0699999999999994E-2</v>
      </c>
      <c r="J10" s="27">
        <f>'Asian Paints'!I10</f>
        <v>-7.5333094783307006E-2</v>
      </c>
      <c r="K10" s="26">
        <f>'Jubilent FoodWorks'!I10</f>
        <v>7.7282394121387168E-2</v>
      </c>
      <c r="L10" s="26">
        <f>'Eicher Motor'!I10</f>
        <v>-2.5248035686820103E-5</v>
      </c>
      <c r="M10" s="26">
        <f>'Bharti Airtel'!I11</f>
        <v>-2.9991953644021262E-2</v>
      </c>
      <c r="N10" s="26">
        <f>Titan!I11</f>
        <v>-4.2789899324714345E-2</v>
      </c>
      <c r="O10" s="26">
        <f>'Avenue Supermart'!I10</f>
        <v>-5.6555012387455486E-2</v>
      </c>
      <c r="P10" s="26">
        <f>PVR!I10</f>
        <v>0.23210878336790761</v>
      </c>
      <c r="Q10" s="26">
        <f>'Alkyl Amines'!I11</f>
        <v>-1.4894364596806715E-2</v>
      </c>
      <c r="R10" s="26">
        <f>'Varun Beverages'!I11</f>
        <v>5.0584131885936939E-2</v>
      </c>
      <c r="S10" s="26">
        <f>'APL Apollo Tubes'!I10</f>
        <v>-2.9095435901227384E-2</v>
      </c>
      <c r="T10" s="26">
        <f>'Page Industries'!I10</f>
        <v>0.16480706860111871</v>
      </c>
      <c r="U10" s="26">
        <f>CDSL!I10</f>
        <v>-3.5664244215533186E-2</v>
      </c>
      <c r="V10" s="26">
        <f>'KEI Industries'!I10</f>
        <v>-9.7003155851345432E-2</v>
      </c>
      <c r="W10" s="26">
        <f>'GOLD BEES'!I10</f>
        <v>1.1358550056234791E-2</v>
      </c>
    </row>
    <row r="11" spans="1:23" x14ac:dyDescent="0.3">
      <c r="A11" s="24">
        <v>43108</v>
      </c>
      <c r="B11" s="25">
        <f>'HDFC BANK'!I12</f>
        <v>-3.736159670127133E-2</v>
      </c>
      <c r="C11" s="26">
        <f>'BAJAJ FINANCE'!I12</f>
        <v>-0.27639316832836341</v>
      </c>
      <c r="D11" s="26">
        <f>'TATA MOTORS'!I12</f>
        <v>-0.18210965498652298</v>
      </c>
      <c r="E11" s="26">
        <f>TCS!I12</f>
        <v>-3.9850503461124953E-2</v>
      </c>
      <c r="F11" s="26">
        <f>'Astral Ltd'!I12</f>
        <v>-0.1388459781484255</v>
      </c>
      <c r="G11" s="27">
        <f>'NIFTY BEES'!I11</f>
        <v>-7.5236741093870269E-2</v>
      </c>
      <c r="H11" s="26">
        <f>'Sun Pharma'!J12</f>
        <v>-5.8735130228074001E-2</v>
      </c>
      <c r="I11" s="27">
        <v>-0.18010000000000001</v>
      </c>
      <c r="J11" s="27">
        <f>'Asian Paints'!I11</f>
        <v>-7.8607566472249257E-2</v>
      </c>
      <c r="K11" s="26">
        <f>'Jubilent FoodWorks'!I11</f>
        <v>-0.23181578544711609</v>
      </c>
      <c r="L11" s="26">
        <f>'Eicher Motor'!I11</f>
        <v>-0.14400992046785902</v>
      </c>
      <c r="M11" s="26">
        <f>'Bharti Airtel'!I12</f>
        <v>-0.12506079282799262</v>
      </c>
      <c r="N11" s="26">
        <f>Titan!I12</f>
        <v>-0.12141436018023345</v>
      </c>
      <c r="O11" s="26">
        <f>'Avenue Supermart'!I11</f>
        <v>-0.1560781863508881</v>
      </c>
      <c r="P11" s="26">
        <f>PVR!I11</f>
        <v>-0.13656766171961984</v>
      </c>
      <c r="Q11" s="26">
        <f>'Alkyl Amines'!I12</f>
        <v>-0.17238611690847733</v>
      </c>
      <c r="R11" s="26">
        <f>'Varun Beverages'!I12</f>
        <v>-0.12356313409006579</v>
      </c>
      <c r="S11" s="26">
        <f>'APL Apollo Tubes'!I11</f>
        <v>-0.26379366176324165</v>
      </c>
      <c r="T11" s="26">
        <f>'Page Industries'!I11</f>
        <v>-6.3154314458373842E-2</v>
      </c>
      <c r="U11" s="26">
        <f>CDSL!I11</f>
        <v>-0.15522727999603189</v>
      </c>
      <c r="V11" s="26">
        <f>'KEI Industries'!I11</f>
        <v>-0.17480136531936735</v>
      </c>
      <c r="W11" s="26">
        <f>'GOLD BEES'!I11</f>
        <v>-9.8687424870647616E-3</v>
      </c>
    </row>
    <row r="12" spans="1:23" x14ac:dyDescent="0.3">
      <c r="A12" s="24">
        <v>43109</v>
      </c>
      <c r="B12" s="25">
        <f>'HDFC BANK'!I13</f>
        <v>-5.7613199441797366E-2</v>
      </c>
      <c r="C12" s="26">
        <f>'BAJAJ FINANCE'!I13</f>
        <v>6.3624751500662602E-2</v>
      </c>
      <c r="D12" s="26">
        <f>'TATA MOTORS'!I13</f>
        <v>-0.21522012499999993</v>
      </c>
      <c r="E12" s="26">
        <f>TCS!I13</f>
        <v>-0.48971974468995544</v>
      </c>
      <c r="F12" s="26">
        <f>'Astral Ltd'!I13</f>
        <v>-3.2338660952714884E-2</v>
      </c>
      <c r="G12" s="27">
        <f>'NIFTY BEES'!I12</f>
        <v>-6.1201274093296856E-2</v>
      </c>
      <c r="H12" s="26">
        <f>'Sun Pharma'!J13</f>
        <v>-8.2604857655430186E-2</v>
      </c>
      <c r="I12" s="27">
        <v>2.7099999999999999E-2</v>
      </c>
      <c r="J12" s="27">
        <f>'Asian Paints'!I12</f>
        <v>-6.9572788046736028E-2</v>
      </c>
      <c r="K12" s="26">
        <f>'Jubilent FoodWorks'!I12</f>
        <v>-0.1428390838514132</v>
      </c>
      <c r="L12" s="26">
        <f>'Eicher Motor'!I12</f>
        <v>-0.10538036265045692</v>
      </c>
      <c r="M12" s="26">
        <f>'Bharti Airtel'!I13</f>
        <v>-0.14917526830306041</v>
      </c>
      <c r="N12" s="26">
        <f>Titan!I13</f>
        <v>2.3756586001332191E-2</v>
      </c>
      <c r="O12" s="26">
        <f>'Avenue Supermart'!I12</f>
        <v>-6.7648766073283434E-2</v>
      </c>
      <c r="P12" s="26">
        <f>PVR!I12</f>
        <v>0.12323494568516234</v>
      </c>
      <c r="Q12" s="26">
        <f>'Alkyl Amines'!I13</f>
        <v>8.5003665853123841E-3</v>
      </c>
      <c r="R12" s="26">
        <f>'Varun Beverages'!I13</f>
        <v>6.5903482063996877E-2</v>
      </c>
      <c r="S12" s="26">
        <f>'APL Apollo Tubes'!I12</f>
        <v>-7.3823430245063715E-2</v>
      </c>
      <c r="T12" s="26">
        <f>'Page Industries'!I12</f>
        <v>-0.12414821862059343</v>
      </c>
      <c r="U12" s="26">
        <f>CDSL!I12</f>
        <v>4.6382682099855244E-2</v>
      </c>
      <c r="V12" s="26">
        <f>'KEI Industries'!I12</f>
        <v>-0.17168849327388558</v>
      </c>
      <c r="W12" s="26">
        <f>'GOLD BEES'!I12</f>
        <v>4.0522923244746392E-2</v>
      </c>
    </row>
    <row r="13" spans="1:23" x14ac:dyDescent="0.3">
      <c r="A13" s="24">
        <v>43110</v>
      </c>
      <c r="B13" s="25">
        <f>'HDFC BANK'!I14</f>
        <v>0.10274602767572363</v>
      </c>
      <c r="C13" s="26">
        <f>'BAJAJ FINANCE'!I14</f>
        <v>2.9781896572811405E-2</v>
      </c>
      <c r="D13" s="26">
        <f>'TATA MOTORS'!I14</f>
        <v>-1.0961000819000947E-2</v>
      </c>
      <c r="E13" s="26">
        <f>TCS!I14</f>
        <v>-0.1033701592577877</v>
      </c>
      <c r="F13" s="26">
        <f>'Astral Ltd'!I14</f>
        <v>2.9045418415065017E-2</v>
      </c>
      <c r="G13" s="27">
        <f>'NIFTY BEES'!I13</f>
        <v>3.4810136731178214E-2</v>
      </c>
      <c r="H13" s="26">
        <f>'Sun Pharma'!J14</f>
        <v>-0.16446116766064303</v>
      </c>
      <c r="I13" s="27">
        <v>4.1700000000000001E-2</v>
      </c>
      <c r="J13" s="27">
        <f>'Asian Paints'!I13</f>
        <v>7.5600820561183266E-2</v>
      </c>
      <c r="K13" s="26">
        <f>'Jubilent FoodWorks'!I13</f>
        <v>0.13556248907246385</v>
      </c>
      <c r="L13" s="26">
        <f>'Eicher Motor'!I13</f>
        <v>6.1043845326321483E-2</v>
      </c>
      <c r="M13" s="26">
        <f>'Bharti Airtel'!I14</f>
        <v>5.9633787616027778E-2</v>
      </c>
      <c r="N13" s="26">
        <f>Titan!I14</f>
        <v>7.3024797202868738E-2</v>
      </c>
      <c r="O13" s="26">
        <f>'Avenue Supermart'!I13</f>
        <v>8.9412537837736797E-2</v>
      </c>
      <c r="P13" s="26">
        <f>PVR!I13</f>
        <v>4.2061608330082281E-2</v>
      </c>
      <c r="Q13" s="26">
        <f>'Alkyl Amines'!I14</f>
        <v>0.20106084002367153</v>
      </c>
      <c r="R13" s="26">
        <f>'Varun Beverages'!I14</f>
        <v>-8.7205112171004823E-2</v>
      </c>
      <c r="S13" s="26">
        <f>'APL Apollo Tubes'!I13</f>
        <v>2.9249044276222422E-2</v>
      </c>
      <c r="T13" s="26">
        <f>'Page Industries'!I13</f>
        <v>-9.9128043974681293E-2</v>
      </c>
      <c r="U13" s="26">
        <f>CDSL!I13</f>
        <v>-4.4692566587188495E-2</v>
      </c>
      <c r="V13" s="26">
        <f>'KEI Industries'!I13</f>
        <v>0.13156805713290437</v>
      </c>
      <c r="W13" s="26">
        <f>'GOLD BEES'!I13</f>
        <v>-5.7966103408449668E-2</v>
      </c>
    </row>
    <row r="14" spans="1:23" x14ac:dyDescent="0.3">
      <c r="A14" s="24">
        <v>43111</v>
      </c>
      <c r="B14" s="25">
        <f>'HDFC BANK'!I15</f>
        <v>-1.3776545035470173E-2</v>
      </c>
      <c r="C14" s="26">
        <f>'BAJAJ FINANCE'!I15</f>
        <v>7.0041166383263617E-3</v>
      </c>
      <c r="D14" s="26">
        <f>'TATA MOTORS'!I15</f>
        <v>-1.1781344262295048E-2</v>
      </c>
      <c r="E14" s="26">
        <f>TCS!I15</f>
        <v>-0.14369904513708984</v>
      </c>
      <c r="F14" s="26">
        <f>'Astral Ltd'!I15</f>
        <v>5.7136142933331538E-2</v>
      </c>
      <c r="G14" s="27">
        <f>'NIFTY BEES'!I14</f>
        <v>-1.0106742486984489E-2</v>
      </c>
      <c r="H14" s="26">
        <f>'Sun Pharma'!J15</f>
        <v>-0.13972865247335034</v>
      </c>
      <c r="I14" s="27">
        <v>1.06E-2</v>
      </c>
      <c r="J14" s="27">
        <f>'Asian Paints'!I14</f>
        <v>-8.0302740881055268E-4</v>
      </c>
      <c r="K14" s="26">
        <f>'Jubilent FoodWorks'!I14</f>
        <v>-3.0344941477983139E-2</v>
      </c>
      <c r="L14" s="26">
        <f>'Eicher Motor'!I14</f>
        <v>-1.997291297323605E-2</v>
      </c>
      <c r="M14" s="26">
        <f>'Bharti Airtel'!I15</f>
        <v>-7.7361574479751991E-3</v>
      </c>
      <c r="N14" s="26">
        <f>Titan!I15</f>
        <v>-2.0447918608336689E-2</v>
      </c>
      <c r="O14" s="26">
        <f>'Avenue Supermart'!I14</f>
        <v>5.0382412060301571E-2</v>
      </c>
      <c r="P14" s="26">
        <f>PVR!I14</f>
        <v>0.10537418996430319</v>
      </c>
      <c r="Q14" s="26">
        <f>'Alkyl Amines'!I15</f>
        <v>-4.0510460322663033E-3</v>
      </c>
      <c r="R14" s="26">
        <f>'Varun Beverages'!I15</f>
        <v>-2.6630818648040525E-2</v>
      </c>
      <c r="S14" s="26">
        <f>'APL Apollo Tubes'!I14</f>
        <v>-0.13596174272059719</v>
      </c>
      <c r="T14" s="26">
        <f>'Page Industries'!I14</f>
        <v>-8.5189860018053676E-2</v>
      </c>
      <c r="U14" s="26">
        <f>CDSL!I14</f>
        <v>-8.5684407139028224E-2</v>
      </c>
      <c r="V14" s="26">
        <f>'KEI Industries'!I14</f>
        <v>-3.1307200860899435E-2</v>
      </c>
      <c r="W14" s="26">
        <f>'GOLD BEES'!I14</f>
        <v>2.9206142205069896E-2</v>
      </c>
    </row>
    <row r="15" spans="1:23" x14ac:dyDescent="0.3">
      <c r="A15" s="24">
        <v>43112</v>
      </c>
      <c r="B15" s="25">
        <f>'HDFC BANK'!I16</f>
        <v>-3.0283057306190134E-2</v>
      </c>
      <c r="C15" s="26">
        <f>'BAJAJ FINANCE'!I16</f>
        <v>-6.1914299787961043E-2</v>
      </c>
      <c r="D15" s="26">
        <f>'TATA MOTORS'!I16</f>
        <v>6.2928607553366225E-2</v>
      </c>
      <c r="E15" s="26">
        <f>TCS!I16</f>
        <v>0.47889612540634913</v>
      </c>
      <c r="F15" s="26">
        <f>'Astral Ltd'!I16</f>
        <v>-2.575613125854815E-2</v>
      </c>
      <c r="G15" s="27">
        <f>'NIFTY BEES'!I15</f>
        <v>-1.3390188281957567E-2</v>
      </c>
      <c r="H15" s="26">
        <f>'Sun Pharma'!J16</f>
        <v>-2.6226372736267822E-2</v>
      </c>
      <c r="I15" s="27">
        <v>2.3E-2</v>
      </c>
      <c r="J15" s="27">
        <f>'Asian Paints'!I15</f>
        <v>7.867463519823769E-3</v>
      </c>
      <c r="K15" s="26">
        <f>'Jubilent FoodWorks'!I15</f>
        <v>-2.0384314847253927E-2</v>
      </c>
      <c r="L15" s="26">
        <f>'Eicher Motor'!I15</f>
        <v>-0.18873498006677059</v>
      </c>
      <c r="M15" s="26">
        <f>'Bharti Airtel'!I16</f>
        <v>-3.2230523717122553E-2</v>
      </c>
      <c r="N15" s="26">
        <f>Titan!I16</f>
        <v>4.4947967854320536E-2</v>
      </c>
      <c r="O15" s="26">
        <f>'Avenue Supermart'!I15</f>
        <v>-0.17037535555348096</v>
      </c>
      <c r="P15" s="26">
        <f>PVR!I15</f>
        <v>-1.1501570428849917E-2</v>
      </c>
      <c r="Q15" s="26">
        <f>'Alkyl Amines'!I16</f>
        <v>-0.11807804351467846</v>
      </c>
      <c r="R15" s="26">
        <f>'Varun Beverages'!I16</f>
        <v>8.2355666656161453E-3</v>
      </c>
      <c r="S15" s="26">
        <f>'APL Apollo Tubes'!I15</f>
        <v>-8.52760211006722E-2</v>
      </c>
      <c r="T15" s="26">
        <f>'Page Industries'!I15</f>
        <v>-9.3846554760150372E-2</v>
      </c>
      <c r="U15" s="26">
        <f>CDSL!I15</f>
        <v>-5.1447717939907212E-2</v>
      </c>
      <c r="V15" s="26">
        <f>'KEI Industries'!I15</f>
        <v>-2.8524672120185172E-2</v>
      </c>
      <c r="W15" s="26">
        <f>'GOLD BEES'!I15</f>
        <v>3.8246083733836034E-2</v>
      </c>
    </row>
    <row r="16" spans="1:23" x14ac:dyDescent="0.3">
      <c r="A16" s="24">
        <v>43466</v>
      </c>
      <c r="B16" s="25">
        <f>'HDFC BANK'!I17</f>
        <v>-1.1759199580154464E-2</v>
      </c>
      <c r="C16" s="26">
        <f>'BAJAJ FINANCE'!I17</f>
        <v>-6.539704665136422E-3</v>
      </c>
      <c r="D16" s="26">
        <f>'TATA MOTORS'!I17</f>
        <v>-5.37533236419281E-2</v>
      </c>
      <c r="E16" s="26">
        <f>TCS!I17</f>
        <v>-6.8241349792015391E-2</v>
      </c>
      <c r="F16" s="26">
        <f>'Astral Ltd'!I17</f>
        <v>-7.3768895644574367E-2</v>
      </c>
      <c r="G16" s="27">
        <f>'NIFTY BEES'!I16</f>
        <v>-1.2538619217936859E-2</v>
      </c>
      <c r="H16" s="26">
        <f>'Sun Pharma'!J17</f>
        <v>3.2022599975982911E-2</v>
      </c>
      <c r="I16" s="27">
        <v>-9.3799999999999994E-2</v>
      </c>
      <c r="J16" s="27">
        <f>'Asian Paints'!I16</f>
        <v>-2.6176128843391242E-2</v>
      </c>
      <c r="K16" s="26">
        <f>'Jubilent FoodWorks'!I16</f>
        <v>-1.7351228467806352E-2</v>
      </c>
      <c r="L16" s="26">
        <f>'Eicher Motor'!I16</f>
        <v>3.6004139576513362E-2</v>
      </c>
      <c r="M16" s="26">
        <f>'Bharti Airtel'!I17</f>
        <v>2.5311097841949137E-2</v>
      </c>
      <c r="N16" s="26">
        <f>Titan!I17</f>
        <v>4.8696399930128441E-3</v>
      </c>
      <c r="O16" s="26">
        <f>'Avenue Supermart'!I16</f>
        <v>3.2779150452776698E-2</v>
      </c>
      <c r="P16" s="26">
        <f>PVR!I16</f>
        <v>-7.6004401018392537E-2</v>
      </c>
      <c r="Q16" s="26">
        <f>'Alkyl Amines'!I17</f>
        <v>-0.10812725615090808</v>
      </c>
      <c r="R16" s="26">
        <f>'Varun Beverages'!I17</f>
        <v>-5.2176360157579524E-2</v>
      </c>
      <c r="S16" s="26">
        <f>'APL Apollo Tubes'!I16</f>
        <v>4.1643364841875516E-2</v>
      </c>
      <c r="T16" s="26">
        <f>'Page Industries'!I16</f>
        <v>-6.6126495494351664E-2</v>
      </c>
      <c r="U16" s="26">
        <f>CDSL!I16</f>
        <v>-2.4053417815766337E-2</v>
      </c>
      <c r="V16" s="26">
        <f>'KEI Industries'!I16</f>
        <v>-8.3725449192719972E-2</v>
      </c>
      <c r="W16" s="26">
        <f>'GOLD BEES'!I16</f>
        <v>-3.9005016954745545E-3</v>
      </c>
    </row>
    <row r="17" spans="1:23" x14ac:dyDescent="0.3">
      <c r="A17" s="24">
        <v>43467</v>
      </c>
      <c r="B17" s="25">
        <f>'HDFC BANK'!I18</f>
        <v>0.10556505952570822</v>
      </c>
      <c r="C17" s="26">
        <f>'BAJAJ FINANCE'!I18</f>
        <v>0.10660302298168989</v>
      </c>
      <c r="D17" s="26">
        <f>'TATA MOTORS'!I18</f>
        <v>-5.3419999999999605E-3</v>
      </c>
      <c r="E17" s="26">
        <f>TCS!I18</f>
        <v>0.26628158944579627</v>
      </c>
      <c r="F17" s="26">
        <f>'Astral Ltd'!I18</f>
        <v>4.619814431423877E-2</v>
      </c>
      <c r="G17" s="27">
        <f>'NIFTY BEES'!I17</f>
        <v>6.5177464876871843E-2</v>
      </c>
      <c r="H17" s="26">
        <f>'Sun Pharma'!J18</f>
        <v>6.1499179978221491E-2</v>
      </c>
      <c r="I17" s="27">
        <v>1.0999999999999999E-2</v>
      </c>
      <c r="J17" s="27">
        <f>'Asian Paints'!I17</f>
        <v>4.1331638201091925E-2</v>
      </c>
      <c r="K17" s="26">
        <f>'Jubilent FoodWorks'!I17</f>
        <v>0.11259210183296106</v>
      </c>
      <c r="L17" s="26">
        <f>'Eicher Motor'!I17</f>
        <v>2.4731539682198676E-2</v>
      </c>
      <c r="M17" s="26">
        <f>'Bharti Airtel'!I18</f>
        <v>3.4608600378623136E-2</v>
      </c>
      <c r="N17" s="26">
        <f>Titan!I18</f>
        <v>8.9128029232667591E-2</v>
      </c>
      <c r="O17" s="26">
        <f>'Avenue Supermart'!I17</f>
        <v>-1.5590314603654381E-2</v>
      </c>
      <c r="P17" s="26">
        <f>PVR!I17</f>
        <v>8.3900156799026446E-2</v>
      </c>
      <c r="Q17" s="26">
        <f>'Alkyl Amines'!I18</f>
        <v>0.11822478891992576</v>
      </c>
      <c r="R17" s="26">
        <f>'Varun Beverages'!I18</f>
        <v>3.3086671764804371E-2</v>
      </c>
      <c r="S17" s="26">
        <f>'APL Apollo Tubes'!I17</f>
        <v>0.16439444897572414</v>
      </c>
      <c r="T17" s="26">
        <f>'Page Industries'!I17</f>
        <v>0.10449442998013338</v>
      </c>
      <c r="U17" s="26">
        <f>CDSL!I17</f>
        <v>8.1306250901059543E-2</v>
      </c>
      <c r="V17" s="26">
        <f>'KEI Industries'!I17</f>
        <v>0.21122021384976131</v>
      </c>
      <c r="W17" s="26">
        <f>'GOLD BEES'!I17</f>
        <v>-5.7364041469554115E-2</v>
      </c>
    </row>
    <row r="18" spans="1:23" x14ac:dyDescent="0.3">
      <c r="A18" s="24">
        <v>43468</v>
      </c>
      <c r="B18" s="25">
        <f>'HDFC BANK'!I19</f>
        <v>-1.1230604874109706E-2</v>
      </c>
      <c r="C18" s="26">
        <f>'BAJAJ FINANCE'!I19</f>
        <v>-1.1882943137182415E-2</v>
      </c>
      <c r="D18" s="26">
        <f>'TATA MOTORS'!I19</f>
        <v>0.21597264968152863</v>
      </c>
      <c r="E18" s="26">
        <f>TCS!I19</f>
        <v>-4.0333911012865417E-2</v>
      </c>
      <c r="F18" s="26">
        <f>'Astral Ltd'!I19</f>
        <v>3.1767725666670771E-2</v>
      </c>
      <c r="G18" s="27">
        <f>'NIFTY BEES'!I18</f>
        <v>-5.5073117584758177E-4</v>
      </c>
      <c r="H18" s="26">
        <f>'Sun Pharma'!J19</f>
        <v>-6.1030959226210137E-2</v>
      </c>
      <c r="I18" s="27">
        <v>-2.4199999999999999E-2</v>
      </c>
      <c r="J18" s="27">
        <f>'Asian Paints'!I18</f>
        <v>-4.0733191842326454E-2</v>
      </c>
      <c r="K18" s="26">
        <f>'Jubilent FoodWorks'!I18</f>
        <v>-0.10552204967330474</v>
      </c>
      <c r="L18" s="26">
        <f>'Eicher Motor'!I18</f>
        <v>-1.8152799673548627E-2</v>
      </c>
      <c r="M18" s="26">
        <f>'Bharti Airtel'!I19</f>
        <v>3.4550568072322083E-2</v>
      </c>
      <c r="N18" s="26">
        <f>Titan!I19</f>
        <v>-1.0028991355975219E-2</v>
      </c>
      <c r="O18" s="26">
        <f>'Avenue Supermart'!I18</f>
        <v>-0.14546646047175579</v>
      </c>
      <c r="P18" s="26">
        <f>PVR!I18</f>
        <v>6.2543249166548687E-2</v>
      </c>
      <c r="Q18" s="26">
        <f>'Alkyl Amines'!I19</f>
        <v>-3.9250814524693901E-2</v>
      </c>
      <c r="R18" s="26">
        <f>'Varun Beverages'!I19</f>
        <v>-2.7541536877971048E-2</v>
      </c>
      <c r="S18" s="26">
        <f>'APL Apollo Tubes'!I18</f>
        <v>6.3786412974652207E-2</v>
      </c>
      <c r="T18" s="26">
        <f>'Page Industries'!I18</f>
        <v>-9.5099781958004795E-2</v>
      </c>
      <c r="U18" s="26">
        <f>CDSL!I18</f>
        <v>-6.4599250838162911E-2</v>
      </c>
      <c r="V18" s="26">
        <f>'KEI Industries'!I18</f>
        <v>-7.3555149351097734E-2</v>
      </c>
      <c r="W18" s="26">
        <f>'GOLD BEES'!I18</f>
        <v>-6.5658797777180047E-3</v>
      </c>
    </row>
    <row r="19" spans="1:23" x14ac:dyDescent="0.3">
      <c r="A19" s="24">
        <v>43469</v>
      </c>
      <c r="B19" s="25">
        <f>'HDFC BANK'!I20</f>
        <v>3.5954508483121497E-2</v>
      </c>
      <c r="C19" s="26">
        <f>'BAJAJ FINANCE'!I20</f>
        <v>8.4545073569644108E-2</v>
      </c>
      <c r="D19" s="26">
        <f>'TATA MOTORS'!I20</f>
        <v>-0.19780433766233771</v>
      </c>
      <c r="E19" s="26">
        <f>TCS!I20</f>
        <v>-0.20849458657377529</v>
      </c>
      <c r="F19" s="26">
        <f>'Astral Ltd'!I20</f>
        <v>4.6172340029938266E-2</v>
      </c>
      <c r="G19" s="27">
        <f>'NIFTY BEES'!I19</f>
        <v>3.3482153199538307E-3</v>
      </c>
      <c r="H19" s="26">
        <f>'Sun Pharma'!J20</f>
        <v>-0.11834077397900687</v>
      </c>
      <c r="I19" s="27">
        <v>3.7600000000000001E-2</v>
      </c>
      <c r="J19" s="27">
        <f>'Asian Paints'!I19</f>
        <v>-5.91089674872926E-2</v>
      </c>
      <c r="K19" s="26">
        <f>'Jubilent FoodWorks'!I19</f>
        <v>-4.1305760009915732E-2</v>
      </c>
      <c r="L19" s="26">
        <f>'Eicher Motor'!I19</f>
        <v>-3.0069258025089828E-2</v>
      </c>
      <c r="M19" s="26">
        <f>'Bharti Airtel'!I20</f>
        <v>7.6268380463461682E-2</v>
      </c>
      <c r="N19" s="26">
        <f>Titan!I20</f>
        <v>4.1980363043857064E-2</v>
      </c>
      <c r="O19" s="26">
        <f>'Avenue Supermart'!I19</f>
        <v>-4.7954843689695832E-3</v>
      </c>
      <c r="P19" s="26">
        <f>PVR!I19</f>
        <v>-4.5400677514931109E-3</v>
      </c>
      <c r="Q19" s="26">
        <f>'Alkyl Amines'!I20</f>
        <v>-7.4898597939256725E-2</v>
      </c>
      <c r="R19" s="26">
        <f>'Varun Beverages'!I20</f>
        <v>2.7330542985818149E-2</v>
      </c>
      <c r="S19" s="26">
        <f>'APL Apollo Tubes'!I19</f>
        <v>-1.8091656531412766E-2</v>
      </c>
      <c r="T19" s="26">
        <f>'Page Industries'!I19</f>
        <v>-0.16420354610878354</v>
      </c>
      <c r="U19" s="26">
        <f>CDSL!I19</f>
        <v>-5.1899967392720153E-2</v>
      </c>
      <c r="V19" s="26">
        <f>'KEI Industries'!I19</f>
        <v>0.25621629706870985</v>
      </c>
      <c r="W19" s="26">
        <f>'GOLD BEES'!I19</f>
        <v>-9.957594825510882E-4</v>
      </c>
    </row>
    <row r="20" spans="1:23" x14ac:dyDescent="0.3">
      <c r="A20" s="24">
        <v>43470</v>
      </c>
      <c r="B20" s="25">
        <f>'HDFC BANK'!I21</f>
        <v>-3.0188661210152094E-3</v>
      </c>
      <c r="C20" s="26">
        <f>'BAJAJ FINANCE'!I21</f>
        <v>2.6385713192733758E-2</v>
      </c>
      <c r="D20" s="26">
        <f>'TATA MOTORS'!I21</f>
        <v>-7.6488922462030387E-2</v>
      </c>
      <c r="E20" s="26">
        <f>TCS!I21</f>
        <v>1.9099783072475524E-2</v>
      </c>
      <c r="F20" s="26">
        <f>'Astral Ltd'!I21</f>
        <v>-2.8547268913900314E-2</v>
      </c>
      <c r="G20" s="27">
        <f>'NIFTY BEES'!I20</f>
        <v>-1.9218783991571366E-2</v>
      </c>
      <c r="H20" s="26">
        <f>'Sun Pharma'!J21</f>
        <v>-3.5256978013726799E-2</v>
      </c>
      <c r="I20" s="27">
        <v>2.1600000000000001E-2</v>
      </c>
      <c r="J20" s="27">
        <f>'Asian Paints'!I20</f>
        <v>-5.586168382589294E-2</v>
      </c>
      <c r="K20" s="26">
        <f>'Jubilent FoodWorks'!I20</f>
        <v>-8.2589110779015776E-2</v>
      </c>
      <c r="L20" s="26">
        <f>'Eicher Motor'!I20</f>
        <v>-4.9974826735742044E-2</v>
      </c>
      <c r="M20" s="26">
        <f>'Bharti Airtel'!I21</f>
        <v>-1.8875021819063531E-2</v>
      </c>
      <c r="N20" s="26">
        <f>Titan!I21</f>
        <v>5.5417671223486856E-2</v>
      </c>
      <c r="O20" s="26">
        <f>'Avenue Supermart'!I20</f>
        <v>3.043389766457576E-2</v>
      </c>
      <c r="P20" s="26">
        <f>PVR!I20</f>
        <v>-7.2528214261559629E-2</v>
      </c>
      <c r="Q20" s="26">
        <f>'Alkyl Amines'!I21</f>
        <v>-6.241975818745539E-2</v>
      </c>
      <c r="R20" s="26">
        <f>'Varun Beverages'!I21</f>
        <v>-2.3250942214685467E-2</v>
      </c>
      <c r="S20" s="26">
        <f>'APL Apollo Tubes'!I20</f>
        <v>-0.11204978573811297</v>
      </c>
      <c r="T20" s="26">
        <f>'Page Industries'!I20</f>
        <v>2.4089107324811083E-2</v>
      </c>
      <c r="U20" s="26">
        <f>CDSL!I20</f>
        <v>-6.0629720881958366E-2</v>
      </c>
      <c r="V20" s="26">
        <f>'KEI Industries'!I20</f>
        <v>-0.11916361923428932</v>
      </c>
      <c r="W20" s="26">
        <f>'GOLD BEES'!I20</f>
        <v>4.7137885409117383E-2</v>
      </c>
    </row>
    <row r="21" spans="1:23" x14ac:dyDescent="0.3">
      <c r="A21" s="24">
        <v>43471</v>
      </c>
      <c r="B21" s="25">
        <f>'HDFC BANK'!I22</f>
        <v>-8.3487418771834951E-2</v>
      </c>
      <c r="C21" s="26">
        <f>'BAJAJ FINANCE'!I22</f>
        <v>-0.15189218932990683</v>
      </c>
      <c r="D21" s="26">
        <f>'TATA MOTORS'!I22</f>
        <v>-0.17880638356164374</v>
      </c>
      <c r="E21" s="26">
        <f>TCS!I22</f>
        <v>-0.1874525454498423</v>
      </c>
      <c r="F21" s="26">
        <f>'Astral Ltd'!I22</f>
        <v>-9.0052943851689576E-2</v>
      </c>
      <c r="G21" s="27">
        <f>'NIFTY BEES'!I21</f>
        <v>-6.5604007707061721E-2</v>
      </c>
      <c r="H21" s="26">
        <f>'Sun Pharma'!J22</f>
        <v>4.9714420234854034E-2</v>
      </c>
      <c r="I21" s="27">
        <v>-3.9E-2</v>
      </c>
      <c r="J21" s="27">
        <f>'Asian Paints'!I21</f>
        <v>0.1050845968235553</v>
      </c>
      <c r="K21" s="26">
        <f>'Jubilent FoodWorks'!I21</f>
        <v>-5.1246925115627978E-2</v>
      </c>
      <c r="L21" s="26">
        <f>'Eicher Motor'!I21</f>
        <v>-0.1552382066152011</v>
      </c>
      <c r="M21" s="26">
        <f>'Bharti Airtel'!I22</f>
        <v>-3.881794188474106E-2</v>
      </c>
      <c r="N21" s="26">
        <f>Titan!I22</f>
        <v>-0.23320291912839045</v>
      </c>
      <c r="O21" s="26">
        <f>'Avenue Supermart'!I21</f>
        <v>3.4562422204735641E-2</v>
      </c>
      <c r="P21" s="26">
        <f>PVR!I21</f>
        <v>-0.10601362780658068</v>
      </c>
      <c r="Q21" s="26">
        <f>'Alkyl Amines'!I22</f>
        <v>-0.18406571305973235</v>
      </c>
      <c r="R21" s="26">
        <f>'Varun Beverages'!I22</f>
        <v>-2.5843032366233462E-2</v>
      </c>
      <c r="S21" s="26">
        <f>'APL Apollo Tubes'!I21</f>
        <v>-0.11031181412786614</v>
      </c>
      <c r="T21" s="26">
        <f>'Page Industries'!I21</f>
        <v>-0.13682589468983261</v>
      </c>
      <c r="U21" s="26">
        <f>CDSL!I21</f>
        <v>-0.16026730095832595</v>
      </c>
      <c r="V21" s="26">
        <f>'KEI Industries'!I21</f>
        <v>-0.11896656862787552</v>
      </c>
      <c r="W21" s="26">
        <f>'GOLD BEES'!I21</f>
        <v>1.3434309157180411E-2</v>
      </c>
    </row>
    <row r="22" spans="1:23" x14ac:dyDescent="0.3">
      <c r="A22" s="24">
        <v>43472</v>
      </c>
      <c r="B22" s="25">
        <f>'HDFC BANK'!I23</f>
        <v>-2.113079439102826E-2</v>
      </c>
      <c r="C22" s="26">
        <f>'BAJAJ FINANCE'!I23</f>
        <v>-8.8030146331210118E-3</v>
      </c>
      <c r="D22" s="26">
        <f>'TATA MOTORS'!I23</f>
        <v>-0.16359205149330588</v>
      </c>
      <c r="E22" s="26">
        <f>TCS!I23</f>
        <v>-0.28892782612830697</v>
      </c>
      <c r="F22" s="26">
        <f>'Astral Ltd'!I23</f>
        <v>2.9027646499516242E-2</v>
      </c>
      <c r="G22" s="27">
        <f>'NIFTY BEES'!I22</f>
        <v>-1.9768381794192706E-2</v>
      </c>
      <c r="H22" s="26">
        <f>'Sun Pharma'!J23</f>
        <v>4.1504702841056451E-2</v>
      </c>
      <c r="I22" s="27">
        <v>8.3599999999999994E-2</v>
      </c>
      <c r="J22" s="27">
        <f>'Asian Paints'!I22</f>
        <v>4.1583617592176561E-2</v>
      </c>
      <c r="K22" s="26">
        <f>'Jubilent FoodWorks'!I22</f>
        <v>-3.5566995037771922E-2</v>
      </c>
      <c r="L22" s="26">
        <f>'Eicher Motor'!I22</f>
        <v>7.5185022835873E-2</v>
      </c>
      <c r="M22" s="26">
        <f>'Bharti Airtel'!I23</f>
        <v>1.4540187499383166E-2</v>
      </c>
      <c r="N22" s="26">
        <f>Titan!I23</f>
        <v>3.1137203504578301E-2</v>
      </c>
      <c r="O22" s="26">
        <f>'Avenue Supermart'!I22</f>
        <v>3.3554684022391604E-2</v>
      </c>
      <c r="P22" s="26">
        <f>PVR!I22</f>
        <v>-2.4011188099929449E-3</v>
      </c>
      <c r="Q22" s="26">
        <f>'Alkyl Amines'!I23</f>
        <v>2.5544676547723869E-2</v>
      </c>
      <c r="R22" s="26">
        <f>'Varun Beverages'!I23</f>
        <v>-2.6537684333894133E-2</v>
      </c>
      <c r="S22" s="26">
        <f>'APL Apollo Tubes'!I22</f>
        <v>-8.6767439685791536E-2</v>
      </c>
      <c r="T22" s="26">
        <f>'Page Industries'!I22</f>
        <v>7.0441681583549576E-3</v>
      </c>
      <c r="U22" s="26">
        <f>CDSL!I22</f>
        <v>-4.9863705175746953E-3</v>
      </c>
      <c r="V22" s="26">
        <f>'KEI Industries'!I22</f>
        <v>4.0431622836410414E-2</v>
      </c>
      <c r="W22" s="26">
        <f>'GOLD BEES'!I22</f>
        <v>9.3375330467893383E-2</v>
      </c>
    </row>
    <row r="23" spans="1:23" x14ac:dyDescent="0.3">
      <c r="A23" s="24">
        <v>43473</v>
      </c>
      <c r="B23" s="25">
        <f>'HDFC BANK'!I24</f>
        <v>9.3711638728326246E-2</v>
      </c>
      <c r="C23" s="26">
        <f>'BAJAJ FINANCE'!I24</f>
        <v>0.17878110191281563</v>
      </c>
      <c r="D23" s="26">
        <f>'TATA MOTORS'!I24</f>
        <v>1.0539265206812641E-2</v>
      </c>
      <c r="E23" s="26">
        <f>TCS!I24</f>
        <v>-3.5544867803008209E-2</v>
      </c>
      <c r="F23" s="26">
        <f>'Astral Ltd'!I24</f>
        <v>6.0541604212288685E-2</v>
      </c>
      <c r="G23" s="27">
        <f>'NIFTY BEES'!I23</f>
        <v>3.0895455022938501E-2</v>
      </c>
      <c r="H23" s="26">
        <f>'Sun Pharma'!J24</f>
        <v>-0.1442395182506418</v>
      </c>
      <c r="I23" s="27">
        <v>7.6300000000000007E-2</v>
      </c>
      <c r="J23" s="27">
        <f>'Asian Paints'!I23</f>
        <v>6.9367142038818205E-2</v>
      </c>
      <c r="K23" s="26">
        <f>'Jubilent FoodWorks'!I23</f>
        <v>0.11758528006304556</v>
      </c>
      <c r="L23" s="26">
        <f>'Eicher Motor'!I23</f>
        <v>8.3253629593766337E-2</v>
      </c>
      <c r="M23" s="26">
        <f>'Bharti Airtel'!I24</f>
        <v>4.5680115308188787E-2</v>
      </c>
      <c r="N23" s="26">
        <f>Titan!I24</f>
        <v>0.12732277966274322</v>
      </c>
      <c r="O23" s="26">
        <f>'Avenue Supermart'!I23</f>
        <v>0.15812811316551556</v>
      </c>
      <c r="P23" s="26">
        <f>PVR!I23</f>
        <v>0.19400627544809629</v>
      </c>
      <c r="Q23" s="26">
        <f>'Alkyl Amines'!I24</f>
        <v>0.1014025857430212</v>
      </c>
      <c r="R23" s="26">
        <f>'Varun Beverages'!I24</f>
        <v>-6.8531973662919632E-2</v>
      </c>
      <c r="S23" s="26">
        <f>'APL Apollo Tubes'!I23</f>
        <v>-1.0205024444796613E-2</v>
      </c>
      <c r="T23" s="26">
        <f>'Page Industries'!I23</f>
        <v>0.19028351969481352</v>
      </c>
      <c r="U23" s="26">
        <f>CDSL!I23</f>
        <v>2.0113012448028992E-2</v>
      </c>
      <c r="V23" s="26">
        <f>'KEI Industries'!I23</f>
        <v>0.12251942639389975</v>
      </c>
      <c r="W23" s="26">
        <f>'GOLD BEES'!I23</f>
        <v>-3.3615606180892897E-2</v>
      </c>
    </row>
    <row r="24" spans="1:23" x14ac:dyDescent="0.3">
      <c r="A24" s="24">
        <v>43474</v>
      </c>
      <c r="B24" s="25">
        <f>'HDFC BANK'!I25</f>
        <v>-8.2427082138790894E-3</v>
      </c>
      <c r="C24" s="26">
        <f>'BAJAJ FINANCE'!I25</f>
        <v>-3.9909728430452401E-2</v>
      </c>
      <c r="D24" s="26">
        <f>'TATA MOTORS'!I25</f>
        <v>0.42966729678188315</v>
      </c>
      <c r="E24" s="26">
        <f>TCS!I25</f>
        <v>-6.740098595966483E-2</v>
      </c>
      <c r="F24" s="26">
        <f>'Astral Ltd'!I25</f>
        <v>-5.5957732989481146E-2</v>
      </c>
      <c r="G24" s="27">
        <f>'NIFTY BEES'!I24</f>
        <v>2.0758073623027451E-2</v>
      </c>
      <c r="H24" s="26">
        <f>'Sun Pharma'!J25</f>
        <v>9.8293350410593158E-2</v>
      </c>
      <c r="I24" s="27">
        <v>5.7000000000000002E-2</v>
      </c>
      <c r="J24" s="27">
        <f>'Asian Paints'!I24</f>
        <v>5.9899228658375873E-3</v>
      </c>
      <c r="K24" s="26">
        <f>'Jubilent FoodWorks'!I24</f>
        <v>0.15684132107708101</v>
      </c>
      <c r="L24" s="26">
        <f>'Eicher Motor'!I24</f>
        <v>0.25924395068054057</v>
      </c>
      <c r="M24" s="26">
        <f>'Bharti Airtel'!I25</f>
        <v>6.9050185094402527E-3</v>
      </c>
      <c r="N24" s="26">
        <f>Titan!I25</f>
        <v>2.1022392890974604E-2</v>
      </c>
      <c r="O24" s="26">
        <f>'Avenue Supermart'!I24</f>
        <v>4.5946651617757822E-2</v>
      </c>
      <c r="P24" s="26">
        <f>PVR!I24</f>
        <v>-4.7915973991224506E-2</v>
      </c>
      <c r="Q24" s="26">
        <f>'Alkyl Amines'!I25</f>
        <v>-4.4912173315220141E-2</v>
      </c>
      <c r="R24" s="26">
        <f>'Varun Beverages'!I25</f>
        <v>-4.4370910007939648E-2</v>
      </c>
      <c r="S24" s="26">
        <f>'APL Apollo Tubes'!I24</f>
        <v>3.9996645385730015E-2</v>
      </c>
      <c r="T24" s="26">
        <f>'Page Industries'!I24</f>
        <v>0.12377698102331748</v>
      </c>
      <c r="U24" s="26">
        <f>CDSL!I24</f>
        <v>0.13282211179815723</v>
      </c>
      <c r="V24" s="26">
        <f>'KEI Industries'!I24</f>
        <v>5.6923318624743938E-2</v>
      </c>
      <c r="W24" s="26">
        <f>'GOLD BEES'!I24</f>
        <v>2.4001047541711451E-2</v>
      </c>
    </row>
    <row r="25" spans="1:23" x14ac:dyDescent="0.3">
      <c r="A25" s="24">
        <v>43475</v>
      </c>
      <c r="B25" s="25">
        <f>'HDFC BANK'!I26</f>
        <v>2.5644415525214567E-2</v>
      </c>
      <c r="C25" s="26">
        <f>'BAJAJ FINANCE'!I26</f>
        <v>-2.3754680508842944E-2</v>
      </c>
      <c r="D25" s="26">
        <f>'TATA MOTORS'!I26</f>
        <v>-8.1334052980132396E-2</v>
      </c>
      <c r="E25" s="26">
        <f>TCS!I26</f>
        <v>-3.6370022694283292E-2</v>
      </c>
      <c r="F25" s="26">
        <f>'Astral Ltd'!I26</f>
        <v>-1.3452883903724139E-2</v>
      </c>
      <c r="G25" s="27">
        <f>'NIFTY BEES'!I25</f>
        <v>4.4780283409933171E-3</v>
      </c>
      <c r="H25" s="26">
        <f>'Sun Pharma'!J26</f>
        <v>2.286167741351941E-2</v>
      </c>
      <c r="I25" s="27">
        <v>-5.21E-2</v>
      </c>
      <c r="J25" s="27">
        <f>'Asian Paints'!I25</f>
        <v>-7.6360562913444507E-2</v>
      </c>
      <c r="K25" s="26">
        <f>'Jubilent FoodWorks'!I25</f>
        <v>-1.4729541850537176E-2</v>
      </c>
      <c r="L25" s="26">
        <f>'Eicher Motor'!I25</f>
        <v>5.8099869653334621E-3</v>
      </c>
      <c r="M25" s="26">
        <f>'Bharti Airtel'!I26</f>
        <v>0.16952008356382914</v>
      </c>
      <c r="N25" s="26">
        <f>Titan!I26</f>
        <v>-0.15348557881915847</v>
      </c>
      <c r="O25" s="26">
        <f>'Avenue Supermart'!I25</f>
        <v>-0.11240586819742816</v>
      </c>
      <c r="P25" s="26">
        <f>PVR!I25</f>
        <v>7.4147647432792063E-3</v>
      </c>
      <c r="Q25" s="26">
        <f>'Alkyl Amines'!I26</f>
        <v>0.15350048053451781</v>
      </c>
      <c r="R25" s="26">
        <f>'Varun Beverages'!I26</f>
        <v>0.12812715204786967</v>
      </c>
      <c r="S25" s="26">
        <f>'APL Apollo Tubes'!I25</f>
        <v>3.9573319530415457E-2</v>
      </c>
      <c r="T25" s="26">
        <f>'Page Industries'!I25</f>
        <v>-0.16355421283616584</v>
      </c>
      <c r="U25" s="26">
        <f>CDSL!I25</f>
        <v>-4.9214207152853726E-2</v>
      </c>
      <c r="V25" s="26">
        <f>'KEI Industries'!I25</f>
        <v>-0.15334689962622233</v>
      </c>
      <c r="W25" s="26">
        <f>'GOLD BEES'!I25</f>
        <v>-2.8287387323868603E-2</v>
      </c>
    </row>
    <row r="26" spans="1:23" x14ac:dyDescent="0.3">
      <c r="A26" s="24">
        <v>43476</v>
      </c>
      <c r="B26" s="25">
        <f>'HDFC BANK'!I27</f>
        <v>-1.2840717651017309E-2</v>
      </c>
      <c r="C26" s="26">
        <f>'BAJAJ FINANCE'!I27</f>
        <v>4.0691829986538655E-3</v>
      </c>
      <c r="D26" s="26">
        <f>'TATA MOTORS'!I27</f>
        <v>0.12800416755793215</v>
      </c>
      <c r="E26" s="26">
        <f>TCS!I27</f>
        <v>-7.7289094773438857E-3</v>
      </c>
      <c r="F26" s="26">
        <f>'Astral Ltd'!I27</f>
        <v>8.8387070633131233E-3</v>
      </c>
      <c r="G26" s="27">
        <f>'NIFTY BEES'!I26</f>
        <v>1.2599022987669784E-3</v>
      </c>
      <c r="H26" s="26">
        <f>'Sun Pharma'!J27</f>
        <v>-5.296133548407083E-2</v>
      </c>
      <c r="I26" s="27">
        <v>3.8E-3</v>
      </c>
      <c r="J26" s="27">
        <f>'Asian Paints'!I26</f>
        <v>2.5248443161579474E-2</v>
      </c>
      <c r="K26" s="26">
        <f>'Jubilent FoodWorks'!I26</f>
        <v>-4.4632231318060822E-3</v>
      </c>
      <c r="L26" s="26">
        <f>'Eicher Motor'!I26</f>
        <v>-2.5424018453046482E-2</v>
      </c>
      <c r="M26" s="26">
        <f>'Bharti Airtel'!I27</f>
        <v>1.7461861374534249E-2</v>
      </c>
      <c r="N26" s="26">
        <f>Titan!I27</f>
        <v>-2.9526414880493707E-4</v>
      </c>
      <c r="O26" s="26">
        <f>'Avenue Supermart'!I26</f>
        <v>-1.740315500685876E-2</v>
      </c>
      <c r="P26" s="26">
        <f>PVR!I26</f>
        <v>3.5971380191905336E-2</v>
      </c>
      <c r="Q26" s="26">
        <f>'Alkyl Amines'!I27</f>
        <v>-4.1366535060305215E-2</v>
      </c>
      <c r="R26" s="26">
        <f>'Varun Beverages'!I27</f>
        <v>-5.8229988002803441E-2</v>
      </c>
      <c r="S26" s="26">
        <f>'APL Apollo Tubes'!I26</f>
        <v>0.16087998044365714</v>
      </c>
      <c r="T26" s="26">
        <f>'Page Industries'!I26</f>
        <v>4.3554235968838548E-2</v>
      </c>
      <c r="U26" s="26">
        <f>CDSL!I26</f>
        <v>-4.8377626871411228E-2</v>
      </c>
      <c r="V26" s="26">
        <f>'KEI Industries'!I26</f>
        <v>-0.1495591785312223</v>
      </c>
      <c r="W26" s="26">
        <f>'GOLD BEES'!I26</f>
        <v>2.1872607338118889E-2</v>
      </c>
    </row>
    <row r="27" spans="1:23" x14ac:dyDescent="0.3">
      <c r="A27" s="24">
        <v>43477</v>
      </c>
      <c r="B27" s="25">
        <f>'HDFC BANK'!I28</f>
        <v>-4.6608728785109396E-2</v>
      </c>
      <c r="C27" s="26">
        <f>'BAJAJ FINANCE'!I28</f>
        <v>-4.3675978157912965E-3</v>
      </c>
      <c r="D27" s="26">
        <f>'TATA MOTORS'!I28</f>
        <v>-6.0259462803445484E-2</v>
      </c>
      <c r="E27" s="26">
        <f>TCS!I28</f>
        <v>-6.4805814583416804E-2</v>
      </c>
      <c r="F27" s="26">
        <f>'Astral Ltd'!I28</f>
        <v>1.0430325770787657E-2</v>
      </c>
      <c r="G27" s="27">
        <f>'NIFTY BEES'!I27</f>
        <v>-2.690901487743079E-2</v>
      </c>
      <c r="H27" s="26">
        <f>'Sun Pharma'!J28</f>
        <v>-1.1031739215615651E-2</v>
      </c>
      <c r="I27" s="27">
        <v>2.3699999999999999E-2</v>
      </c>
      <c r="J27" s="27">
        <f>'Asian Paints'!I27</f>
        <v>-1.4942198493292445E-2</v>
      </c>
      <c r="K27" s="26">
        <f>'Jubilent FoodWorks'!I27</f>
        <v>0.11847520573341908</v>
      </c>
      <c r="L27" s="26">
        <f>'Eicher Motor'!I27</f>
        <v>-0.10828574242820278</v>
      </c>
      <c r="M27" s="26">
        <f>'Bharti Airtel'!I28</f>
        <v>7.6472968656767892E-2</v>
      </c>
      <c r="N27" s="26">
        <f>Titan!I28</f>
        <v>-2.4822660907927716E-2</v>
      </c>
      <c r="O27" s="26">
        <f>'Avenue Supermart'!I27</f>
        <v>0.13469636630674239</v>
      </c>
      <c r="P27" s="26">
        <f>PVR!I27</f>
        <v>1.8789442141352728E-2</v>
      </c>
      <c r="Q27" s="26">
        <f>'Alkyl Amines'!I28</f>
        <v>0.15613108506986101</v>
      </c>
      <c r="R27" s="26">
        <f>'Varun Beverages'!I28</f>
        <v>4.4515570249555436E-2</v>
      </c>
      <c r="S27" s="26">
        <f>'APL Apollo Tubes'!I27</f>
        <v>9.491800436806995E-3</v>
      </c>
      <c r="T27" s="26">
        <f>'Page Industries'!I27</f>
        <v>2.485606929338784E-2</v>
      </c>
      <c r="U27" s="26">
        <f>CDSL!I27</f>
        <v>0.16401984111797674</v>
      </c>
      <c r="V27" s="26">
        <f>'KEI Industries'!I27</f>
        <v>0.20456652669764519</v>
      </c>
      <c r="W27" s="26">
        <f>'GOLD BEES'!I27</f>
        <v>3.2071369590663222E-2</v>
      </c>
    </row>
    <row r="28" spans="1:23" x14ac:dyDescent="0.3">
      <c r="A28" s="24">
        <v>43831</v>
      </c>
      <c r="B28" s="25">
        <f>'HDFC BANK'!I29</f>
        <v>-5.0277607584904058E-2</v>
      </c>
      <c r="C28" s="26">
        <f>'BAJAJ FINANCE'!I29</f>
        <v>-1.2443834151745742E-2</v>
      </c>
      <c r="D28" s="26">
        <f>'TATA MOTORS'!I29</f>
        <v>-0.25498948557295964</v>
      </c>
      <c r="E28" s="26">
        <f>TCS!I29</f>
        <v>-8.6508569351376699E-2</v>
      </c>
      <c r="F28" s="26">
        <f>'Astral Ltd'!I29</f>
        <v>-9.357376857120045E-2</v>
      </c>
      <c r="G28" s="27">
        <f>'NIFTY BEES'!I28</f>
        <v>-7.354230418070086E-2</v>
      </c>
      <c r="H28" s="26">
        <f>'Sun Pharma'!J29</f>
        <v>-0.15516823983313618</v>
      </c>
      <c r="I28" s="27">
        <v>8.2000000000000007E-3</v>
      </c>
      <c r="J28" s="27">
        <f>'Asian Paints'!I28</f>
        <v>-1.9656573564888181E-2</v>
      </c>
      <c r="K28" s="26">
        <f>'Jubilent FoodWorks'!I28</f>
        <v>-9.6108687033456625E-2</v>
      </c>
      <c r="L28" s="26">
        <f>'Eicher Motor'!I28</f>
        <v>-0.19114056084204761</v>
      </c>
      <c r="M28" s="26">
        <f>'Bharti Airtel'!I29</f>
        <v>4.1776091794786432E-2</v>
      </c>
      <c r="N28" s="26">
        <f>Titan!I29</f>
        <v>3.1544413398930077E-2</v>
      </c>
      <c r="O28" s="26">
        <f>'Avenue Supermart'!I28</f>
        <v>6.293676281075003E-2</v>
      </c>
      <c r="P28" s="26">
        <f>PVR!I28</f>
        <v>-5.4876513530528803E-2</v>
      </c>
      <c r="Q28" s="26">
        <f>'Alkyl Amines'!I29</f>
        <v>9.7356504597060953E-2</v>
      </c>
      <c r="R28" s="26">
        <f>'Varun Beverages'!I29</f>
        <v>2.1924095730419438E-2</v>
      </c>
      <c r="S28" s="26">
        <f>'APL Apollo Tubes'!I28</f>
        <v>-5.0273124266469668E-2</v>
      </c>
      <c r="T28" s="26">
        <f>'Page Industries'!I28</f>
        <v>-0.11357273461706216</v>
      </c>
      <c r="U28" s="26">
        <f>CDSL!I28</f>
        <v>-2.881299275558968E-2</v>
      </c>
      <c r="V28" s="26">
        <f>'KEI Industries'!I28</f>
        <v>-0.16711382654080931</v>
      </c>
      <c r="W28" s="26">
        <f>'GOLD BEES'!I28</f>
        <v>3.2669886327646593E-2</v>
      </c>
    </row>
    <row r="29" spans="1:23" x14ac:dyDescent="0.3">
      <c r="A29" s="24">
        <v>43832</v>
      </c>
      <c r="B29" s="25">
        <f>'HDFC BANK'!I30</f>
        <v>-0.27872409264389419</v>
      </c>
      <c r="C29" s="26">
        <f>'BAJAJ FINANCE'!I30</f>
        <v>-0.53917211786429964</v>
      </c>
      <c r="D29" s="26">
        <f>'TATA MOTORS'!I30</f>
        <v>-0.49485815720524018</v>
      </c>
      <c r="E29" s="26">
        <f>TCS!I30</f>
        <v>-0.39781331726304792</v>
      </c>
      <c r="F29" s="26">
        <f>'Astral Ltd'!I30</f>
        <v>-0.20998874932510531</v>
      </c>
      <c r="G29" s="27">
        <f>'NIFTY BEES'!I29</f>
        <v>-0.24085120418974704</v>
      </c>
      <c r="H29" s="26">
        <f>'Sun Pharma'!J30</f>
        <v>-6.331997973202215E-2</v>
      </c>
      <c r="I29" s="27">
        <v>1.3899999999999999E-2</v>
      </c>
      <c r="J29" s="27">
        <f>'Asian Paints'!I29</f>
        <v>-9.4048114276135839E-2</v>
      </c>
      <c r="K29" s="26">
        <f>'Jubilent FoodWorks'!I29</f>
        <v>-0.18798558164833606</v>
      </c>
      <c r="L29" s="26">
        <f>'Eicher Motor'!I29</f>
        <v>-0.22062425586124404</v>
      </c>
      <c r="M29" s="26">
        <f>'Bharti Airtel'!I30</f>
        <v>-0.17049514389565409</v>
      </c>
      <c r="N29" s="26">
        <f>Titan!I30</f>
        <v>-0.28037401275665197</v>
      </c>
      <c r="O29" s="26">
        <f>'Avenue Supermart'!I29</f>
        <v>-8.4814688353880174E-2</v>
      </c>
      <c r="P29" s="26">
        <f>PVR!I29</f>
        <v>-0.39136460362655484</v>
      </c>
      <c r="Q29" s="26">
        <f>'Alkyl Amines'!I30</f>
        <v>-0.25234591567968434</v>
      </c>
      <c r="R29" s="26">
        <f>'Varun Beverages'!I30</f>
        <v>-0.38689182628513469</v>
      </c>
      <c r="S29" s="26">
        <f>'APL Apollo Tubes'!I29</f>
        <v>-0.39675392401089793</v>
      </c>
      <c r="T29" s="26">
        <f>'Page Industries'!I29</f>
        <v>-0.25184525540230129</v>
      </c>
      <c r="U29" s="26">
        <f>CDSL!I29</f>
        <v>-0.21843722418074141</v>
      </c>
      <c r="V29" s="26">
        <f>'KEI Industries'!I29</f>
        <v>-0.48532738826922389</v>
      </c>
      <c r="W29" s="26">
        <f>'GOLD BEES'!I29</f>
        <v>1.333013485839568E-2</v>
      </c>
    </row>
    <row r="30" spans="1:23" x14ac:dyDescent="0.3">
      <c r="A30" s="24">
        <v>43833</v>
      </c>
      <c r="B30" s="25">
        <f>'HDFC BANK'!I31</f>
        <v>0.151710339094277</v>
      </c>
      <c r="C30" s="26">
        <f>'BAJAJ FINANCE'!I31</f>
        <v>1.323561491718233E-2</v>
      </c>
      <c r="D30" s="26">
        <f>'TATA MOTORS'!I31</f>
        <v>0.24409528813559325</v>
      </c>
      <c r="E30" s="26">
        <f>TCS!I31</f>
        <v>-7.0240312020332846E-2</v>
      </c>
      <c r="F30" s="26">
        <f>'Astral Ltd'!I31</f>
        <v>-2.5568743144227021E-2</v>
      </c>
      <c r="G30" s="27">
        <f>'NIFTY BEES'!I30</f>
        <v>0.12155229794664262</v>
      </c>
      <c r="H30" s="26">
        <f>'Sun Pharma'!J31</f>
        <v>0.30534683898105613</v>
      </c>
      <c r="I30" s="27">
        <v>8.0500000000000002E-2</v>
      </c>
      <c r="J30" s="27">
        <f>'Asian Paints'!I30</f>
        <v>3.8628003975694235E-2</v>
      </c>
      <c r="K30" s="26">
        <f>'Jubilent FoodWorks'!I30</f>
        <v>7.1493153130670062E-2</v>
      </c>
      <c r="L30" s="26">
        <f>'Eicher Motor'!I30</f>
        <v>0.12254371252494042</v>
      </c>
      <c r="M30" s="26">
        <f>'Bharti Airtel'!I31</f>
        <v>0.15376662061294863</v>
      </c>
      <c r="N30" s="26">
        <f>Titan!I31</f>
        <v>1.4276475438497808E-2</v>
      </c>
      <c r="O30" s="26">
        <f>'Avenue Supermart'!I30</f>
        <v>6.3568571428571474E-2</v>
      </c>
      <c r="P30" s="26">
        <f>PVR!I30</f>
        <v>-0.15434387126817398</v>
      </c>
      <c r="Q30" s="26">
        <f>'Alkyl Amines'!I31</f>
        <v>0.4337988569714385</v>
      </c>
      <c r="R30" s="26">
        <f>'Varun Beverages'!I31</f>
        <v>0.22657215916391032</v>
      </c>
      <c r="S30" s="26">
        <f>'APL Apollo Tubes'!I30</f>
        <v>0.10787141304855254</v>
      </c>
      <c r="T30" s="26">
        <f>'Page Industries'!I30</f>
        <v>5.2758521679140316E-2</v>
      </c>
      <c r="U30" s="26">
        <f>CDSL!I30</f>
        <v>2.334595339930361E-2</v>
      </c>
      <c r="V30" s="26">
        <f>'KEI Industries'!I30</f>
        <v>5.5592389712486104E-2</v>
      </c>
      <c r="W30" s="26">
        <f>'GOLD BEES'!I30</f>
        <v>0.10495846629746547</v>
      </c>
    </row>
    <row r="31" spans="1:23" x14ac:dyDescent="0.3">
      <c r="A31" s="24">
        <v>43834</v>
      </c>
      <c r="B31" s="25">
        <f>'HDFC BANK'!I32</f>
        <v>-6.0665218941997695E-2</v>
      </c>
      <c r="C31" s="26">
        <f>'BAJAJ FINANCE'!I32</f>
        <v>-0.19255666320724524</v>
      </c>
      <c r="D31" s="26">
        <f>'TATA MOTORS'!I32</f>
        <v>-4.5614972972972963E-2</v>
      </c>
      <c r="E31" s="26">
        <f>TCS!I32</f>
        <v>0.33499085714285715</v>
      </c>
      <c r="F31" s="26">
        <f>'Astral Ltd'!I32</f>
        <v>-9.5520187553895547E-2</v>
      </c>
      <c r="G31" s="27">
        <f>'NIFTY BEES'!I31</f>
        <v>-3.8454564224814747E-2</v>
      </c>
      <c r="H31" s="26">
        <f>'Sun Pharma'!J32</f>
        <v>8.3028710905727037E-3</v>
      </c>
      <c r="I31" s="27">
        <v>-4.0599999999999997E-2</v>
      </c>
      <c r="J31" s="27">
        <f>'Asian Paints'!I31</f>
        <v>-6.3923856996481274E-2</v>
      </c>
      <c r="K31" s="26">
        <f>'Jubilent FoodWorks'!I31</f>
        <v>4.3677262765885079E-3</v>
      </c>
      <c r="L31" s="26">
        <f>'Eicher Motor'!I31</f>
        <v>0.11571397770562838</v>
      </c>
      <c r="M31" s="26">
        <f>'Bharti Airtel'!I32</f>
        <v>6.1759226635940148E-2</v>
      </c>
      <c r="N31" s="26">
        <f>Titan!I32</f>
        <v>-0.10717602555887079</v>
      </c>
      <c r="O31" s="26">
        <f>'Avenue Supermart'!I31</f>
        <v>-7.4051670757032353E-2</v>
      </c>
      <c r="P31" s="26">
        <f>PVR!I31</f>
        <v>-0.12154243665912161</v>
      </c>
      <c r="Q31" s="26">
        <f>'Alkyl Amines'!I32</f>
        <v>6.5581075960763291E-2</v>
      </c>
      <c r="R31" s="26">
        <f>'Varun Beverages'!I32</f>
        <v>-9.4647115175803959E-2</v>
      </c>
      <c r="S31" s="26">
        <f>'APL Apollo Tubes'!I31</f>
        <v>2.4127321147900817E-2</v>
      </c>
      <c r="T31" s="26">
        <f>'Page Industries'!I31</f>
        <v>1.7137591687864034E-2</v>
      </c>
      <c r="U31" s="26">
        <f>CDSL!I31</f>
        <v>6.9265981590518541E-2</v>
      </c>
      <c r="V31" s="26">
        <f>'KEI Industries'!I31</f>
        <v>-7.1664902278343434E-2</v>
      </c>
      <c r="W31" s="26">
        <f>'GOLD BEES'!I31</f>
        <v>-4.6263128050547692E-2</v>
      </c>
    </row>
    <row r="32" spans="1:23" x14ac:dyDescent="0.3">
      <c r="A32" s="24">
        <v>43835</v>
      </c>
      <c r="B32" s="25">
        <f>'HDFC BANK'!I33</f>
        <v>0.10939674591729513</v>
      </c>
      <c r="C32" s="26">
        <f>'BAJAJ FINANCE'!I33</f>
        <v>0.41374509156648304</v>
      </c>
      <c r="D32" s="26">
        <f>'TATA MOTORS'!I33</f>
        <v>0.1404709597197899</v>
      </c>
      <c r="E32" s="26">
        <f>TCS!I33</f>
        <v>0.11469010526315793</v>
      </c>
      <c r="F32" s="26">
        <f>'Astral Ltd'!I33</f>
        <v>5.8644679123224686E-2</v>
      </c>
      <c r="G32" s="27">
        <f>'NIFTY BEES'!I32</f>
        <v>6.8713966378450633E-2</v>
      </c>
      <c r="H32" s="26">
        <f>'Sun Pharma'!J33</f>
        <v>-1.9758212319880671E-2</v>
      </c>
      <c r="I32" s="27">
        <v>-3.27E-2</v>
      </c>
      <c r="J32" s="27">
        <f>'Asian Paints'!I32</f>
        <v>-1.8352348547144681E-2</v>
      </c>
      <c r="K32" s="26">
        <f>'Jubilent FoodWorks'!I32</f>
        <v>1.7111357572292787E-2</v>
      </c>
      <c r="L32" s="26">
        <f>'Eicher Motor'!I32</f>
        <v>9.8494940319864027E-2</v>
      </c>
      <c r="M32" s="26">
        <f>'Bharti Airtel'!I33</f>
        <v>4.0891860823668788E-4</v>
      </c>
      <c r="N32" s="26">
        <f>Titan!I33</f>
        <v>4.2592594069054968E-2</v>
      </c>
      <c r="O32" s="26">
        <f>'Avenue Supermart'!I32</f>
        <v>-5.0366999361049734E-3</v>
      </c>
      <c r="P32" s="26">
        <f>PVR!I32</f>
        <v>9.8655354528837294E-2</v>
      </c>
      <c r="Q32" s="26">
        <f>'Alkyl Amines'!I33</f>
        <v>-2.0711257941682382E-3</v>
      </c>
      <c r="R32" s="26">
        <f>'Varun Beverages'!I33</f>
        <v>4.0007360677366349E-2</v>
      </c>
      <c r="S32" s="26">
        <f>'APL Apollo Tubes'!I32</f>
        <v>-1.50747607648384E-2</v>
      </c>
      <c r="T32" s="26">
        <f>'Page Industries'!I32</f>
        <v>3.5759160928715297E-2</v>
      </c>
      <c r="U32" s="26">
        <f>CDSL!I32</f>
        <v>6.8014071983188665E-2</v>
      </c>
      <c r="V32" s="26">
        <f>'KEI Industries'!I32</f>
        <v>0.2173091607284659</v>
      </c>
      <c r="W32" s="26">
        <f>'GOLD BEES'!I32</f>
        <v>3.0374045984176409E-2</v>
      </c>
    </row>
    <row r="33" spans="1:23" x14ac:dyDescent="0.3">
      <c r="A33" s="24">
        <v>43836</v>
      </c>
      <c r="B33" s="25">
        <f>'HDFC BANK'!I34</f>
        <v>-4.1613434591957155E-2</v>
      </c>
      <c r="C33" s="26">
        <f>'BAJAJ FINANCE'!I34</f>
        <v>0.11312604360604625</v>
      </c>
      <c r="D33" s="26">
        <f>'TATA MOTORS'!I34</f>
        <v>2.7909750380517503E-2</v>
      </c>
      <c r="E33" s="26">
        <f>TCS!I34</f>
        <v>4.2662814814814792E-2</v>
      </c>
      <c r="F33" s="26">
        <f>'Astral Ltd'!I34</f>
        <v>-1.8613873946607337E-2</v>
      </c>
      <c r="G33" s="27">
        <f>'NIFTY BEES'!I33</f>
        <v>6.6033390754493659E-2</v>
      </c>
      <c r="H33" s="26">
        <f>'Sun Pharma'!J34</f>
        <v>0.1098262496473901</v>
      </c>
      <c r="I33" s="27">
        <v>-5.3600000000000002E-2</v>
      </c>
      <c r="J33" s="27">
        <f>'Asian Paints'!I33</f>
        <v>-4.3148071748213453E-3</v>
      </c>
      <c r="K33" s="26">
        <f>'Jubilent FoodWorks'!I33</f>
        <v>-2.9472778943019039E-2</v>
      </c>
      <c r="L33" s="26">
        <f>'Eicher Motor'!I33</f>
        <v>0.11626611912725784</v>
      </c>
      <c r="M33" s="26">
        <f>'Bharti Airtel'!I34</f>
        <v>-2.164191885585847E-2</v>
      </c>
      <c r="N33" s="26">
        <f>Titan!I34</f>
        <v>7.3676411844336279E-2</v>
      </c>
      <c r="O33" s="26">
        <f>'Avenue Supermart'!I33</f>
        <v>-0.13558794855749531</v>
      </c>
      <c r="P33" s="26">
        <f>PVR!I33</f>
        <v>9.0625785552882629E-2</v>
      </c>
      <c r="Q33" s="26">
        <f>'Alkyl Amines'!I34</f>
        <v>1.3585895189848179E-2</v>
      </c>
      <c r="R33" s="26">
        <f>'Varun Beverages'!I34</f>
        <v>1.829261925899342E-3</v>
      </c>
      <c r="S33" s="26">
        <f>'APL Apollo Tubes'!I33</f>
        <v>0.14732377112365935</v>
      </c>
      <c r="T33" s="26">
        <f>'Page Industries'!I33</f>
        <v>-2.4638033718169382E-2</v>
      </c>
      <c r="U33" s="26">
        <f>CDSL!I33</f>
        <v>0.2621259619164818</v>
      </c>
      <c r="V33" s="26">
        <f>'KEI Industries'!I33</f>
        <v>-3.4285688610136214E-2</v>
      </c>
      <c r="W33" s="26">
        <f>'GOLD BEES'!I33</f>
        <v>9.7165283439187969E-2</v>
      </c>
    </row>
    <row r="34" spans="1:23" x14ac:dyDescent="0.3">
      <c r="A34" s="24">
        <v>43837</v>
      </c>
      <c r="B34" s="25">
        <f>'HDFC BANK'!I35</f>
        <v>6.9806973878935627E-2</v>
      </c>
      <c r="C34" s="26">
        <f>'BAJAJ FINANCE'!I35</f>
        <v>3.7402697446781034E-2</v>
      </c>
      <c r="D34" s="26">
        <f>'TATA MOTORS'!I35</f>
        <v>0.41801049266862167</v>
      </c>
      <c r="E34" s="26">
        <f>TCS!I35</f>
        <v>0.20973205797101444</v>
      </c>
      <c r="F34" s="26">
        <f>'Astral Ltd'!I35</f>
        <v>0.13431113227858324</v>
      </c>
      <c r="G34" s="27">
        <f>'NIFTY BEES'!I34</f>
        <v>1.3926147414202368E-2</v>
      </c>
      <c r="H34" s="26">
        <f>'Sun Pharma'!J35</f>
        <v>-3.9417813551418095E-2</v>
      </c>
      <c r="I34" s="27">
        <v>-5.3800000000000001E-2</v>
      </c>
      <c r="J34" s="27">
        <f>'Asian Paints'!I34</f>
        <v>8.7066890223624668E-2</v>
      </c>
      <c r="K34" s="26">
        <f>'Jubilent FoodWorks'!I34</f>
        <v>0.19333104231749182</v>
      </c>
      <c r="L34" s="26">
        <f>'Eicher Motor'!I34</f>
        <v>4.2078973479849641E-3</v>
      </c>
      <c r="M34" s="26">
        <f>'Bharti Airtel'!I35</f>
        <v>-8.795656357115289E-2</v>
      </c>
      <c r="N34" s="26">
        <f>Titan!I35</f>
        <v>3.0222073777791198E-2</v>
      </c>
      <c r="O34" s="26">
        <f>'Avenue Supermart'!I34</f>
        <v>6.4912624488114662E-2</v>
      </c>
      <c r="P34" s="26">
        <f>PVR!I34</f>
        <v>0.19730339772255773</v>
      </c>
      <c r="Q34" s="26">
        <f>'Alkyl Amines'!I35</f>
        <v>0.3262479776135902</v>
      </c>
      <c r="R34" s="26">
        <f>'Varun Beverages'!I35</f>
        <v>1.3592664205799715E-3</v>
      </c>
      <c r="S34" s="26">
        <f>'APL Apollo Tubes'!I34</f>
        <v>0.26712361129581869</v>
      </c>
      <c r="T34" s="26">
        <f>'Page Industries'!I34</f>
        <v>-6.1708830544748502E-2</v>
      </c>
      <c r="U34" s="26">
        <f>CDSL!I34</f>
        <v>0.137358562467854</v>
      </c>
      <c r="V34" s="26">
        <f>'KEI Industries'!I34</f>
        <v>0.10645485307100779</v>
      </c>
      <c r="W34" s="26">
        <f>'GOLD BEES'!I34</f>
        <v>-4.7331920981285719E-2</v>
      </c>
    </row>
    <row r="35" spans="1:23" x14ac:dyDescent="0.3">
      <c r="A35" s="24">
        <v>43838</v>
      </c>
      <c r="B35" s="25">
        <f>'HDFC BANK'!I36</f>
        <v>-4.3988014243305645E-2</v>
      </c>
      <c r="C35" s="26">
        <f>'BAJAJ FINANCE'!I36</f>
        <v>-9.5317886962023479E-2</v>
      </c>
      <c r="D35" s="26">
        <f>'TATA MOTORS'!I36</f>
        <v>-7.6877112936344999E-2</v>
      </c>
      <c r="E35" s="26">
        <f>TCS!I36</f>
        <v>0.43902447058823529</v>
      </c>
      <c r="F35" s="26">
        <f>'Astral Ltd'!I36</f>
        <v>6.253565029843508E-2</v>
      </c>
      <c r="G35" s="27">
        <f>'NIFTY BEES'!I35</f>
        <v>-2.0666660129666097E-2</v>
      </c>
      <c r="H35" s="26">
        <f>'Sun Pharma'!J36</f>
        <v>-4.7377342018781812E-2</v>
      </c>
      <c r="I35" s="27">
        <v>-2.1100000000000001E-2</v>
      </c>
      <c r="J35" s="27">
        <f>'Asian Paints'!I35</f>
        <v>2.5031978924293125E-2</v>
      </c>
      <c r="K35" s="26">
        <f>'Jubilent FoodWorks'!I35</f>
        <v>9.2418311294056296E-2</v>
      </c>
      <c r="L35" s="26">
        <f>'Eicher Motor'!I35</f>
        <v>4.3542181411315772E-2</v>
      </c>
      <c r="M35" s="26">
        <f>'Bharti Airtel'!I36</f>
        <v>-0.18941381238008048</v>
      </c>
      <c r="N35" s="26">
        <f>Titan!I36</f>
        <v>7.5271281140013968E-2</v>
      </c>
      <c r="O35" s="26">
        <f>'Avenue Supermart'!I35</f>
        <v>-4.7465907828983855E-2</v>
      </c>
      <c r="P35" s="26">
        <f>PVR!I35</f>
        <v>-8.6987610079676647E-2</v>
      </c>
      <c r="Q35" s="26">
        <f>'Alkyl Amines'!I36</f>
        <v>-1.5756235920529486E-2</v>
      </c>
      <c r="R35" s="26">
        <f>'Varun Beverages'!I36</f>
        <v>-8.6177063965213629E-2</v>
      </c>
      <c r="S35" s="26">
        <f>'APL Apollo Tubes'!I35</f>
        <v>0.17560681350809798</v>
      </c>
      <c r="T35" s="26">
        <f>'Page Industries'!I35</f>
        <v>0.10387247364291935</v>
      </c>
      <c r="U35" s="26">
        <f>CDSL!I35</f>
        <v>0.15915307357040326</v>
      </c>
      <c r="V35" s="26">
        <f>'KEI Industries'!I35</f>
        <v>-0.15272477649168031</v>
      </c>
      <c r="W35" s="26">
        <f>'GOLD BEES'!I35</f>
        <v>-3.4732261481263495E-2</v>
      </c>
    </row>
    <row r="36" spans="1:23" x14ac:dyDescent="0.3">
      <c r="A36" s="24">
        <v>43839</v>
      </c>
      <c r="B36" s="25">
        <f>'HDFC BANK'!I37</f>
        <v>8.6696736905707242E-2</v>
      </c>
      <c r="C36" s="26">
        <f>'BAJAJ FINANCE'!I37</f>
        <v>-2.6065181788593919E-2</v>
      </c>
      <c r="D36" s="26">
        <f>'TATA MOTORS'!I37</f>
        <v>-4.5345520352035235E-2</v>
      </c>
      <c r="E36" s="26">
        <f>TCS!I37</f>
        <v>0.5108592721417069</v>
      </c>
      <c r="F36" s="26">
        <f>'Astral Ltd'!I37</f>
        <v>-0.11145941209030941</v>
      </c>
      <c r="G36" s="27">
        <f>'NIFTY BEES'!I36</f>
        <v>2.7111230962840058E-2</v>
      </c>
      <c r="H36" s="26">
        <f>'Sun Pharma'!J37</f>
        <v>-8.3930628630652815E-2</v>
      </c>
      <c r="I36" s="27">
        <v>5.8900000000000001E-2</v>
      </c>
      <c r="J36" s="27">
        <f>'Asian Paints'!I36</f>
        <v>9.2383851401994288E-2</v>
      </c>
      <c r="K36" s="26">
        <f>'Jubilent FoodWorks'!I36</f>
        <v>-9.7879962821880384E-2</v>
      </c>
      <c r="L36" s="26">
        <f>'Eicher Motor'!I36</f>
        <v>-6.2626893587326038E-2</v>
      </c>
      <c r="M36" s="26">
        <f>'Bharti Airtel'!I37</f>
        <v>1.7696329048245151E-2</v>
      </c>
      <c r="N36" s="26">
        <f>Titan!I37</f>
        <v>-5.4288238197166244E-2</v>
      </c>
      <c r="O36" s="26">
        <f>'Avenue Supermart'!I36</f>
        <v>-9.4193382202755159E-3</v>
      </c>
      <c r="P36" s="26">
        <f>PVR!I36</f>
        <v>-0.13127134849983518</v>
      </c>
      <c r="Q36" s="26">
        <f>'Alkyl Amines'!I37</f>
        <v>-0.12897272727794887</v>
      </c>
      <c r="R36" s="26">
        <f>'Varun Beverages'!I37</f>
        <v>-0.1001931432877165</v>
      </c>
      <c r="S36" s="26">
        <f>'APL Apollo Tubes'!I36</f>
        <v>3.9759551684245678E-2</v>
      </c>
      <c r="T36" s="26">
        <f>'Page Industries'!I36</f>
        <v>-7.9044944843271472E-2</v>
      </c>
      <c r="U36" s="26">
        <f>CDSL!I36</f>
        <v>-1.6464052752342424E-2</v>
      </c>
      <c r="V36" s="26">
        <f>'KEI Industries'!I36</f>
        <v>-5.3781171930490847E-2</v>
      </c>
      <c r="W36" s="26">
        <f>'GOLD BEES'!I36</f>
        <v>-5.9789339242488811E-3</v>
      </c>
    </row>
    <row r="37" spans="1:23" x14ac:dyDescent="0.3">
      <c r="A37" s="24">
        <v>43840</v>
      </c>
      <c r="B37" s="25">
        <f>'HDFC BANK'!I38</f>
        <v>0.20679144677903052</v>
      </c>
      <c r="C37" s="26">
        <f>'BAJAJ FINANCE'!I38</f>
        <v>0.44813202187333662</v>
      </c>
      <c r="D37" s="26">
        <f>'TATA MOTORS'!I38</f>
        <v>0.35131752109464087</v>
      </c>
      <c r="E37" s="26">
        <f>TCS!I38</f>
        <v>-4.5261243697478873E-2</v>
      </c>
      <c r="F37" s="26">
        <f>'Astral Ltd'!I38</f>
        <v>0.27847719560674561</v>
      </c>
      <c r="G37" s="27">
        <f>'NIFTY BEES'!I37</f>
        <v>9.9283358664557189E-2</v>
      </c>
      <c r="H37" s="26">
        <f>'Sun Pharma'!J38</f>
        <v>8.3835914230478384E-2</v>
      </c>
      <c r="I37" s="27">
        <v>3.15E-2</v>
      </c>
      <c r="J37" s="27">
        <f>'Asian Paints'!I37</f>
        <v>-1.7689909324344624E-2</v>
      </c>
      <c r="K37" s="26">
        <f>'Jubilent FoodWorks'!I37</f>
        <v>0.12438913912618066</v>
      </c>
      <c r="L37" s="26">
        <f>'Eicher Motor'!I37</f>
        <v>0.20588794395474472</v>
      </c>
      <c r="M37" s="26">
        <f>'Bharti Airtel'!I38</f>
        <v>5.530068375823563E-2</v>
      </c>
      <c r="N37" s="26">
        <f>Titan!I38</f>
        <v>0.14300588251354618</v>
      </c>
      <c r="O37" s="26">
        <f>'Avenue Supermart'!I37</f>
        <v>-4.0900888432520537E-3</v>
      </c>
      <c r="P37" s="26">
        <f>PVR!I37</f>
        <v>0.2103678053345811</v>
      </c>
      <c r="Q37" s="26">
        <f>'Alkyl Amines'!I38</f>
        <v>0.29914516979092848</v>
      </c>
      <c r="R37" s="26">
        <f>'Varun Beverages'!I38</f>
        <v>0.29254303904491197</v>
      </c>
      <c r="S37" s="26">
        <f>'APL Apollo Tubes'!I37</f>
        <v>3.6411428726430828E-2</v>
      </c>
      <c r="T37" s="26">
        <f>'Page Industries'!I37</f>
        <v>0.11387184430189871</v>
      </c>
      <c r="U37" s="26">
        <f>CDSL!I37</f>
        <v>-1.3936965541230516E-2</v>
      </c>
      <c r="V37" s="26">
        <f>'KEI Industries'!I37</f>
        <v>0.21234143737522065</v>
      </c>
      <c r="W37" s="26">
        <f>'GOLD BEES'!I37</f>
        <v>-4.2541290414680973E-2</v>
      </c>
    </row>
    <row r="38" spans="1:23" x14ac:dyDescent="0.3">
      <c r="A38" s="24">
        <v>43841</v>
      </c>
      <c r="B38" s="25">
        <f>'HDFC BANK'!I39</f>
        <v>-1.3763198179640617E-2</v>
      </c>
      <c r="C38" s="26">
        <f>'BAJAJ FINANCE'!I39</f>
        <v>4.337835372563948E-2</v>
      </c>
      <c r="D38" s="26">
        <f>'TATA MOTORS'!I39</f>
        <v>4.5134381909547758E-2</v>
      </c>
      <c r="E38" s="26">
        <f>TCS!I39</f>
        <v>3.6544516129030542E-3</v>
      </c>
      <c r="F38" s="26">
        <f>'Astral Ltd'!I39</f>
        <v>0.18523073178823032</v>
      </c>
      <c r="G38" s="27">
        <f>'NIFTY BEES'!I38</f>
        <v>6.5673043414814031E-2</v>
      </c>
      <c r="H38" s="26">
        <f>'Sun Pharma'!J39</f>
        <v>0.14345142180071088</v>
      </c>
      <c r="I38" s="27">
        <v>8.8999999999999999E-3</v>
      </c>
      <c r="J38" s="27">
        <f>'Asian Paints'!I38</f>
        <v>0.22697473523901851</v>
      </c>
      <c r="K38" s="26">
        <f>'Jubilent FoodWorks'!I38</f>
        <v>9.0566765822057721E-2</v>
      </c>
      <c r="L38" s="26">
        <f>'Eicher Motor'!I38</f>
        <v>-1.0901211645464082E-2</v>
      </c>
      <c r="M38" s="26">
        <f>'Bharti Airtel'!I39</f>
        <v>8.7558986902708927E-2</v>
      </c>
      <c r="N38" s="26">
        <f>Titan!I39</f>
        <v>0.12664590234687736</v>
      </c>
      <c r="O38" s="26">
        <f>'Avenue Supermart'!I38</f>
        <v>0.18113396819849734</v>
      </c>
      <c r="P38" s="26">
        <f>PVR!I38</f>
        <v>-1.2045019523772016E-3</v>
      </c>
      <c r="Q38" s="26">
        <f>'Alkyl Amines'!I39</f>
        <v>-9.9865968120934318E-2</v>
      </c>
      <c r="R38" s="26">
        <f>'Varun Beverages'!I39</f>
        <v>1.3197636923101226E-2</v>
      </c>
      <c r="S38" s="26">
        <f>'APL Apollo Tubes'!I38</f>
        <v>0.26843803525393634</v>
      </c>
      <c r="T38" s="26">
        <f>'Page Industries'!I38</f>
        <v>0.19901053247051378</v>
      </c>
      <c r="U38" s="26">
        <f>CDSL!I38</f>
        <v>6.1131982284428177E-2</v>
      </c>
      <c r="V38" s="26">
        <f>'KEI Industries'!I38</f>
        <v>8.9606739400420896E-2</v>
      </c>
      <c r="W38" s="26">
        <f>'GOLD BEES'!I38</f>
        <v>1.2094041455732502E-2</v>
      </c>
    </row>
    <row r="39" spans="1:23" x14ac:dyDescent="0.3">
      <c r="A39" s="24">
        <v>43842</v>
      </c>
      <c r="B39" s="25">
        <f>'HDFC BANK'!I40</f>
        <v>-4.2492941411756524E-2</v>
      </c>
      <c r="C39" s="26">
        <f>'BAJAJ FINANCE'!I40</f>
        <v>-0.14121639908359979</v>
      </c>
      <c r="D39" s="26">
        <f>'TATA MOTORS'!I40</f>
        <v>0.40335006349206343</v>
      </c>
      <c r="E39" s="26">
        <f>TCS!I40</f>
        <v>0.40656917400419307</v>
      </c>
      <c r="F39" s="26">
        <f>'Astral Ltd'!I40</f>
        <v>-6.6084788280145204E-2</v>
      </c>
      <c r="G39" s="27">
        <f>'NIFTY BEES'!I39</f>
        <v>-3.1501530284803153E-2</v>
      </c>
      <c r="H39" s="26">
        <f>'Sun Pharma'!J40</f>
        <v>-2.4460235372889751E-2</v>
      </c>
      <c r="I39" s="27">
        <v>-9.1499999999999998E-2</v>
      </c>
      <c r="J39" s="27">
        <f>'Asian Paints'!I39</f>
        <v>-0.15012858365494575</v>
      </c>
      <c r="K39" s="26">
        <f>'Jubilent FoodWorks'!I39</f>
        <v>-9.7549150601955362E-2</v>
      </c>
      <c r="L39" s="26">
        <f>'Eicher Motor'!I39</f>
        <v>7.489586646937095E-2</v>
      </c>
      <c r="M39" s="26">
        <f>'Bharti Airtel'!I40</f>
        <v>7.3417871590583994E-2</v>
      </c>
      <c r="N39" s="26">
        <f>Titan!I40</f>
        <v>-0.11835964427673148</v>
      </c>
      <c r="O39" s="26">
        <f>'Avenue Supermart'!I39</f>
        <v>-6.6663033724127921E-2</v>
      </c>
      <c r="P39" s="26">
        <f>PVR!I39</f>
        <v>6.2496288441145215E-2</v>
      </c>
      <c r="Q39" s="26">
        <f>'Alkyl Amines'!I40</f>
        <v>0.19516869045180574</v>
      </c>
      <c r="R39" s="26">
        <f>'Varun Beverages'!I40</f>
        <v>-5.7091203341976877E-2</v>
      </c>
      <c r="S39" s="26">
        <f>'APL Apollo Tubes'!I39</f>
        <v>-1.1416174932141521E-2</v>
      </c>
      <c r="T39" s="26">
        <f>'Page Industries'!I39</f>
        <v>-3.5522531188826693E-2</v>
      </c>
      <c r="U39" s="26">
        <f>CDSL!I39</f>
        <v>-0.1220352542661559</v>
      </c>
      <c r="V39" s="26">
        <f>'KEI Industries'!I39</f>
        <v>-5.9060931411290291E-2</v>
      </c>
      <c r="W39" s="26">
        <f>'GOLD BEES'!I39</f>
        <v>-3.429064575248407E-2</v>
      </c>
    </row>
    <row r="40" spans="1:23" x14ac:dyDescent="0.3">
      <c r="A40" s="24">
        <v>44197</v>
      </c>
      <c r="B40" s="25">
        <f>'HDFC BANK'!I41</f>
        <v>9.2882630749518025E-2</v>
      </c>
      <c r="C40" s="26">
        <f>'BAJAJ FINANCE'!I41</f>
        <v>7.6679657484598984E-2</v>
      </c>
      <c r="D40" s="26">
        <f>'TATA MOTORS'!I41</f>
        <v>0.22455760696238067</v>
      </c>
      <c r="E40" s="26">
        <f>TCS!I41</f>
        <v>0.10257287160674976</v>
      </c>
      <c r="F40" s="26">
        <f>'Astral Ltd'!I41</f>
        <v>0.21030306496139548</v>
      </c>
      <c r="G40" s="27">
        <f>'NIFTY BEES'!I40</f>
        <v>5.7210496602225033E-2</v>
      </c>
      <c r="H40" s="26">
        <f>'Sun Pharma'!J41</f>
        <v>5.9083397466708383E-4</v>
      </c>
      <c r="I40" s="27">
        <v>-7.5300000000000006E-2</v>
      </c>
      <c r="J40" s="27">
        <f>'Asian Paints'!I40</f>
        <v>-7.5000869259741365E-2</v>
      </c>
      <c r="K40" s="26">
        <f>'Jubilent FoodWorks'!I40</f>
        <v>0.13072899889562142</v>
      </c>
      <c r="L40" s="26">
        <f>'Eicher Motor'!I40</f>
        <v>-9.8952682999238151E-2</v>
      </c>
      <c r="M40" s="26">
        <f>'Bharti Airtel'!I41</f>
        <v>-7.8336844426858156E-3</v>
      </c>
      <c r="N40" s="26">
        <f>Titan!I41</f>
        <v>-3.4089340974163045E-2</v>
      </c>
      <c r="O40" s="26">
        <f>'Avenue Supermart'!I40</f>
        <v>0.10314759570054678</v>
      </c>
      <c r="P40" s="26">
        <f>PVR!I40</f>
        <v>-5.1053963554333559E-2</v>
      </c>
      <c r="Q40" s="26">
        <f>'Alkyl Amines'!I41</f>
        <v>2.2506816918846859E-3</v>
      </c>
      <c r="R40" s="26">
        <f>'Varun Beverages'!I41</f>
        <v>0.12259691483944689</v>
      </c>
      <c r="S40" s="26">
        <f>'APL Apollo Tubes'!I40</f>
        <v>0.14494663918436712</v>
      </c>
      <c r="T40" s="26">
        <f>'Page Industries'!I40</f>
        <v>1.3608036886312045E-2</v>
      </c>
      <c r="U40" s="26">
        <f>CDSL!I40</f>
        <v>0.26544175231609551</v>
      </c>
      <c r="V40" s="26">
        <f>'KEI Industries'!I40</f>
        <v>4.5479023234234861E-2</v>
      </c>
      <c r="W40" s="26">
        <f>'GOLD BEES'!I40</f>
        <v>-6.5419769852299775E-2</v>
      </c>
    </row>
    <row r="41" spans="1:23" x14ac:dyDescent="0.3">
      <c r="A41" s="24">
        <v>44198</v>
      </c>
      <c r="B41" s="25">
        <f>'HDFC BANK'!I42</f>
        <v>-3.7162971646619386E-2</v>
      </c>
      <c r="C41" s="26">
        <f>'BAJAJ FINANCE'!I42</f>
        <v>-5.71895832589824E-2</v>
      </c>
      <c r="D41" s="26">
        <f>'TATA MOTORS'!I42</f>
        <v>-6.4712259208731221E-2</v>
      </c>
      <c r="E41" s="26">
        <f>TCS!I42</f>
        <v>6.3301359425962198E-2</v>
      </c>
      <c r="F41" s="26">
        <f>'Astral Ltd'!I42</f>
        <v>-1.583130004291218E-2</v>
      </c>
      <c r="G41" s="27">
        <f>'NIFTY BEES'!I41</f>
        <v>-5.1098648151191601E-3</v>
      </c>
      <c r="H41" s="26">
        <f>'Sun Pharma'!J42</f>
        <v>-1.860918216372083E-3</v>
      </c>
      <c r="I41" s="27">
        <v>4.6899999999999997E-2</v>
      </c>
      <c r="J41" s="27">
        <f>'Asian Paints'!I41</f>
        <v>9.332581574486104E-2</v>
      </c>
      <c r="K41" s="26">
        <f>'Jubilent FoodWorks'!I41</f>
        <v>-5.3567016713279889E-2</v>
      </c>
      <c r="L41" s="26">
        <f>'Eicher Motor'!I41</f>
        <v>3.2741851253173644E-2</v>
      </c>
      <c r="M41" s="26">
        <f>'Bharti Airtel'!I42</f>
        <v>-8.2816961238151937E-2</v>
      </c>
      <c r="N41" s="26">
        <f>Titan!I42</f>
        <v>8.2780437772079926E-2</v>
      </c>
      <c r="O41" s="26">
        <f>'Avenue Supermart'!I41</f>
        <v>-7.123726537973403E-2</v>
      </c>
      <c r="P41" s="26">
        <f>PVR!I41</f>
        <v>-0.11250251256281406</v>
      </c>
      <c r="Q41" s="26">
        <f>'Alkyl Amines'!I42</f>
        <v>7.6086174037398605E-2</v>
      </c>
      <c r="R41" s="26">
        <f>'Varun Beverages'!I42</f>
        <v>-7.6394561241826087E-2</v>
      </c>
      <c r="S41" s="26">
        <f>'APL Apollo Tubes'!I41</f>
        <v>0.26771030524354372</v>
      </c>
      <c r="T41" s="26">
        <f>'Page Industries'!I41</f>
        <v>6.5272369310985234E-2</v>
      </c>
      <c r="U41" s="26">
        <f>CDSL!I41</f>
        <v>2.3699878527780115E-2</v>
      </c>
      <c r="V41" s="26">
        <f>'KEI Industries'!I41</f>
        <v>1.2559804758956426E-2</v>
      </c>
      <c r="W41" s="26">
        <f>'GOLD BEES'!I41</f>
        <v>-6.0824807243167224E-2</v>
      </c>
    </row>
    <row r="42" spans="1:23" x14ac:dyDescent="0.3">
      <c r="A42" s="24">
        <v>44199</v>
      </c>
      <c r="B42" s="25">
        <f>'HDFC BANK'!I43</f>
        <v>-6.5069192385708366E-2</v>
      </c>
      <c r="C42" s="26">
        <f>'BAJAJ FINANCE'!I43</f>
        <v>2.3314716525739888E-2</v>
      </c>
      <c r="D42" s="26">
        <f>'TATA MOTORS'!I43</f>
        <v>-7.9406069264069151E-2</v>
      </c>
      <c r="E42" s="26">
        <f>TCS!I43</f>
        <v>-0.17539719230769235</v>
      </c>
      <c r="F42" s="26">
        <f>'Astral Ltd'!I43</f>
        <v>-5.2355165158295858E-2</v>
      </c>
      <c r="G42" s="27">
        <f>'NIFTY BEES'!I42</f>
        <v>-1.25960751803866E-2</v>
      </c>
      <c r="H42" s="26">
        <f>'Sun Pharma'!J43</f>
        <v>8.1049149305661525E-2</v>
      </c>
      <c r="I42" s="27">
        <v>-6.9000000000000006E-2</v>
      </c>
      <c r="J42" s="27">
        <f>'Asian Paints'!I42</f>
        <v>-2.1331681708718415E-2</v>
      </c>
      <c r="K42" s="26">
        <f>'Jubilent FoodWorks'!I42</f>
        <v>-3.2148841028820159E-2</v>
      </c>
      <c r="L42" s="26">
        <f>'Eicher Motor'!I42</f>
        <v>-7.9431104618606155E-2</v>
      </c>
      <c r="M42" s="26">
        <f>'Bharti Airtel'!I43</f>
        <v>2.4888070722334617E-2</v>
      </c>
      <c r="N42" s="26">
        <f>Titan!I43</f>
        <v>-6.7272222860898623E-2</v>
      </c>
      <c r="O42" s="26">
        <f>'Avenue Supermart'!I42</f>
        <v>-2.8251064164670117E-2</v>
      </c>
      <c r="P42" s="26">
        <f>PVR!I42</f>
        <v>-8.5196590955429585E-2</v>
      </c>
      <c r="Q42" s="26">
        <f>'Alkyl Amines'!I43</f>
        <v>0.4333479229309527</v>
      </c>
      <c r="R42" s="26">
        <f>'Varun Beverages'!I43</f>
        <v>-9.0287676013221879E-2</v>
      </c>
      <c r="S42" s="26">
        <f>'APL Apollo Tubes'!I42</f>
        <v>-0.10858575417697876</v>
      </c>
      <c r="T42" s="26">
        <f>'Page Industries'!I42</f>
        <v>-4.1465914458987181E-2</v>
      </c>
      <c r="U42" s="26">
        <f>CDSL!I42</f>
        <v>0.20229059021089887</v>
      </c>
      <c r="V42" s="26">
        <f>'KEI Industries'!I42</f>
        <v>-3.1800625116828081E-2</v>
      </c>
      <c r="W42" s="26">
        <f>'GOLD BEES'!I42</f>
        <v>5.425278775924923E-2</v>
      </c>
    </row>
    <row r="43" spans="1:23" x14ac:dyDescent="0.3">
      <c r="A43" s="24">
        <v>44200</v>
      </c>
      <c r="B43" s="25">
        <f>'HDFC BANK'!I44</f>
        <v>6.2714606291033301E-2</v>
      </c>
      <c r="C43" s="26">
        <f>'BAJAJ FINANCE'!I44</f>
        <v>-3.0457909300138919E-3</v>
      </c>
      <c r="D43" s="26">
        <f>'TATA MOTORS'!I44</f>
        <v>0.11285541602067177</v>
      </c>
      <c r="E43" s="26">
        <f>TCS!I44</f>
        <v>-5.9767330021291656E-2</v>
      </c>
      <c r="F43" s="26">
        <f>'Astral Ltd'!I44</f>
        <v>0.15843694064609815</v>
      </c>
      <c r="G43" s="27">
        <f>'NIFTY BEES'!I43</f>
        <v>5.077868347362003E-2</v>
      </c>
      <c r="H43" s="26">
        <f>'Sun Pharma'!J44</f>
        <v>6.2726474633732817E-3</v>
      </c>
      <c r="I43" s="27">
        <v>7.1800000000000003E-2</v>
      </c>
      <c r="J43" s="27">
        <f>'Asian Paints'!I43</f>
        <v>0.15297089110548445</v>
      </c>
      <c r="K43" s="26">
        <f>'Jubilent FoodWorks'!I43</f>
        <v>5.0370711654284847E-2</v>
      </c>
      <c r="L43" s="26">
        <f>'Eicher Motor'!I43</f>
        <v>9.567226104615846E-2</v>
      </c>
      <c r="M43" s="26">
        <f>'Bharti Airtel'!I44</f>
        <v>-1.6157583882861617E-2</v>
      </c>
      <c r="N43" s="26">
        <f>Titan!I44</f>
        <v>4.5469253545524377E-2</v>
      </c>
      <c r="O43" s="26">
        <f>'Avenue Supermart'!I43</f>
        <v>4.9787693224438295E-2</v>
      </c>
      <c r="P43" s="26">
        <f>PVR!I43</f>
        <v>0.14085110876451934</v>
      </c>
      <c r="Q43" s="26">
        <f>'Alkyl Amines'!I44</f>
        <v>2.8635743841476061E-2</v>
      </c>
      <c r="R43" s="26">
        <f>'Varun Beverages'!I44</f>
        <v>2.6131379024787793E-2</v>
      </c>
      <c r="S43" s="26">
        <f>'APL Apollo Tubes'!I43</f>
        <v>-3.9044803495347592E-2</v>
      </c>
      <c r="T43" s="26">
        <f>'Page Industries'!I43</f>
        <v>1.4080068509696102E-2</v>
      </c>
      <c r="U43" s="26">
        <f>CDSL!I43</f>
        <v>0.19914244704076706</v>
      </c>
      <c r="V43" s="26">
        <f>'KEI Industries'!I43</f>
        <v>0.15072246901663933</v>
      </c>
      <c r="W43" s="26">
        <f>'GOLD BEES'!I43</f>
        <v>4.012543139530042E-2</v>
      </c>
    </row>
    <row r="44" spans="1:23" x14ac:dyDescent="0.3">
      <c r="A44" s="24">
        <v>44201</v>
      </c>
      <c r="B44" s="25">
        <f>'HDFC BANK'!I45</f>
        <v>-2.2446839516717835E-2</v>
      </c>
      <c r="C44" s="26">
        <f>'BAJAJ FINANCE'!I45</f>
        <v>3.3586439612216336E-2</v>
      </c>
      <c r="D44" s="26">
        <f>'TATA MOTORS'!I45</f>
        <v>3.8178294523699988E-2</v>
      </c>
      <c r="E44" s="26">
        <f>TCS!I45</f>
        <v>-6.0500082595870308E-2</v>
      </c>
      <c r="F44" s="26">
        <f>'Astral Ltd'!I45</f>
        <v>3.1942181685423621E-2</v>
      </c>
      <c r="G44" s="27">
        <f>'NIFTY BEES'!I44</f>
        <v>2.4516136581497969E-3</v>
      </c>
      <c r="H44" s="26">
        <f>'Sun Pharma'!J45</f>
        <v>-3.7262422378152565E-3</v>
      </c>
      <c r="I44" s="27">
        <v>-2.2700000000000001E-2</v>
      </c>
      <c r="J44" s="27">
        <f>'Asian Paints'!I44</f>
        <v>-1.5832213168848967E-2</v>
      </c>
      <c r="K44" s="26">
        <f>'Jubilent FoodWorks'!I44</f>
        <v>-3.549981018166936E-2</v>
      </c>
      <c r="L44" s="26">
        <f>'Eicher Motor'!I44</f>
        <v>-1.1290434862915835E-2</v>
      </c>
      <c r="M44" s="26">
        <f>'Bharti Airtel'!I45</f>
        <v>-3.0003764363619657E-2</v>
      </c>
      <c r="N44" s="26">
        <f>Titan!I45</f>
        <v>6.070188534546396E-2</v>
      </c>
      <c r="O44" s="26">
        <f>'Avenue Supermart'!I44</f>
        <v>6.3396318498729329E-2</v>
      </c>
      <c r="P44" s="26">
        <f>PVR!I44</f>
        <v>6.7390275551486023E-3</v>
      </c>
      <c r="Q44" s="26">
        <f>'Alkyl Amines'!I45</f>
        <v>-7.3283393649510781E-2</v>
      </c>
      <c r="R44" s="26">
        <f>'Varun Beverages'!I45</f>
        <v>4.3862062586810024E-2</v>
      </c>
      <c r="S44" s="26">
        <f>'APL Apollo Tubes'!I44</f>
        <v>0.21399997344068517</v>
      </c>
      <c r="T44" s="26">
        <f>'Page Industries'!I44</f>
        <v>-5.7089516325429759E-2</v>
      </c>
      <c r="U44" s="26">
        <f>CDSL!I44</f>
        <v>-3.8710037741420296E-2</v>
      </c>
      <c r="V44" s="26">
        <f>'KEI Industries'!I44</f>
        <v>9.2760450660160074E-2</v>
      </c>
      <c r="W44" s="26">
        <f>'GOLD BEES'!I44</f>
        <v>-5.7750747050575479E-2</v>
      </c>
    </row>
    <row r="45" spans="1:23" x14ac:dyDescent="0.3">
      <c r="A45" s="24">
        <v>44202</v>
      </c>
      <c r="B45" s="25">
        <f>'HDFC BANK'!I46</f>
        <v>-5.4184039087908684E-2</v>
      </c>
      <c r="C45" s="26">
        <f>'BAJAJ FINANCE'!I46</f>
        <v>-5.5621019337009914E-5</v>
      </c>
      <c r="D45" s="26">
        <f>'TATA MOTORS'!I46</f>
        <v>-0.14622628446005276</v>
      </c>
      <c r="E45" s="26">
        <f>TCS!I46</f>
        <v>-0.21540353374233126</v>
      </c>
      <c r="F45" s="26">
        <f>'Astral Ltd'!I46</f>
        <v>1.7304397645022122E-2</v>
      </c>
      <c r="G45" s="27">
        <f>'NIFTY BEES'!I45</f>
        <v>-8.2669419281644549E-3</v>
      </c>
      <c r="H45" s="26">
        <f>'Sun Pharma'!J46</f>
        <v>0.1313179614288022</v>
      </c>
      <c r="I45" s="27">
        <v>-1.52E-2</v>
      </c>
      <c r="J45" s="27">
        <f>'Asian Paints'!I45</f>
        <v>-2.7488278615169483E-2</v>
      </c>
      <c r="K45" s="26">
        <f>'Jubilent FoodWorks'!I45</f>
        <v>0.20008246492380397</v>
      </c>
      <c r="L45" s="26">
        <f>'Eicher Motor'!I45</f>
        <v>-6.2170454986381657E-2</v>
      </c>
      <c r="M45" s="26">
        <f>'Bharti Airtel'!I46</f>
        <v>5.5775696112405446E-2</v>
      </c>
      <c r="N45" s="26">
        <f>Titan!I46</f>
        <v>-3.5015375876445175E-2</v>
      </c>
      <c r="O45" s="26">
        <f>'Avenue Supermart'!I45</f>
        <v>2.0758646571573895E-2</v>
      </c>
      <c r="P45" s="26">
        <f>PVR!I45</f>
        <v>3.7113999925073957E-2</v>
      </c>
      <c r="Q45" s="26">
        <f>'Alkyl Amines'!I46</f>
        <v>0.16590135912366966</v>
      </c>
      <c r="R45" s="26">
        <f>'Varun Beverages'!I46</f>
        <v>6.0919263320963757E-3</v>
      </c>
      <c r="S45" s="26">
        <f>'APL Apollo Tubes'!I45</f>
        <v>3.3487257852641492E-2</v>
      </c>
      <c r="T45" s="26">
        <f>'Page Industries'!I45</f>
        <v>4.7272210598957198E-2</v>
      </c>
      <c r="U45" s="26">
        <f>CDSL!I45</f>
        <v>0.33314204550924781</v>
      </c>
      <c r="V45" s="26">
        <f>'KEI Industries'!I45</f>
        <v>-1.0286419783237188E-2</v>
      </c>
      <c r="W45" s="26">
        <f>'GOLD BEES'!I45</f>
        <v>2.5403050482179584E-2</v>
      </c>
    </row>
    <row r="46" spans="1:23" x14ac:dyDescent="0.3">
      <c r="A46" s="24">
        <v>44203</v>
      </c>
      <c r="B46" s="25">
        <f>'HDFC BANK'!I47</f>
        <v>9.8021003900227791E-2</v>
      </c>
      <c r="C46" s="26">
        <f>'BAJAJ FINANCE'!I47</f>
        <v>0.17476812598532518</v>
      </c>
      <c r="D46" s="26">
        <f>'TATA MOTORS'!I47</f>
        <v>-1.0142E-2</v>
      </c>
      <c r="E46" s="26">
        <f>TCS!I47</f>
        <v>8.0509596958174917E-2</v>
      </c>
      <c r="F46" s="26">
        <f>'Astral Ltd'!I47</f>
        <v>-4.8564741567345207E-2</v>
      </c>
      <c r="G46" s="27">
        <f>'NIFTY BEES'!I46</f>
        <v>7.5993449403098906E-2</v>
      </c>
      <c r="H46" s="26">
        <f>'Sun Pharma'!J47</f>
        <v>1.1533541814222637E-2</v>
      </c>
      <c r="I46" s="27">
        <v>8.0600000000000005E-2</v>
      </c>
      <c r="J46" s="27">
        <f>'Asian Paints'!I46</f>
        <v>6.1166762086996229E-2</v>
      </c>
      <c r="K46" s="26">
        <f>'Jubilent FoodWorks'!I46</f>
        <v>3.2700032776186203E-2</v>
      </c>
      <c r="L46" s="26">
        <f>'Eicher Motor'!I46</f>
        <v>4.9465659741144911E-2</v>
      </c>
      <c r="M46" s="26">
        <f>'Bharti Airtel'!I47</f>
        <v>0.16960886735073297</v>
      </c>
      <c r="N46" s="26">
        <f>Titan!I47</f>
        <v>9.8794672898664643E-2</v>
      </c>
      <c r="O46" s="26">
        <f>'Avenue Supermart'!I46</f>
        <v>0.10358464351005485</v>
      </c>
      <c r="P46" s="26">
        <f>PVR!I46</f>
        <v>-6.3599771461219826E-2</v>
      </c>
      <c r="Q46" s="26">
        <f>'Alkyl Amines'!I47</f>
        <v>-7.7102247710955363E-2</v>
      </c>
      <c r="R46" s="26">
        <f>'Varun Beverages'!I47</f>
        <v>7.3732870585532781E-2</v>
      </c>
      <c r="S46" s="26">
        <f>'APL Apollo Tubes'!I46</f>
        <v>-8.7452612726426654E-2</v>
      </c>
      <c r="T46" s="26">
        <f>'Page Industries'!I46</f>
        <v>-1.989527521545183E-2</v>
      </c>
      <c r="U46" s="26">
        <f>CDSL!I46</f>
        <v>-0.13512065556427408</v>
      </c>
      <c r="V46" s="26">
        <f>'KEI Industries'!I46</f>
        <v>4.277538034902402E-2</v>
      </c>
      <c r="W46" s="26">
        <f>'GOLD BEES'!I46</f>
        <v>-3.5149697006573541E-2</v>
      </c>
    </row>
    <row r="47" spans="1:23" x14ac:dyDescent="0.3">
      <c r="A47" s="24">
        <v>44204</v>
      </c>
      <c r="B47" s="25">
        <f>'HDFC BANK'!I48</f>
        <v>-2.037082443959403E-3</v>
      </c>
      <c r="C47" s="26">
        <f>'BAJAJ FINANCE'!I48</f>
        <v>-1.6252994866534674E-2</v>
      </c>
      <c r="D47" s="26">
        <f>'TATA MOTORS'!I48</f>
        <v>0.12857751219512195</v>
      </c>
      <c r="E47" s="26">
        <f>TCS!I48</f>
        <v>-0.20146234482758624</v>
      </c>
      <c r="F47" s="26">
        <f>'Astral Ltd'!I48</f>
        <v>2.99249975334684E-2</v>
      </c>
      <c r="G47" s="27">
        <f>'NIFTY BEES'!I47</f>
        <v>1.854933234063523E-2</v>
      </c>
      <c r="H47" s="26">
        <f>'Sun Pharma'!J48</f>
        <v>1.8498180995539786E-2</v>
      </c>
      <c r="I47" s="27">
        <v>-2.0299999999999999E-2</v>
      </c>
      <c r="J47" s="27">
        <f>'Asian Paints'!I47</f>
        <v>-7.4117564504263354E-3</v>
      </c>
      <c r="K47" s="26">
        <f>'Jubilent FoodWorks'!I47</f>
        <v>-1.2400085048665983E-2</v>
      </c>
      <c r="L47" s="26">
        <f>'Eicher Motor'!I47</f>
        <v>3.8473018508645776E-2</v>
      </c>
      <c r="M47" s="26">
        <f>'Bharti Airtel'!I48</f>
        <v>2.3807408948482298E-2</v>
      </c>
      <c r="N47" s="26">
        <f>Titan!I48</f>
        <v>0.10037140456952294</v>
      </c>
      <c r="O47" s="26">
        <f>'Avenue Supermart'!I47</f>
        <v>4.8594042682310004E-2</v>
      </c>
      <c r="P47" s="26">
        <f>PVR!I47</f>
        <v>0.19237516472758751</v>
      </c>
      <c r="Q47" s="26">
        <f>'Alkyl Amines'!I48</f>
        <v>-0.15936098389107067</v>
      </c>
      <c r="R47" s="26">
        <f>'Varun Beverages'!I48</f>
        <v>2.5276005219218314E-2</v>
      </c>
      <c r="S47" s="26">
        <f>'APL Apollo Tubes'!I47</f>
        <v>-4.813914466466826E-2</v>
      </c>
      <c r="T47" s="26">
        <f>'Page Industries'!I47</f>
        <v>-1.1619987757412045E-2</v>
      </c>
      <c r="U47" s="26">
        <f>CDSL!I47</f>
        <v>5.8227051330125831E-2</v>
      </c>
      <c r="V47" s="26">
        <f>'KEI Industries'!I47</f>
        <v>0.18408485183216722</v>
      </c>
      <c r="W47" s="26">
        <f>'GOLD BEES'!I47</f>
        <v>-3.6333681335563695E-2</v>
      </c>
    </row>
    <row r="48" spans="1:23" x14ac:dyDescent="0.3">
      <c r="A48" s="24">
        <v>44205</v>
      </c>
      <c r="B48" s="25">
        <f>'HDFC BANK'!I49</f>
        <v>-1.8191748046860662E-2</v>
      </c>
      <c r="C48" s="26">
        <f>'BAJAJ FINANCE'!I49</f>
        <v>-7.0274357106975993E-2</v>
      </c>
      <c r="D48" s="26">
        <f>'TATA MOTORS'!I49</f>
        <v>0.39905032485497538</v>
      </c>
      <c r="E48" s="26">
        <f>TCS!I49</f>
        <v>0.13961270588235303</v>
      </c>
      <c r="F48" s="26">
        <f>'Astral Ltd'!I49</f>
        <v>-1.7813097090295407E-2</v>
      </c>
      <c r="G48" s="27">
        <f>'NIFTY BEES'!I48</f>
        <v>-6.0548862297398085E-3</v>
      </c>
      <c r="H48" s="26">
        <f>'Sun Pharma'!J49</f>
        <v>-4.3588186534568016E-2</v>
      </c>
      <c r="I48" s="27">
        <v>-4.2000000000000003E-2</v>
      </c>
      <c r="J48" s="27">
        <f>'Asian Paints'!I48</f>
        <v>-6.5487442044656258E-2</v>
      </c>
      <c r="K48" s="26">
        <f>'Jubilent FoodWorks'!I48</f>
        <v>-0.11254634461535935</v>
      </c>
      <c r="L48" s="26">
        <f>'Eicher Motor'!I48</f>
        <v>-0.11887597781305831</v>
      </c>
      <c r="M48" s="26">
        <f>'Bharti Airtel'!I49</f>
        <v>-1.6996940045940594E-2</v>
      </c>
      <c r="N48" s="26">
        <f>Titan!I49</f>
        <v>7.789626611275817E-2</v>
      </c>
      <c r="O48" s="26">
        <f>'Avenue Supermart'!I48</f>
        <v>6.454279328031623E-2</v>
      </c>
      <c r="P48" s="26">
        <f>PVR!I48</f>
        <v>3.6957388939256694E-2</v>
      </c>
      <c r="Q48" s="26">
        <f>'Alkyl Amines'!I49</f>
        <v>-0.11155922431774842</v>
      </c>
      <c r="R48" s="26">
        <f>'Varun Beverages'!I49</f>
        <v>-9.1796371906191665E-2</v>
      </c>
      <c r="S48" s="26">
        <f>'APL Apollo Tubes'!I48</f>
        <v>-6.4605545674968928E-2</v>
      </c>
      <c r="T48" s="26">
        <f>'Page Industries'!I48</f>
        <v>0.16727360576104586</v>
      </c>
      <c r="U48" s="26">
        <f>CDSL!I48</f>
        <v>2.8653495005150995E-2</v>
      </c>
      <c r="V48" s="26">
        <f>'KEI Industries'!I48</f>
        <v>-4.7576953833999985E-2</v>
      </c>
      <c r="W48" s="26">
        <f>'GOLD BEES'!I48</f>
        <v>3.5665907261470821E-2</v>
      </c>
    </row>
    <row r="49" spans="1:24" x14ac:dyDescent="0.3">
      <c r="A49" s="24">
        <v>44206</v>
      </c>
      <c r="B49" s="25">
        <f>'HDFC BANK'!I50</f>
        <v>-6.7022545646904297E-2</v>
      </c>
      <c r="C49" s="26">
        <f>'BAJAJ FINANCE'!I50</f>
        <v>-8.9788643065048662E-2</v>
      </c>
      <c r="D49" s="26">
        <f>'TATA MOTORS'!I50</f>
        <v>-4.3074235592146903E-2</v>
      </c>
      <c r="E49" s="26">
        <f>TCS!I50</f>
        <v>2.9385070524412322E-2</v>
      </c>
      <c r="F49" s="26">
        <f>'Astral Ltd'!I50</f>
        <v>-2.3064185489253618E-2</v>
      </c>
      <c r="G49" s="27">
        <f>'NIFTY BEES'!I49</f>
        <v>-5.060290503129064E-2</v>
      </c>
      <c r="H49" s="26">
        <f>'Sun Pharma'!J50</f>
        <v>-6.5418894231185409E-2</v>
      </c>
      <c r="I49" s="27">
        <v>-5.1999999999999998E-3</v>
      </c>
      <c r="J49" s="27">
        <f>'Asian Paints'!I49</f>
        <v>-5.6918748318086163E-3</v>
      </c>
      <c r="K49" s="26">
        <f>'Jubilent FoodWorks'!I49</f>
        <v>-3.5917365303302966E-2</v>
      </c>
      <c r="L49" s="26">
        <f>'Eicher Motor'!I49</f>
        <v>-5.5441567538173038E-2</v>
      </c>
      <c r="M49" s="26">
        <f>'Bharti Airtel'!I50</f>
        <v>4.9884873890249412E-2</v>
      </c>
      <c r="N49" s="26">
        <f>Titan!I50</f>
        <v>-2.8031631039484757E-2</v>
      </c>
      <c r="O49" s="26">
        <f>'Avenue Supermart'!I49</f>
        <v>-9.8232631136136069E-3</v>
      </c>
      <c r="P49" s="26">
        <f>PVR!I49</f>
        <v>-0.19442780079277572</v>
      </c>
      <c r="Q49" s="26">
        <f>'Alkyl Amines'!I50</f>
        <v>-0.1695209153388513</v>
      </c>
      <c r="R49" s="26">
        <f>'Varun Beverages'!I50</f>
        <v>1.1525395307824468E-2</v>
      </c>
      <c r="S49" s="26">
        <f>'APL Apollo Tubes'!I49</f>
        <v>0.11665567661931138</v>
      </c>
      <c r="T49" s="26">
        <f>'Page Industries'!I49</f>
        <v>2.5650391476857506E-4</v>
      </c>
      <c r="U49" s="26">
        <f>CDSL!I49</f>
        <v>4.4855670970302075E-2</v>
      </c>
      <c r="V49" s="26">
        <f>'KEI Industries'!I49</f>
        <v>0.17769816988217585</v>
      </c>
      <c r="W49" s="26">
        <f>'GOLD BEES'!I49</f>
        <v>-8.9068247542052545E-3</v>
      </c>
    </row>
    <row r="50" spans="1:24" x14ac:dyDescent="0.3">
      <c r="A50" s="24">
        <v>44207</v>
      </c>
      <c r="B50" s="25">
        <f>'HDFC BANK'!I51</f>
        <v>-2.0079485914702135E-2</v>
      </c>
      <c r="C50" s="26">
        <f>'BAJAJ FINANCE'!I51</f>
        <v>-3.8188558183621352E-2</v>
      </c>
      <c r="D50" s="26">
        <f>'TATA MOTORS'!I51</f>
        <v>4.0611110674525358E-2</v>
      </c>
      <c r="E50" s="26">
        <f>TCS!I51</f>
        <v>-0.16402646259673262</v>
      </c>
      <c r="F50" s="26">
        <f>'Astral Ltd'!I51</f>
        <v>9.7854629107928977E-3</v>
      </c>
      <c r="G50" s="27">
        <f>'NIFTY BEES'!I50</f>
        <v>1.0686557361050805E-2</v>
      </c>
      <c r="H50" s="26">
        <f>'Sun Pharma'!J51</f>
        <v>0.10679458538264824</v>
      </c>
      <c r="I50" s="27">
        <v>9.7000000000000003E-3</v>
      </c>
      <c r="J50" s="27">
        <f>'Asian Paints'!I50</f>
        <v>5.5184478273806792E-2</v>
      </c>
      <c r="K50" s="26">
        <f>'Jubilent FoodWorks'!I50</f>
        <v>-4.1942568679405517E-2</v>
      </c>
      <c r="L50" s="26">
        <f>'Eicher Motor'!I50</f>
        <v>8.3998876045516771E-2</v>
      </c>
      <c r="M50" s="26">
        <f>'Bharti Airtel'!I51</f>
        <v>-7.3747667033429401E-2</v>
      </c>
      <c r="N50" s="26">
        <f>Titan!I51</f>
        <v>3.71849702942737E-2</v>
      </c>
      <c r="O50" s="26">
        <f>'Avenue Supermart'!I50</f>
        <v>-3.4474196013500567E-2</v>
      </c>
      <c r="P50" s="26">
        <f>PVR!I50</f>
        <v>-6.5441236512102624E-2</v>
      </c>
      <c r="Q50" s="26">
        <f>'Alkyl Amines'!I51</f>
        <v>5.9296856618945487E-2</v>
      </c>
      <c r="R50" s="26">
        <f>'Varun Beverages'!I51</f>
        <v>-4.1575528722638942E-2</v>
      </c>
      <c r="S50" s="26">
        <f>'APL Apollo Tubes'!I50</f>
        <v>4.3834702127654987E-2</v>
      </c>
      <c r="T50" s="26">
        <f>'Page Industries'!I50</f>
        <v>3.6942140120083691E-2</v>
      </c>
      <c r="U50" s="26">
        <f>CDSL!I50</f>
        <v>6.1026258005509836E-3</v>
      </c>
      <c r="V50" s="26">
        <f>'KEI Industries'!I50</f>
        <v>2.4731985388610725E-2</v>
      </c>
      <c r="W50" s="26">
        <f>'GOLD BEES'!I50</f>
        <v>-9.8705060271166815E-3</v>
      </c>
    </row>
    <row r="51" spans="1:24" x14ac:dyDescent="0.3">
      <c r="A51" s="24">
        <v>44208</v>
      </c>
      <c r="B51" s="25">
        <f>'HDFC BANK'!I52</f>
        <v>-6.3469288129651569E-3</v>
      </c>
      <c r="C51" s="26">
        <f>'BAJAJ FINANCE'!I52</f>
        <v>-3.2048091596040093E-2</v>
      </c>
      <c r="D51" s="26">
        <f>'TATA MOTORS'!I52</f>
        <v>4.1899134309753644E-2</v>
      </c>
      <c r="E51" s="26">
        <f>TCS!I52</f>
        <v>-1.0791182364740942E-4</v>
      </c>
      <c r="F51" s="26">
        <f>'Astral Ltd'!I52</f>
        <v>-8.2657681262763488E-2</v>
      </c>
      <c r="G51" s="27">
        <f>'NIFTY BEES'!I51</f>
        <v>-1.2430019973752843E-2</v>
      </c>
      <c r="H51" s="26">
        <f>'Sun Pharma'!J52</f>
        <v>-2.7807396505370091E-2</v>
      </c>
      <c r="I51" s="27">
        <v>-7.9200000000000007E-2</v>
      </c>
      <c r="J51" s="27">
        <f>'Asian Paints'!I51</f>
        <v>-8.9132423763567503E-2</v>
      </c>
      <c r="K51" s="26">
        <f>'Jubilent FoodWorks'!I51</f>
        <v>-8.3136690486075054E-2</v>
      </c>
      <c r="L51" s="26">
        <f>'Eicher Motor'!I51</f>
        <v>1.125817316497346E-2</v>
      </c>
      <c r="M51" s="26">
        <f>'Bharti Airtel'!I52</f>
        <v>5.3829048028721738E-2</v>
      </c>
      <c r="N51" s="26">
        <f>Titan!I52</f>
        <v>-8.8918943676916884E-2</v>
      </c>
      <c r="O51" s="26">
        <f>'Avenue Supermart'!I51</f>
        <v>-0.1453563336865426</v>
      </c>
      <c r="P51" s="26">
        <f>PVR!I51</f>
        <v>0.21140753292767461</v>
      </c>
      <c r="Q51" s="26">
        <f>'Alkyl Amines'!I52</f>
        <v>-0.10929152919549098</v>
      </c>
      <c r="R51" s="26">
        <f>'Varun Beverages'!I52</f>
        <v>-1.9410863032387513E-2</v>
      </c>
      <c r="S51" s="26">
        <f>'APL Apollo Tubes'!I51</f>
        <v>-0.17372711260841828</v>
      </c>
      <c r="T51" s="26">
        <f>'Page Industries'!I51</f>
        <v>2.978975084634956E-2</v>
      </c>
      <c r="U51" s="26">
        <f>CDSL!I51</f>
        <v>-2.3860168216256885E-2</v>
      </c>
      <c r="V51" s="26">
        <f>'KEI Industries'!I51</f>
        <v>-0.1110573284126021</v>
      </c>
      <c r="W51" s="26">
        <f>'GOLD BEES'!I51</f>
        <v>-1.4692629496801359E-2</v>
      </c>
    </row>
    <row r="52" spans="1:24" x14ac:dyDescent="0.3">
      <c r="A52" s="24">
        <v>44562</v>
      </c>
      <c r="B52" s="25">
        <f>'HDFC BANK'!I53</f>
        <v>-5.0620187849787598E-2</v>
      </c>
      <c r="C52" s="26">
        <f>'BAJAJ FINANCE'!I53</f>
        <v>-3.5044629313953642E-2</v>
      </c>
      <c r="D52" s="26">
        <f>'TATA MOTORS'!I53</f>
        <v>-0.11292636018957343</v>
      </c>
      <c r="E52" s="26">
        <f>TCS!I53</f>
        <v>-0.15646572549019602</v>
      </c>
      <c r="F52" s="26">
        <f>'Astral Ltd'!I53</f>
        <v>-0.12985033121859643</v>
      </c>
      <c r="G52" s="27">
        <f>'NIFTY BEES'!I52</f>
        <v>-4.2436609125209863E-2</v>
      </c>
      <c r="H52" s="26">
        <f>'Sun Pharma'!J53</f>
        <v>-3.470863222095914E-3</v>
      </c>
      <c r="I52" s="27">
        <v>-6.6799999999999998E-2</v>
      </c>
      <c r="J52" s="27">
        <f>'Asian Paints'!I52</f>
        <v>-1.3831113920512275E-2</v>
      </c>
      <c r="K52" s="26">
        <f>'Jubilent FoodWorks'!I52</f>
        <v>-0.16552269197958119</v>
      </c>
      <c r="L52" s="26">
        <f>'Eicher Motor'!I52</f>
        <v>-3.0476494818912583E-2</v>
      </c>
      <c r="M52" s="26">
        <f>'Bharti Airtel'!I53</f>
        <v>-7.1397341012190668E-2</v>
      </c>
      <c r="N52" s="26">
        <f>Titan!I53</f>
        <v>5.4255141253029993E-2</v>
      </c>
      <c r="O52" s="26">
        <f>'Avenue Supermart'!I52</f>
        <v>2.8829697279035563E-2</v>
      </c>
      <c r="P52" s="26">
        <f>PVR!I52</f>
        <v>1.784228916800459E-2</v>
      </c>
      <c r="Q52" s="26">
        <f>'Alkyl Amines'!I53</f>
        <v>-0.15746964763326529</v>
      </c>
      <c r="R52" s="26">
        <f>'Varun Beverages'!I53</f>
        <v>6.8827543697953172E-3</v>
      </c>
      <c r="S52" s="26">
        <f>'APL Apollo Tubes'!I52</f>
        <v>-5.4513783765741758E-2</v>
      </c>
      <c r="T52" s="26">
        <f>'Page Industries'!I52</f>
        <v>-2.3803319039601641E-2</v>
      </c>
      <c r="U52" s="26">
        <f>CDSL!I52</f>
        <v>-0.12837385216566261</v>
      </c>
      <c r="V52" s="26">
        <f>'KEI Industries'!I52</f>
        <v>-0.114284242915672</v>
      </c>
      <c r="W52" s="26">
        <f>'GOLD BEES'!I52</f>
        <v>4.7579484117645912E-2</v>
      </c>
    </row>
    <row r="53" spans="1:24" x14ac:dyDescent="0.3">
      <c r="A53" s="24">
        <v>44563</v>
      </c>
      <c r="B53" s="25">
        <f>'HDFC BANK'!I54</f>
        <v>2.0314868682839052E-2</v>
      </c>
      <c r="C53" s="26">
        <f>'BAJAJ FINANCE'!I54</f>
        <v>1.4577394074021255E-3</v>
      </c>
      <c r="D53" s="26">
        <f>'TATA MOTORS'!I54</f>
        <v>-8.7395218884120163E-2</v>
      </c>
      <c r="E53" s="26">
        <f>TCS!I54</f>
        <v>-9.689718686296718E-2</v>
      </c>
      <c r="F53" s="26">
        <f>'Astral Ltd'!I54</f>
        <v>1.2779994463934904E-2</v>
      </c>
      <c r="G53" s="27">
        <f>'NIFTY BEES'!I53</f>
        <v>2.7082356332240112E-2</v>
      </c>
      <c r="H53" s="26">
        <f>'Sun Pharma'!J54</f>
        <v>7.8783976249991061E-2</v>
      </c>
      <c r="I53" s="27">
        <v>-3.3799999999999997E-2</v>
      </c>
      <c r="J53" s="27">
        <f>'Asian Paints'!I53</f>
        <v>-5.0767196779582011E-2</v>
      </c>
      <c r="K53" s="26">
        <f>'Jubilent FoodWorks'!I53</f>
        <v>-0.11967773382738245</v>
      </c>
      <c r="L53" s="26">
        <f>'Eicher Motor'!I53</f>
        <v>-6.0641948660156403E-2</v>
      </c>
      <c r="M53" s="26">
        <f>'Bharti Airtel'!I54</f>
        <v>8.6997720502507453E-2</v>
      </c>
      <c r="N53" s="26">
        <f>Titan!I54</f>
        <v>-2.8738794382136775E-2</v>
      </c>
      <c r="O53" s="26">
        <f>'Avenue Supermart'!I53</f>
        <v>-0.10374350801202678</v>
      </c>
      <c r="P53" s="26">
        <f>PVR!I53</f>
        <v>0.16317958123185081</v>
      </c>
      <c r="Q53" s="26">
        <f>'Alkyl Amines'!I54</f>
        <v>-0.1019738846549627</v>
      </c>
      <c r="R53" s="26">
        <f>'Varun Beverages'!I54</f>
        <v>-4.2483962925418242E-2</v>
      </c>
      <c r="S53" s="26">
        <f>'APL Apollo Tubes'!I53</f>
        <v>3.7546823312252786E-2</v>
      </c>
      <c r="T53" s="26">
        <f>'Page Industries'!I53</f>
        <v>4.7658366324880783E-3</v>
      </c>
      <c r="U53" s="26">
        <f>CDSL!I53</f>
        <v>6.6306764954926906E-2</v>
      </c>
      <c r="V53" s="26">
        <f>'KEI Industries'!I53</f>
        <v>0.24667285278998713</v>
      </c>
      <c r="W53" s="26">
        <f>'GOLD BEES'!I53</f>
        <v>3.0109633977141032E-3</v>
      </c>
    </row>
    <row r="54" spans="1:24" x14ac:dyDescent="0.3">
      <c r="A54" s="24">
        <v>44564</v>
      </c>
      <c r="B54" s="25">
        <f>'HDFC BANK'!I55</f>
        <v>-6.8924798666087736E-2</v>
      </c>
      <c r="C54" s="26">
        <f>'BAJAJ FINANCE'!I55</f>
        <v>-0.11635039511243403</v>
      </c>
      <c r="D54" s="26">
        <f>'TATA MOTORS'!I55</f>
        <v>-8.3967441860459575E-4</v>
      </c>
      <c r="E54" s="26">
        <f>TCS!I55</f>
        <v>-8.579949082007339E-2</v>
      </c>
      <c r="F54" s="26">
        <f>'Astral Ltd'!I55</f>
        <v>3.5447214677410244E-2</v>
      </c>
      <c r="G54" s="27">
        <f>'NIFTY BEES'!I54</f>
        <v>-2.9791590488957874E-2</v>
      </c>
      <c r="H54" s="26">
        <f>'Sun Pharma'!J55</f>
        <v>6.946182240442373E-4</v>
      </c>
      <c r="I54" s="27">
        <v>3.5499999999999997E-2</v>
      </c>
      <c r="J54" s="27">
        <f>'Asian Paints'!I54</f>
        <v>3.0118758238481654E-2</v>
      </c>
      <c r="K54" s="26">
        <f>'Jubilent FoodWorks'!I54</f>
        <v>9.9275274362174461E-3</v>
      </c>
      <c r="L54" s="26">
        <f>'Eicher Motor'!I54</f>
        <v>6.1066419658095186E-2</v>
      </c>
      <c r="M54" s="26">
        <f>'Bharti Airtel'!I55</f>
        <v>-3.3838139314097196E-2</v>
      </c>
      <c r="N54" s="26">
        <f>Titan!I55</f>
        <v>-5.5390064154422575E-2</v>
      </c>
      <c r="O54" s="26">
        <f>'Avenue Supermart'!I54</f>
        <v>-4.0862636292105341E-2</v>
      </c>
      <c r="P54" s="26">
        <f>PVR!I54</f>
        <v>-6.0561618894033137E-2</v>
      </c>
      <c r="Q54" s="26">
        <f>'Alkyl Amines'!I55</f>
        <v>5.8535465595845229E-2</v>
      </c>
      <c r="R54" s="26">
        <f>'Varun Beverages'!I55</f>
        <v>0.11307879211721857</v>
      </c>
      <c r="S54" s="26">
        <f>'APL Apollo Tubes'!I54</f>
        <v>8.0649632611003844E-2</v>
      </c>
      <c r="T54" s="26">
        <f>'Page Industries'!I54</f>
        <v>3.5523742293411917E-2</v>
      </c>
      <c r="U54" s="26">
        <f>CDSL!I54</f>
        <v>-9.5619666509117421E-2</v>
      </c>
      <c r="V54" s="26">
        <f>'KEI Industries'!I54</f>
        <v>-7.5086672005367089E-2</v>
      </c>
      <c r="W54" s="26">
        <f>'GOLD BEES'!I54</f>
        <v>6.0380681446795832E-3</v>
      </c>
    </row>
    <row r="55" spans="1:24" x14ac:dyDescent="0.3">
      <c r="A55" s="24">
        <v>44565</v>
      </c>
      <c r="B55" s="25">
        <f>'HDFC BANK'!I56</f>
        <v>-7.463730403247445E-3</v>
      </c>
      <c r="C55" s="26">
        <f>'BAJAJ FINANCE'!I56</f>
        <v>-0.12371683408413758</v>
      </c>
      <c r="D55" s="26">
        <f>'TATA MOTORS'!I56</f>
        <v>1.380425381070239E-4</v>
      </c>
      <c r="E55" s="26">
        <f>TCS!I56</f>
        <v>-1.5616052287581724E-2</v>
      </c>
      <c r="F55" s="26">
        <f>'Astral Ltd'!I56</f>
        <v>-0.22568037211803602</v>
      </c>
      <c r="G55" s="27">
        <f>'NIFTY BEES'!I55</f>
        <v>-4.1562365099656502E-2</v>
      </c>
      <c r="H55" s="26">
        <f>'Sun Pharma'!J56</f>
        <v>-8.7989808758659749E-2</v>
      </c>
      <c r="I55" s="27">
        <v>-4.5699999999999998E-2</v>
      </c>
      <c r="J55" s="27">
        <f>'Asian Paints'!I55</f>
        <v>-0.13756589903632882</v>
      </c>
      <c r="K55" s="26">
        <f>'Jubilent FoodWorks'!I55</f>
        <v>-1.6470040752615128E-2</v>
      </c>
      <c r="L55" s="26">
        <f>'Eicher Motor'!I55</f>
        <v>4.7757051254592169E-2</v>
      </c>
      <c r="M55" s="26">
        <f>'Bharti Airtel'!I56</f>
        <v>-6.5214310460081096E-2</v>
      </c>
      <c r="N55" s="26">
        <f>Titan!I56</f>
        <v>-0.12318188862888108</v>
      </c>
      <c r="O55" s="26">
        <f>'Avenue Supermart'!I55</f>
        <v>-1.8861615009190549E-2</v>
      </c>
      <c r="P55" s="26">
        <f>PVR!I55</f>
        <v>-5.9309439842533101E-3</v>
      </c>
      <c r="Q55" s="26">
        <f>'Alkyl Amines'!I56</f>
        <v>-0.19525664518813157</v>
      </c>
      <c r="R55" s="26">
        <f>'Varun Beverages'!I56</f>
        <v>-6.3006023959109619E-2</v>
      </c>
      <c r="S55" s="26">
        <f>'APL Apollo Tubes'!I55</f>
        <v>-0.12233939377299431</v>
      </c>
      <c r="T55" s="26">
        <f>'Page Industries'!I55</f>
        <v>-2.8240445935756805E-2</v>
      </c>
      <c r="U55" s="26">
        <f>CDSL!I55</f>
        <v>-0.11596805140569495</v>
      </c>
      <c r="V55" s="26">
        <f>'KEI Industries'!I55</f>
        <v>-8.3167522692241778E-3</v>
      </c>
      <c r="W55" s="26">
        <f>'GOLD BEES'!I55</f>
        <v>-2.7901974811904103E-2</v>
      </c>
    </row>
    <row r="56" spans="1:24" x14ac:dyDescent="0.3">
      <c r="A56" s="24">
        <v>44566</v>
      </c>
      <c r="B56" s="25">
        <f>'HDFC BANK'!I57</f>
        <v>-2.8803815043565596E-2</v>
      </c>
      <c r="C56" s="26">
        <f>'BAJAJ FINANCE'!I57</f>
        <v>-0.14741120451281134</v>
      </c>
      <c r="D56" s="26">
        <f>'TATA MOTORS'!I57</f>
        <v>-0.10242270175438593</v>
      </c>
      <c r="E56" s="26">
        <f>TCS!I57</f>
        <v>-0.21306109090909087</v>
      </c>
      <c r="F56" s="26">
        <f>'Astral Ltd'!I57</f>
        <v>-7.2073608915242879E-2</v>
      </c>
      <c r="G56" s="27">
        <f>'NIFTY BEES'!I56</f>
        <v>-5.7555654949848586E-2</v>
      </c>
      <c r="H56" s="26">
        <f>'Sun Pharma'!J57</f>
        <v>-4.8958751034244116E-2</v>
      </c>
      <c r="I56" s="27">
        <v>-3.1699999999999999E-2</v>
      </c>
      <c r="J56" s="27">
        <f>'Asian Paints'!I56</f>
        <v>-7.8444387202106086E-2</v>
      </c>
      <c r="K56" s="26">
        <f>'Jubilent FoodWorks'!I56</f>
        <v>-9.5778226288029844E-2</v>
      </c>
      <c r="L56" s="26">
        <f>'Eicher Motor'!I56</f>
        <v>-4.5310454438404106E-3</v>
      </c>
      <c r="M56" s="26">
        <f>'Bharti Airtel'!I57</f>
        <v>-3.4490547914544228E-2</v>
      </c>
      <c r="N56" s="26">
        <f>Titan!I57</f>
        <v>-0.14863903837142198</v>
      </c>
      <c r="O56" s="26">
        <f>'Avenue Supermart'!I56</f>
        <v>-0.16874498590414827</v>
      </c>
      <c r="P56" s="26">
        <f>PVR!I56</f>
        <v>-6.9595934893076049E-4</v>
      </c>
      <c r="Q56" s="26">
        <f>'Alkyl Amines'!I57</f>
        <v>-0.1314761253911666</v>
      </c>
      <c r="R56" s="26">
        <f>'Varun Beverages'!I57</f>
        <v>8.4366890307414247E-2</v>
      </c>
      <c r="S56" s="26">
        <f>'APL Apollo Tubes'!I56</f>
        <v>-0.13129650342882032</v>
      </c>
      <c r="T56" s="26">
        <f>'Page Industries'!I56</f>
        <v>-0.13104360296584522</v>
      </c>
      <c r="U56" s="26">
        <f>CDSL!I56</f>
        <v>-0.14125584394163318</v>
      </c>
      <c r="V56" s="26">
        <f>'KEI Industries'!I56</f>
        <v>-0.10016457739482736</v>
      </c>
      <c r="W56" s="26">
        <f>'GOLD BEES'!I56</f>
        <v>-1.3470883035110508E-2</v>
      </c>
    </row>
    <row r="57" spans="1:24" x14ac:dyDescent="0.3">
      <c r="A57" s="24">
        <v>44567</v>
      </c>
      <c r="B57" s="25">
        <f>'HDFC BANK'!I58</f>
        <v>5.3341175348964695E-2</v>
      </c>
      <c r="C57" s="26">
        <f>'BAJAJ FINANCE'!I58</f>
        <v>0.30441799282590498</v>
      </c>
      <c r="D57" s="26">
        <f>'TATA MOTORS'!I58</f>
        <v>9.229325318902197E-2</v>
      </c>
      <c r="E57" s="26">
        <f>TCS!I58</f>
        <v>0.17527978170144454</v>
      </c>
      <c r="F57" s="26">
        <f>'Astral Ltd'!I58</f>
        <v>6.7609922360625296E-2</v>
      </c>
      <c r="G57" s="27">
        <f>'NIFTY BEES'!I57</f>
        <v>7.5484932638467964E-2</v>
      </c>
      <c r="H57" s="26">
        <f>'Sun Pharma'!J58</f>
        <v>0.12121252863406752</v>
      </c>
      <c r="I57" s="27">
        <v>8.8999999999999996E-2</v>
      </c>
      <c r="J57" s="27">
        <f>'Asian Paints'!I57</f>
        <v>0.22311210645080692</v>
      </c>
      <c r="K57" s="26">
        <f>'Jubilent FoodWorks'!I57</f>
        <v>4.86465156797415E-2</v>
      </c>
      <c r="L57" s="26">
        <f>'Eicher Motor'!I57</f>
        <v>9.7615781781343919E-2</v>
      </c>
      <c r="M57" s="26">
        <f>'Bharti Airtel'!I58</f>
        <v>-2.2930628166711001E-2</v>
      </c>
      <c r="N57" s="26">
        <f>Titan!I58</f>
        <v>0.18696169619728159</v>
      </c>
      <c r="O57" s="26">
        <f>'Avenue Supermart'!I57</f>
        <v>0.21985578520889007</v>
      </c>
      <c r="P57" s="26">
        <f>PVR!I57</f>
        <v>0.14029599376628965</v>
      </c>
      <c r="Q57" s="26">
        <f>'Alkyl Amines'!I58</f>
        <v>0.10990764256666012</v>
      </c>
      <c r="R57" s="26">
        <f>'Varun Beverages'!I58</f>
        <v>7.8522502730277652E-2</v>
      </c>
      <c r="S57" s="26">
        <f>'APL Apollo Tubes'!I57</f>
        <v>8.6278030563021704E-2</v>
      </c>
      <c r="T57" s="26">
        <f>'Page Industries'!I57</f>
        <v>0.19889059620624616</v>
      </c>
      <c r="U57" s="26">
        <f>CDSL!I57</f>
        <v>-1.6232010876062068E-2</v>
      </c>
      <c r="V57" s="26">
        <f>'KEI Industries'!I57</f>
        <v>4.1717830481980314E-2</v>
      </c>
      <c r="W57" s="26">
        <f>'GOLD BEES'!I57</f>
        <v>-2.2922127412538518E-3</v>
      </c>
    </row>
    <row r="58" spans="1:24" x14ac:dyDescent="0.3">
      <c r="A58" s="24">
        <v>44568</v>
      </c>
      <c r="B58" s="25">
        <f>'HDFC BANK'!I59</f>
        <v>2.558206438875683E-2</v>
      </c>
      <c r="C58" s="26">
        <f>'BAJAJ FINANCE'!I59</f>
        <v>-2.1861384569343986E-2</v>
      </c>
      <c r="D58" s="26">
        <f>'TATA MOTORS'!I59</f>
        <v>6.6882945301542946E-3</v>
      </c>
      <c r="E58" s="26">
        <f>TCS!I59</f>
        <v>-0.11330481501340479</v>
      </c>
      <c r="F58" s="26">
        <f>'Astral Ltd'!I59</f>
        <v>0.1234824670899374</v>
      </c>
      <c r="G58" s="27">
        <f>'NIFTY BEES'!I58</f>
        <v>2.7984555884311847E-2</v>
      </c>
      <c r="H58" s="26">
        <f>'Sun Pharma'!J59</f>
        <v>-6.7809294005298837E-2</v>
      </c>
      <c r="I58" s="27">
        <v>1.01E-2</v>
      </c>
      <c r="J58" s="27">
        <f>'Asian Paints'!I58</f>
        <v>-3.5844298158239501E-3</v>
      </c>
      <c r="K58" s="26">
        <f>'Jubilent FoodWorks'!I58</f>
        <v>9.6859992134722059E-2</v>
      </c>
      <c r="L58" s="26">
        <f>'Eicher Motor'!I58</f>
        <v>7.6340043783207787E-2</v>
      </c>
      <c r="M58" s="26">
        <f>'Bharti Airtel'!I59</f>
        <v>5.9049487380238283E-2</v>
      </c>
      <c r="N58" s="26">
        <f>Titan!I59</f>
        <v>8.6658488987693155E-2</v>
      </c>
      <c r="O58" s="26">
        <f>'Avenue Supermart'!I58</f>
        <v>4.16450899536977E-2</v>
      </c>
      <c r="P58" s="26">
        <f>PVR!I58</f>
        <v>-0.15855473941937742</v>
      </c>
      <c r="Q58" s="26">
        <f>'Alkyl Amines'!I59</f>
        <v>-3.7263448183532492E-2</v>
      </c>
      <c r="R58" s="26">
        <f>'Varun Beverages'!I59</f>
        <v>0.13353360545610599</v>
      </c>
      <c r="S58" s="26">
        <f>'APL Apollo Tubes'!I58</f>
        <v>-4.6884339108124624E-2</v>
      </c>
      <c r="T58" s="26">
        <f>'Page Industries'!I58</f>
        <v>2.4603882102891026E-2</v>
      </c>
      <c r="U58" s="26">
        <f>CDSL!I58</f>
        <v>8.0718737742997218E-2</v>
      </c>
      <c r="V58" s="26">
        <f>'KEI Industries'!I58</f>
        <v>0.15659241951750302</v>
      </c>
      <c r="W58" s="26">
        <f>'GOLD BEES'!I58</f>
        <v>-1.2779200320929746E-2</v>
      </c>
    </row>
    <row r="59" spans="1:24" x14ac:dyDescent="0.3">
      <c r="A59" s="24">
        <v>44569</v>
      </c>
      <c r="B59" s="25">
        <f>'HDFC BANK'!I60</f>
        <v>-5.4175795759713763E-2</v>
      </c>
      <c r="C59" s="26">
        <f>'BAJAJ FINANCE'!I60</f>
        <v>-3.1299755143888539E-2</v>
      </c>
      <c r="D59" s="26">
        <f>'TATA MOTORS'!I60</f>
        <v>-0.17359027586206893</v>
      </c>
      <c r="E59" s="26">
        <f>TCS!I60</f>
        <v>-0.29943813569321531</v>
      </c>
      <c r="F59" s="26">
        <f>'Astral Ltd'!I60</f>
        <v>3.8810508888120404E-2</v>
      </c>
      <c r="G59" s="27">
        <f>'NIFTY BEES'!I59</f>
        <v>-4.8139473071333649E-2</v>
      </c>
      <c r="H59" s="26">
        <f>'Sun Pharma'!J60</f>
        <v>5.1404456996932649E-2</v>
      </c>
      <c r="I59" s="27">
        <v>-5.8299999999999998E-2</v>
      </c>
      <c r="J59" s="27">
        <f>'Asian Paints'!I59</f>
        <v>-3.5428946052214319E-2</v>
      </c>
      <c r="K59" s="26">
        <f>'Jubilent FoodWorks'!I59</f>
        <v>-1.5151434295334753E-2</v>
      </c>
      <c r="L59" s="26">
        <f>'Eicher Motor'!I59</f>
        <v>9.0997965159900107E-2</v>
      </c>
      <c r="M59" s="26">
        <f>'Bharti Airtel'!I60</f>
        <v>9.3063070002316478E-2</v>
      </c>
      <c r="N59" s="26">
        <f>Titan!I60</f>
        <v>-2.3771540794969025E-2</v>
      </c>
      <c r="O59" s="26">
        <f>'Avenue Supermart'!I59</f>
        <v>-5.8055156851710893E-2</v>
      </c>
      <c r="P59" s="26">
        <f>PVR!I59</f>
        <v>-3.4677595628415298E-2</v>
      </c>
      <c r="Q59" s="26">
        <f>'Alkyl Amines'!I60</f>
        <v>-8.6986465535804608E-2</v>
      </c>
      <c r="R59" s="26">
        <f>'Varun Beverages'!I60</f>
        <v>-2.5800390985741998E-2</v>
      </c>
      <c r="S59" s="26">
        <f>'APL Apollo Tubes'!I59</f>
        <v>5.7425150123212379E-2</v>
      </c>
      <c r="T59" s="26">
        <f>'Page Industries'!I59</f>
        <v>-2.5981093566323388E-2</v>
      </c>
      <c r="U59" s="26">
        <f>CDSL!I59</f>
        <v>-2.9895891512657348E-2</v>
      </c>
      <c r="V59" s="26">
        <f>'KEI Industries'!I59</f>
        <v>-5.0560707018986427E-2</v>
      </c>
      <c r="W59" s="26">
        <f>'GOLD BEES'!I59</f>
        <v>-2.6004280636961793E-2</v>
      </c>
    </row>
    <row r="60" spans="1:24" x14ac:dyDescent="0.3">
      <c r="A60" s="24">
        <v>44570</v>
      </c>
      <c r="B60" s="25">
        <f>'HDFC BANK'!I61</f>
        <v>1.8124130936894925E-3</v>
      </c>
      <c r="C60" s="26">
        <f>'BAJAJ FINANCE'!I61</f>
        <v>-2.7887589837100137E-2</v>
      </c>
      <c r="D60" s="26">
        <f>'TATA MOTORS'!I61</f>
        <v>-8.9053965375104037E-3</v>
      </c>
      <c r="E60" s="26">
        <f>TCS!I61</f>
        <v>8.1929632653061163E-2</v>
      </c>
      <c r="F60" s="26">
        <f>'Astral Ltd'!I61</f>
        <v>-5.667555798281626E-2</v>
      </c>
      <c r="G60" s="27">
        <f>'NIFTY BEES'!I60</f>
        <v>9.8318333960094231E-3</v>
      </c>
      <c r="H60" s="26">
        <f>'Sun Pharma'!J61</f>
        <v>1.6374604847207541E-2</v>
      </c>
      <c r="I60" s="27">
        <v>1.1900000000000001E-2</v>
      </c>
      <c r="J60" s="27">
        <f>'Asian Paints'!I60</f>
        <v>-5.5821851356548935E-2</v>
      </c>
      <c r="K60" s="26">
        <f>'Jubilent FoodWorks'!I60</f>
        <v>-5.9741864902458267E-2</v>
      </c>
      <c r="L60" s="26">
        <f>'Eicher Motor'!I60</f>
        <v>-2.5572777255852566E-2</v>
      </c>
      <c r="M60" s="26">
        <f>'Bharti Airtel'!I61</f>
        <v>-3.3651056832724853E-2</v>
      </c>
      <c r="N60" s="26">
        <f>Titan!I61</f>
        <v>-1.1554977755036991E-2</v>
      </c>
      <c r="O60" s="26">
        <f>'Avenue Supermart'!I60</f>
        <v>-8.2454082365412407E-2</v>
      </c>
      <c r="P60" s="26">
        <f>PVR!I60</f>
        <v>-4.6582051998881699E-2</v>
      </c>
      <c r="Q60" s="26">
        <f>'Alkyl Amines'!I61</f>
        <v>-3.666241774250148E-2</v>
      </c>
      <c r="R60" s="26">
        <f>'Varun Beverages'!I61</f>
        <v>-8.1041327397433527E-2</v>
      </c>
      <c r="S60" s="26">
        <f>'APL Apollo Tubes'!I60</f>
        <v>5.2309958280007285E-2</v>
      </c>
      <c r="T60" s="26">
        <f>'Page Industries'!I60</f>
        <v>1.3355272307053103E-2</v>
      </c>
      <c r="U60" s="26">
        <f>CDSL!I60</f>
        <v>-4.2098559671072483E-2</v>
      </c>
      <c r="V60" s="26">
        <f>'KEI Industries'!I60</f>
        <v>1.3079013863694991E-3</v>
      </c>
      <c r="W60" s="26">
        <f>'GOLD BEES'!I60</f>
        <v>-8.4527005651412312E-3</v>
      </c>
    </row>
    <row r="61" spans="1:24" x14ac:dyDescent="0.3">
      <c r="A61" s="4"/>
      <c r="E61" s="3"/>
      <c r="Q61" s="3"/>
      <c r="U61" t="str">
        <f>CDSL!H61</f>
        <v>-</v>
      </c>
    </row>
    <row r="62" spans="1:24" x14ac:dyDescent="0.3">
      <c r="B62" s="5"/>
      <c r="D62" s="5"/>
      <c r="H62" s="5"/>
      <c r="I62" s="5"/>
      <c r="J62" s="5"/>
    </row>
    <row r="63" spans="1:24" ht="18" x14ac:dyDescent="0.35">
      <c r="B63" s="5"/>
      <c r="C63" s="128" t="s">
        <v>23</v>
      </c>
      <c r="D63" s="129"/>
      <c r="E63" s="129"/>
      <c r="F63" s="129"/>
      <c r="G63" s="129"/>
      <c r="H63" s="129"/>
      <c r="I63" s="129"/>
      <c r="J63" s="129"/>
      <c r="K63" s="129"/>
      <c r="L63" s="129"/>
      <c r="M63" s="129"/>
      <c r="N63" s="129"/>
      <c r="O63" s="129"/>
      <c r="P63" s="129"/>
      <c r="Q63" s="129"/>
      <c r="R63" s="129"/>
      <c r="S63" s="129"/>
      <c r="T63" s="129"/>
      <c r="U63" s="129"/>
      <c r="V63" s="129"/>
      <c r="W63" s="129"/>
      <c r="X63" s="129"/>
    </row>
    <row r="64" spans="1:24" x14ac:dyDescent="0.3">
      <c r="B64" s="19"/>
      <c r="C64" s="31" t="str" cm="1">
        <f t="array" ref="C64:X64">TRANSPOSE(B65:B86)</f>
        <v>HDFC</v>
      </c>
      <c r="D64" s="31" t="str">
        <v>BAJAJ</v>
      </c>
      <c r="E64" s="31" t="str">
        <v>TATA</v>
      </c>
      <c r="F64" s="31" t="str">
        <v>TCS</v>
      </c>
      <c r="G64" s="31" t="str">
        <v>ASTRAL</v>
      </c>
      <c r="H64" s="31" t="str">
        <v>NIFTY BEES</v>
      </c>
      <c r="I64" s="31" t="str">
        <v>SUN</v>
      </c>
      <c r="J64" s="31" t="str">
        <v>NESTLE</v>
      </c>
      <c r="K64" s="31" t="str">
        <v>ASIAN</v>
      </c>
      <c r="L64" s="31" t="str">
        <v>JUBLIANT</v>
      </c>
      <c r="M64" s="31" t="str">
        <v>EICHER</v>
      </c>
      <c r="N64" s="31" t="str">
        <v>BHARTI</v>
      </c>
      <c r="O64" s="31" t="str">
        <v>TITAN</v>
      </c>
      <c r="P64" s="31" t="str">
        <v>AVENUE</v>
      </c>
      <c r="Q64" s="31" t="str">
        <v>PVR</v>
      </c>
      <c r="R64" s="31" t="str">
        <v>ALKYL</v>
      </c>
      <c r="S64" s="31" t="str">
        <v>VARUN</v>
      </c>
      <c r="T64" s="31" t="str">
        <v>APL</v>
      </c>
      <c r="U64" s="31" t="str">
        <v>PAGE</v>
      </c>
      <c r="V64" s="31" t="str">
        <v>KEI</v>
      </c>
      <c r="W64" s="31" t="str">
        <v>CDSL</v>
      </c>
      <c r="X64" s="31" t="str">
        <v>GOLD BEES</v>
      </c>
    </row>
    <row r="65" spans="2:24" x14ac:dyDescent="0.3">
      <c r="B65" s="29" t="s">
        <v>24</v>
      </c>
      <c r="C65" s="28" cm="1">
        <f t="array" ref="C65:X86">(12/58)*MMULT(TRANSPOSE(B2:W60),B2:W60)</f>
        <v>6.2478747529456778E-2</v>
      </c>
      <c r="D65" s="28">
        <v>8.9873359049789825E-2</v>
      </c>
      <c r="E65" s="28">
        <v>7.3176194317700685E-2</v>
      </c>
      <c r="F65" s="28">
        <v>4.1199917244747405E-2</v>
      </c>
      <c r="G65" s="28">
        <v>4.0875868960555735E-2</v>
      </c>
      <c r="H65" s="28">
        <v>3.9436660797711624E-2</v>
      </c>
      <c r="I65" s="28">
        <v>7.4911586066170556E-3</v>
      </c>
      <c r="J65" s="28">
        <v>1.1129925552920531E-2</v>
      </c>
      <c r="K65" s="28">
        <v>2.0642228742715381E-2</v>
      </c>
      <c r="L65" s="28">
        <v>3.8468116845814984E-2</v>
      </c>
      <c r="M65" s="28">
        <v>3.5649942573547526E-2</v>
      </c>
      <c r="N65" s="28">
        <v>2.3266082385630292E-2</v>
      </c>
      <c r="O65" s="28">
        <v>3.9568296308232276E-2</v>
      </c>
      <c r="P65" s="28">
        <v>2.4348607144868334E-2</v>
      </c>
      <c r="Q65" s="28">
        <v>4.1459560702588646E-2</v>
      </c>
      <c r="R65" s="28">
        <v>5.107404921513542E-2</v>
      </c>
      <c r="S65" s="28">
        <v>5.1631074587864971E-2</v>
      </c>
      <c r="T65" s="28">
        <v>3.5466572332319306E-2</v>
      </c>
      <c r="U65" s="28">
        <v>2.4344814462017545E-2</v>
      </c>
      <c r="V65" s="28">
        <v>1.8216111897725512E-2</v>
      </c>
      <c r="W65" s="28">
        <v>7.5806654466598261E-2</v>
      </c>
      <c r="X65" s="28">
        <v>-6.4221146077951072E-3</v>
      </c>
    </row>
    <row r="66" spans="2:24" x14ac:dyDescent="0.3">
      <c r="B66" s="29" t="s">
        <v>25</v>
      </c>
      <c r="C66" s="28">
        <v>8.9873359049789825E-2</v>
      </c>
      <c r="D66" s="28">
        <v>0.23863046676452621</v>
      </c>
      <c r="E66" s="28">
        <v>0.10692167486951143</v>
      </c>
      <c r="F66" s="28">
        <v>4.1195095011113979E-2</v>
      </c>
      <c r="G66" s="28">
        <v>9.4186614791844855E-2</v>
      </c>
      <c r="H66" s="28">
        <v>7.047533527520404E-2</v>
      </c>
      <c r="I66" s="28">
        <v>2.6941643738494482E-2</v>
      </c>
      <c r="J66" s="28">
        <v>3.1013010716934419E-2</v>
      </c>
      <c r="K66" s="28">
        <v>4.5221011431278761E-2</v>
      </c>
      <c r="L66" s="28">
        <v>7.0402540905159086E-2</v>
      </c>
      <c r="M66" s="28">
        <v>6.8234097817456735E-2</v>
      </c>
      <c r="N66" s="28">
        <v>4.2618660778907705E-2</v>
      </c>
      <c r="O66" s="28">
        <v>0.10265408751448241</v>
      </c>
      <c r="P66" s="28">
        <v>5.8070645959244376E-2</v>
      </c>
      <c r="Q66" s="28">
        <v>0.10906794693498799</v>
      </c>
      <c r="R66" s="28">
        <v>9.1390473995613966E-2</v>
      </c>
      <c r="S66" s="28">
        <v>9.645078166570023E-2</v>
      </c>
      <c r="T66" s="28">
        <v>7.2287879475969763E-2</v>
      </c>
      <c r="U66" s="28">
        <v>7.2774550458448703E-2</v>
      </c>
      <c r="V66" s="28">
        <v>5.5225115218748747E-2</v>
      </c>
      <c r="W66" s="28">
        <v>0.13724447563016032</v>
      </c>
      <c r="X66" s="28">
        <v>-2.384185423897863E-3</v>
      </c>
    </row>
    <row r="67" spans="2:24" x14ac:dyDescent="0.3">
      <c r="B67" s="29" t="s">
        <v>26</v>
      </c>
      <c r="C67" s="28">
        <v>7.3176194317700685E-2</v>
      </c>
      <c r="D67" s="28">
        <v>0.10692167486951143</v>
      </c>
      <c r="E67" s="28">
        <v>0.35816077319871675</v>
      </c>
      <c r="F67" s="28">
        <v>0.15945385320977862</v>
      </c>
      <c r="G67" s="28">
        <v>7.4778211460115984E-2</v>
      </c>
      <c r="H67" s="28">
        <v>6.5435736340313549E-2</v>
      </c>
      <c r="I67" s="28">
        <v>4.4294413058376655E-2</v>
      </c>
      <c r="J67" s="28">
        <v>-1.6235636992599594E-3</v>
      </c>
      <c r="K67" s="28">
        <v>1.2269613240431732E-2</v>
      </c>
      <c r="L67" s="28">
        <v>7.2580206084768298E-2</v>
      </c>
      <c r="M67" s="28">
        <v>9.466215957503625E-2</v>
      </c>
      <c r="N67" s="28">
        <v>3.8453409413056847E-2</v>
      </c>
      <c r="O67" s="28">
        <v>6.8230763495688754E-2</v>
      </c>
      <c r="P67" s="28">
        <v>3.2077851590842588E-2</v>
      </c>
      <c r="Q67" s="28">
        <v>0.10934696600946969</v>
      </c>
      <c r="R67" s="28">
        <v>0.11402641178154355</v>
      </c>
      <c r="S67" s="28">
        <v>7.0482635658213208E-2</v>
      </c>
      <c r="T67" s="28">
        <v>0.11478683742579132</v>
      </c>
      <c r="U67" s="28">
        <v>8.7894232289548707E-2</v>
      </c>
      <c r="V67" s="28">
        <v>6.6515553576665512E-2</v>
      </c>
      <c r="W67" s="28">
        <v>0.10608800669553581</v>
      </c>
      <c r="X67" s="28">
        <v>-8.4381445281822912E-3</v>
      </c>
    </row>
    <row r="68" spans="2:24" x14ac:dyDescent="0.3">
      <c r="B68" s="29" t="s">
        <v>27</v>
      </c>
      <c r="C68" s="28">
        <v>4.1199917244747405E-2</v>
      </c>
      <c r="D68" s="28">
        <v>4.1195095011113979E-2</v>
      </c>
      <c r="E68" s="28">
        <v>0.15945385320977862</v>
      </c>
      <c r="F68" s="28">
        <v>0.57129800578123546</v>
      </c>
      <c r="G68" s="28">
        <v>7.1415182841285561E-3</v>
      </c>
      <c r="H68" s="28">
        <v>3.8475678110874427E-2</v>
      </c>
      <c r="I68" s="28">
        <v>9.2375577668339821E-3</v>
      </c>
      <c r="J68" s="28">
        <v>8.795007023199174E-3</v>
      </c>
      <c r="K68" s="28">
        <v>1.0043026827213334E-2</v>
      </c>
      <c r="L68" s="28">
        <v>5.3659821377708618E-2</v>
      </c>
      <c r="M68" s="28">
        <v>2.1263238249274376E-2</v>
      </c>
      <c r="N68" s="28">
        <v>-7.3310465949240934E-3</v>
      </c>
      <c r="O68" s="28">
        <v>2.2969908725158816E-2</v>
      </c>
      <c r="P68" s="28">
        <v>-1.6684631858334475E-2</v>
      </c>
      <c r="Q68" s="28">
        <v>4.8740540115463332E-2</v>
      </c>
      <c r="R68" s="28">
        <v>2.032832822538146E-2</v>
      </c>
      <c r="S68" s="28">
        <v>-1.5417987843563215E-3</v>
      </c>
      <c r="T68" s="28">
        <v>8.8499794171213383E-2</v>
      </c>
      <c r="U68" s="28">
        <v>8.4720185264666403E-2</v>
      </c>
      <c r="V68" s="28">
        <v>2.5664981371443314E-2</v>
      </c>
      <c r="W68" s="28">
        <v>2.1216341057380985E-2</v>
      </c>
      <c r="X68" s="28">
        <v>-2.1813323831861284E-2</v>
      </c>
    </row>
    <row r="69" spans="2:24" x14ac:dyDescent="0.3">
      <c r="B69" s="30" t="s">
        <v>28</v>
      </c>
      <c r="C69" s="28">
        <v>4.0875868960555735E-2</v>
      </c>
      <c r="D69" s="28">
        <v>9.4186614791844855E-2</v>
      </c>
      <c r="E69" s="28">
        <v>7.4778211460115984E-2</v>
      </c>
      <c r="F69" s="28">
        <v>7.1415182841285561E-3</v>
      </c>
      <c r="G69" s="28">
        <v>0.1013449133288227</v>
      </c>
      <c r="H69" s="28">
        <v>3.4390098880162097E-2</v>
      </c>
      <c r="I69" s="28">
        <v>9.9465046464906753E-3</v>
      </c>
      <c r="J69" s="28">
        <v>1.6247529067655114E-2</v>
      </c>
      <c r="K69" s="28">
        <v>3.7459600314452682E-2</v>
      </c>
      <c r="L69" s="28">
        <v>5.472568286628187E-2</v>
      </c>
      <c r="M69" s="28">
        <v>3.6043883663233911E-2</v>
      </c>
      <c r="N69" s="28">
        <v>1.8069125877199096E-2</v>
      </c>
      <c r="O69" s="28">
        <v>5.1452789919750774E-2</v>
      </c>
      <c r="P69" s="28">
        <v>4.224605710886347E-2</v>
      </c>
      <c r="Q69" s="28">
        <v>4.6163060011866527E-2</v>
      </c>
      <c r="R69" s="28">
        <v>5.2967110266696968E-2</v>
      </c>
      <c r="S69" s="28">
        <v>5.3023854921617611E-2</v>
      </c>
      <c r="T69" s="28">
        <v>6.5242941541424002E-2</v>
      </c>
      <c r="U69" s="28">
        <v>4.2854075639846667E-2</v>
      </c>
      <c r="V69" s="28">
        <v>5.5736992781670013E-2</v>
      </c>
      <c r="W69" s="28">
        <v>8.8394346862940551E-2</v>
      </c>
      <c r="X69" s="28">
        <v>-7.9908779020004539E-3</v>
      </c>
    </row>
    <row r="70" spans="2:24" x14ac:dyDescent="0.3">
      <c r="B70" s="30" t="s">
        <v>29</v>
      </c>
      <c r="C70" s="28">
        <v>3.9436660797711624E-2</v>
      </c>
      <c r="D70" s="28">
        <v>7.047533527520404E-2</v>
      </c>
      <c r="E70" s="28">
        <v>6.5435736340313549E-2</v>
      </c>
      <c r="F70" s="28">
        <v>3.8475678110874427E-2</v>
      </c>
      <c r="G70" s="28">
        <v>3.4390098880162097E-2</v>
      </c>
      <c r="H70" s="28">
        <v>3.5670345059971513E-2</v>
      </c>
      <c r="I70" s="28">
        <v>2.5105360484962889E-2</v>
      </c>
      <c r="J70" s="28">
        <v>1.1325346420823416E-2</v>
      </c>
      <c r="K70" s="28">
        <v>2.2212631386213665E-2</v>
      </c>
      <c r="L70" s="28">
        <v>3.359104201706023E-2</v>
      </c>
      <c r="M70" s="28">
        <v>3.2805584555762685E-2</v>
      </c>
      <c r="N70" s="28">
        <v>2.2058554372425924E-2</v>
      </c>
      <c r="O70" s="28">
        <v>3.7273026035412431E-2</v>
      </c>
      <c r="P70" s="28">
        <v>2.0842796539065317E-2</v>
      </c>
      <c r="Q70" s="28">
        <v>3.6742091079077874E-2</v>
      </c>
      <c r="R70" s="28">
        <v>4.3515055608800216E-2</v>
      </c>
      <c r="S70" s="28">
        <v>3.937704313238246E-2</v>
      </c>
      <c r="T70" s="28">
        <v>4.4951904125233116E-2</v>
      </c>
      <c r="U70" s="28">
        <v>3.1833181746022662E-2</v>
      </c>
      <c r="V70" s="28">
        <v>2.9229765180435685E-2</v>
      </c>
      <c r="W70" s="28">
        <v>5.9189317465516457E-2</v>
      </c>
      <c r="X70" s="28">
        <v>-7.1559046284236849E-4</v>
      </c>
    </row>
    <row r="71" spans="2:24" x14ac:dyDescent="0.3">
      <c r="B71" s="30" t="s">
        <v>30</v>
      </c>
      <c r="C71" s="28">
        <v>7.4911586066170556E-3</v>
      </c>
      <c r="D71" s="28">
        <v>2.6941643738494482E-2</v>
      </c>
      <c r="E71" s="28">
        <v>4.4294413058376655E-2</v>
      </c>
      <c r="F71" s="28">
        <v>9.2375577668339821E-3</v>
      </c>
      <c r="G71" s="28">
        <v>9.9465046464906753E-3</v>
      </c>
      <c r="H71" s="28">
        <v>2.5105360484962889E-2</v>
      </c>
      <c r="I71" s="28">
        <v>9.2549125919408448E-2</v>
      </c>
      <c r="J71" s="28">
        <v>6.3007302761074633E-3</v>
      </c>
      <c r="K71" s="28">
        <v>1.5190339922811942E-2</v>
      </c>
      <c r="L71" s="28">
        <v>2.7752251811982698E-2</v>
      </c>
      <c r="M71" s="28">
        <v>2.9805821647016797E-2</v>
      </c>
      <c r="N71" s="28">
        <v>2.2343405858779478E-2</v>
      </c>
      <c r="O71" s="28">
        <v>9.435960580317676E-3</v>
      </c>
      <c r="P71" s="28">
        <v>2.7555893062264436E-3</v>
      </c>
      <c r="Q71" s="28">
        <v>1.438794716084861E-2</v>
      </c>
      <c r="R71" s="28">
        <v>5.3523366937365514E-2</v>
      </c>
      <c r="S71" s="28">
        <v>3.2834722331025613E-2</v>
      </c>
      <c r="T71" s="28">
        <v>3.8231789088460949E-2</v>
      </c>
      <c r="U71" s="28">
        <v>4.1966015045999519E-2</v>
      </c>
      <c r="V71" s="28">
        <v>3.5351774358484363E-2</v>
      </c>
      <c r="W71" s="28">
        <v>1.2334133304754007E-2</v>
      </c>
      <c r="X71" s="28">
        <v>1.0508022905741335E-2</v>
      </c>
    </row>
    <row r="72" spans="2:24" x14ac:dyDescent="0.3">
      <c r="B72" s="30" t="s">
        <v>31</v>
      </c>
      <c r="C72" s="28">
        <v>1.1129925552920531E-2</v>
      </c>
      <c r="D72" s="28">
        <v>3.1013010716934419E-2</v>
      </c>
      <c r="E72" s="28">
        <v>-1.6235636992599594E-3</v>
      </c>
      <c r="F72" s="28">
        <v>8.795007023199174E-3</v>
      </c>
      <c r="G72" s="28">
        <v>1.6247529067655114E-2</v>
      </c>
      <c r="H72" s="28">
        <v>1.1325346420823416E-2</v>
      </c>
      <c r="I72" s="28">
        <v>6.3007302761074633E-3</v>
      </c>
      <c r="J72" s="28">
        <v>3.792072620689655E-2</v>
      </c>
      <c r="K72" s="28">
        <v>2.63546229775918E-2</v>
      </c>
      <c r="L72" s="28">
        <v>2.1243525668419104E-2</v>
      </c>
      <c r="M72" s="28">
        <v>1.852554316675983E-2</v>
      </c>
      <c r="N72" s="28">
        <v>8.6156130096244343E-3</v>
      </c>
      <c r="O72" s="28">
        <v>2.4250933884047844E-2</v>
      </c>
      <c r="P72" s="28">
        <v>2.5777537679462215E-2</v>
      </c>
      <c r="Q72" s="28">
        <v>5.6255368291149186E-3</v>
      </c>
      <c r="R72" s="28">
        <v>1.7704067706171788E-2</v>
      </c>
      <c r="S72" s="28">
        <v>1.1490403764431036E-2</v>
      </c>
      <c r="T72" s="28">
        <v>8.4837670382210927E-3</v>
      </c>
      <c r="U72" s="28">
        <v>2.1613505056710097E-2</v>
      </c>
      <c r="V72" s="28">
        <v>-9.625715580254227E-4</v>
      </c>
      <c r="W72" s="28">
        <v>2.4157266449164438E-2</v>
      </c>
      <c r="X72" s="28">
        <v>3.5502737755289198E-3</v>
      </c>
    </row>
    <row r="73" spans="2:24" x14ac:dyDescent="0.3">
      <c r="B73" s="30" t="s">
        <v>32</v>
      </c>
      <c r="C73" s="28">
        <v>2.0642228742715381E-2</v>
      </c>
      <c r="D73" s="28">
        <v>4.5221011431278761E-2</v>
      </c>
      <c r="E73" s="28">
        <v>1.2269613240431732E-2</v>
      </c>
      <c r="F73" s="28">
        <v>1.0043026827213334E-2</v>
      </c>
      <c r="G73" s="28">
        <v>3.7459600314452682E-2</v>
      </c>
      <c r="H73" s="28">
        <v>2.2212631386213665E-2</v>
      </c>
      <c r="I73" s="28">
        <v>1.5190339922811942E-2</v>
      </c>
      <c r="J73" s="28">
        <v>2.63546229775918E-2</v>
      </c>
      <c r="K73" s="28">
        <v>6.9430403163435933E-2</v>
      </c>
      <c r="L73" s="28">
        <v>2.8876178351634491E-2</v>
      </c>
      <c r="M73" s="28">
        <v>1.8432643229483976E-2</v>
      </c>
      <c r="N73" s="28">
        <v>4.1621364181085975E-3</v>
      </c>
      <c r="O73" s="28">
        <v>3.869968249328512E-2</v>
      </c>
      <c r="P73" s="28">
        <v>4.6060220537871933E-2</v>
      </c>
      <c r="Q73" s="28">
        <v>2.8257216006815316E-3</v>
      </c>
      <c r="R73" s="28">
        <v>2.1395389960845355E-2</v>
      </c>
      <c r="S73" s="28">
        <v>1.1928018825569361E-2</v>
      </c>
      <c r="T73" s="28">
        <v>4.5185471251243378E-2</v>
      </c>
      <c r="U73" s="28">
        <v>3.1746338945567193E-2</v>
      </c>
      <c r="V73" s="28">
        <v>1.6931807020625137E-2</v>
      </c>
      <c r="W73" s="28">
        <v>4.1500436029318473E-2</v>
      </c>
      <c r="X73" s="28">
        <v>6.9842284604278799E-4</v>
      </c>
    </row>
    <row r="74" spans="2:24" x14ac:dyDescent="0.3">
      <c r="B74" s="30" t="s">
        <v>33</v>
      </c>
      <c r="C74" s="28">
        <v>3.8468116845814984E-2</v>
      </c>
      <c r="D74" s="28">
        <v>7.0402540905159086E-2</v>
      </c>
      <c r="E74" s="28">
        <v>7.2580206084768298E-2</v>
      </c>
      <c r="F74" s="28">
        <v>5.3659821377708618E-2</v>
      </c>
      <c r="G74" s="28">
        <v>5.472568286628187E-2</v>
      </c>
      <c r="H74" s="28">
        <v>3.359104201706023E-2</v>
      </c>
      <c r="I74" s="28">
        <v>2.7752251811982698E-2</v>
      </c>
      <c r="J74" s="28">
        <v>2.1243525668419104E-2</v>
      </c>
      <c r="K74" s="28">
        <v>2.8876178351634491E-2</v>
      </c>
      <c r="L74" s="28">
        <v>0.10977329742620488</v>
      </c>
      <c r="M74" s="28">
        <v>4.4204235814863872E-2</v>
      </c>
      <c r="N74" s="28">
        <v>1.6538000753802608E-2</v>
      </c>
      <c r="O74" s="28">
        <v>4.217581571385759E-2</v>
      </c>
      <c r="P74" s="28">
        <v>4.4928070774399781E-2</v>
      </c>
      <c r="Q74" s="28">
        <v>3.7705720901209903E-2</v>
      </c>
      <c r="R74" s="28">
        <v>7.9004466493882736E-2</v>
      </c>
      <c r="S74" s="28">
        <v>3.8003074963482632E-2</v>
      </c>
      <c r="T74" s="28">
        <v>6.7376778102689008E-2</v>
      </c>
      <c r="U74" s="28">
        <v>4.5820094734967926E-2</v>
      </c>
      <c r="V74" s="28">
        <v>6.2370363766867901E-2</v>
      </c>
      <c r="W74" s="28">
        <v>7.2388256904643192E-2</v>
      </c>
      <c r="X74" s="28">
        <v>-8.5784544203842718E-3</v>
      </c>
    </row>
    <row r="75" spans="2:24" x14ac:dyDescent="0.3">
      <c r="B75" s="30" t="s">
        <v>34</v>
      </c>
      <c r="C75" s="28">
        <v>3.5649942573547526E-2</v>
      </c>
      <c r="D75" s="28">
        <v>6.8234097817456735E-2</v>
      </c>
      <c r="E75" s="28">
        <v>9.466215957503625E-2</v>
      </c>
      <c r="F75" s="28">
        <v>2.1263238249274376E-2</v>
      </c>
      <c r="G75" s="28">
        <v>3.6043883663233911E-2</v>
      </c>
      <c r="H75" s="28">
        <v>3.2805584555762685E-2</v>
      </c>
      <c r="I75" s="28">
        <v>2.9805821647016797E-2</v>
      </c>
      <c r="J75" s="28">
        <v>1.852554316675983E-2</v>
      </c>
      <c r="K75" s="28">
        <v>1.8432643229483976E-2</v>
      </c>
      <c r="L75" s="28">
        <v>4.4204235814863872E-2</v>
      </c>
      <c r="M75" s="28">
        <v>0.1055036546425282</v>
      </c>
      <c r="N75" s="28">
        <v>2.650460855363124E-2</v>
      </c>
      <c r="O75" s="28">
        <v>4.0632599620311759E-2</v>
      </c>
      <c r="P75" s="28">
        <v>1.7267540851376436E-2</v>
      </c>
      <c r="Q75" s="28">
        <v>4.0387153383353656E-2</v>
      </c>
      <c r="R75" s="28">
        <v>5.5118489355463214E-2</v>
      </c>
      <c r="S75" s="28">
        <v>3.609948644550915E-2</v>
      </c>
      <c r="T75" s="28">
        <v>5.1152205740928464E-2</v>
      </c>
      <c r="U75" s="28">
        <v>5.0662774285260219E-2</v>
      </c>
      <c r="V75" s="28">
        <v>2.6563993235629742E-2</v>
      </c>
      <c r="W75" s="28">
        <v>6.4045950065945198E-2</v>
      </c>
      <c r="X75" s="28">
        <v>-4.831956068478793E-3</v>
      </c>
    </row>
    <row r="76" spans="2:24" x14ac:dyDescent="0.3">
      <c r="B76" s="30" t="s">
        <v>35</v>
      </c>
      <c r="C76" s="28">
        <v>2.3266082385630292E-2</v>
      </c>
      <c r="D76" s="28">
        <v>4.2618660778907705E-2</v>
      </c>
      <c r="E76" s="28">
        <v>3.8453409413056847E-2</v>
      </c>
      <c r="F76" s="28">
        <v>-7.3310465949240934E-3</v>
      </c>
      <c r="G76" s="28">
        <v>1.8069125877199096E-2</v>
      </c>
      <c r="H76" s="28">
        <v>2.2058554372425924E-2</v>
      </c>
      <c r="I76" s="28">
        <v>2.2343405858779478E-2</v>
      </c>
      <c r="J76" s="28">
        <v>8.6156130096244343E-3</v>
      </c>
      <c r="K76" s="28">
        <v>4.1621364181085975E-3</v>
      </c>
      <c r="L76" s="28">
        <v>1.6538000753802608E-2</v>
      </c>
      <c r="M76" s="28">
        <v>2.650460855363124E-2</v>
      </c>
      <c r="N76" s="28">
        <v>7.2407468195884561E-2</v>
      </c>
      <c r="O76" s="28">
        <v>1.1183312321731651E-2</v>
      </c>
      <c r="P76" s="28">
        <v>1.7534304814644235E-2</v>
      </c>
      <c r="Q76" s="28">
        <v>1.7867036983603958E-2</v>
      </c>
      <c r="R76" s="28">
        <v>4.437686250031276E-2</v>
      </c>
      <c r="S76" s="28">
        <v>3.4838772396735378E-2</v>
      </c>
      <c r="T76" s="28">
        <v>2.1216963953531863E-2</v>
      </c>
      <c r="U76" s="28">
        <v>1.5921278897451808E-2</v>
      </c>
      <c r="V76" s="28">
        <v>1.4832737043107291E-2</v>
      </c>
      <c r="W76" s="28">
        <v>4.8738127384284124E-2</v>
      </c>
      <c r="X76" s="28">
        <v>-1.0843715363811636E-3</v>
      </c>
    </row>
    <row r="77" spans="2:24" x14ac:dyDescent="0.3">
      <c r="B77" s="30" t="s">
        <v>36</v>
      </c>
      <c r="C77" s="28">
        <v>3.9568296308232276E-2</v>
      </c>
      <c r="D77" s="28">
        <v>0.10265408751448241</v>
      </c>
      <c r="E77" s="28">
        <v>6.8230763495688754E-2</v>
      </c>
      <c r="F77" s="28">
        <v>2.2969908725158816E-2</v>
      </c>
      <c r="G77" s="28">
        <v>5.1452789919750774E-2</v>
      </c>
      <c r="H77" s="28">
        <v>3.7273026035412431E-2</v>
      </c>
      <c r="I77" s="28">
        <v>9.435960580317676E-3</v>
      </c>
      <c r="J77" s="28">
        <v>2.4250933884047844E-2</v>
      </c>
      <c r="K77" s="28">
        <v>3.869968249328512E-2</v>
      </c>
      <c r="L77" s="28">
        <v>4.217581571385759E-2</v>
      </c>
      <c r="M77" s="28">
        <v>4.0632599620311759E-2</v>
      </c>
      <c r="N77" s="28">
        <v>1.1183312321731651E-2</v>
      </c>
      <c r="O77" s="28">
        <v>9.8227334407902059E-2</v>
      </c>
      <c r="P77" s="28">
        <v>4.162675364985792E-2</v>
      </c>
      <c r="Q77" s="28">
        <v>5.0352312206373172E-2</v>
      </c>
      <c r="R77" s="28">
        <v>3.9176087733376178E-2</v>
      </c>
      <c r="S77" s="28">
        <v>3.5884279830197305E-2</v>
      </c>
      <c r="T77" s="28">
        <v>6.7190523799454976E-2</v>
      </c>
      <c r="U77" s="28">
        <v>5.5961346476378418E-2</v>
      </c>
      <c r="V77" s="28">
        <v>3.6431795970999832E-2</v>
      </c>
      <c r="W77" s="28">
        <v>7.7617373307383622E-2</v>
      </c>
      <c r="X77" s="28">
        <v>-1.2681601438100645E-4</v>
      </c>
    </row>
    <row r="78" spans="2:24" x14ac:dyDescent="0.3">
      <c r="B78" s="30" t="s">
        <v>37</v>
      </c>
      <c r="C78" s="28">
        <v>2.4348607144868334E-2</v>
      </c>
      <c r="D78" s="28">
        <v>5.8070645959244376E-2</v>
      </c>
      <c r="E78" s="28">
        <v>3.2077851590842588E-2</v>
      </c>
      <c r="F78" s="28">
        <v>-1.6684631858334475E-2</v>
      </c>
      <c r="G78" s="28">
        <v>4.224605710886347E-2</v>
      </c>
      <c r="H78" s="28">
        <v>2.0842796539065317E-2</v>
      </c>
      <c r="I78" s="28">
        <v>2.7555893062264436E-3</v>
      </c>
      <c r="J78" s="28">
        <v>2.5777537679462215E-2</v>
      </c>
      <c r="K78" s="28">
        <v>4.6060220537871933E-2</v>
      </c>
      <c r="L78" s="28">
        <v>4.4928070774399781E-2</v>
      </c>
      <c r="M78" s="28">
        <v>1.7267540851376436E-2</v>
      </c>
      <c r="N78" s="28">
        <v>1.7534304814644235E-2</v>
      </c>
      <c r="O78" s="28">
        <v>4.162675364985792E-2</v>
      </c>
      <c r="P78" s="28">
        <v>9.2314671082870212E-2</v>
      </c>
      <c r="Q78" s="28">
        <v>9.4300915538777109E-3</v>
      </c>
      <c r="R78" s="28">
        <v>3.0930238515255382E-2</v>
      </c>
      <c r="S78" s="28">
        <v>2.0361310768405368E-2</v>
      </c>
      <c r="T78" s="28">
        <v>3.0751751650819874E-2</v>
      </c>
      <c r="U78" s="28">
        <v>4.0779316264952833E-2</v>
      </c>
      <c r="V78" s="28">
        <v>2.2051423264520399E-2</v>
      </c>
      <c r="W78" s="28">
        <v>5.8533544831331344E-2</v>
      </c>
      <c r="X78" s="28">
        <v>-7.1678094279665735E-4</v>
      </c>
    </row>
    <row r="79" spans="2:24" x14ac:dyDescent="0.3">
      <c r="B79" s="30" t="s">
        <v>38</v>
      </c>
      <c r="C79" s="28">
        <v>4.1459560702588646E-2</v>
      </c>
      <c r="D79" s="28">
        <v>0.10906794693498799</v>
      </c>
      <c r="E79" s="28">
        <v>0.10934696600946969</v>
      </c>
      <c r="F79" s="28">
        <v>4.8740540115463332E-2</v>
      </c>
      <c r="G79" s="28">
        <v>4.6163060011866527E-2</v>
      </c>
      <c r="H79" s="28">
        <v>3.6742091079077874E-2</v>
      </c>
      <c r="I79" s="28">
        <v>1.438794716084861E-2</v>
      </c>
      <c r="J79" s="28">
        <v>5.6255368291149186E-3</v>
      </c>
      <c r="K79" s="28">
        <v>2.8257216006815316E-3</v>
      </c>
      <c r="L79" s="28">
        <v>3.7705720901209903E-2</v>
      </c>
      <c r="M79" s="28">
        <v>4.0387153383353656E-2</v>
      </c>
      <c r="N79" s="28">
        <v>1.7867036983603958E-2</v>
      </c>
      <c r="O79" s="28">
        <v>5.0352312206373172E-2</v>
      </c>
      <c r="P79" s="28">
        <v>9.4300915538777109E-3</v>
      </c>
      <c r="Q79" s="28">
        <v>0.1779335198952563</v>
      </c>
      <c r="R79" s="28">
        <v>6.2430657987601501E-2</v>
      </c>
      <c r="S79" s="28">
        <v>5.24473724684218E-2</v>
      </c>
      <c r="T79" s="28">
        <v>4.1871092294815559E-2</v>
      </c>
      <c r="U79" s="28">
        <v>4.4411233788130403E-2</v>
      </c>
      <c r="V79" s="28">
        <v>3.9499997857454131E-2</v>
      </c>
      <c r="W79" s="28">
        <v>7.286703171647467E-2</v>
      </c>
      <c r="X79" s="28">
        <v>-2.227629602999394E-3</v>
      </c>
    </row>
    <row r="80" spans="2:24" x14ac:dyDescent="0.3">
      <c r="B80" s="30" t="s">
        <v>39</v>
      </c>
      <c r="C80" s="28">
        <v>5.107404921513542E-2</v>
      </c>
      <c r="D80" s="28">
        <v>9.1390473995613966E-2</v>
      </c>
      <c r="E80" s="28">
        <v>0.11402641178154355</v>
      </c>
      <c r="F80" s="28">
        <v>2.032832822538146E-2</v>
      </c>
      <c r="G80" s="28">
        <v>5.2967110266696968E-2</v>
      </c>
      <c r="H80" s="28">
        <v>4.3515055608800216E-2</v>
      </c>
      <c r="I80" s="28">
        <v>5.3523366937365514E-2</v>
      </c>
      <c r="J80" s="28">
        <v>1.7704067706171788E-2</v>
      </c>
      <c r="K80" s="28">
        <v>2.1395389960845355E-2</v>
      </c>
      <c r="L80" s="28">
        <v>7.9004466493882736E-2</v>
      </c>
      <c r="M80" s="28">
        <v>5.5118489355463214E-2</v>
      </c>
      <c r="N80" s="28">
        <v>4.437686250031276E-2</v>
      </c>
      <c r="O80" s="28">
        <v>3.9176087733376178E-2</v>
      </c>
      <c r="P80" s="28">
        <v>3.0930238515255382E-2</v>
      </c>
      <c r="Q80" s="28">
        <v>6.2430657987601501E-2</v>
      </c>
      <c r="R80" s="28">
        <v>0.26333902805979675</v>
      </c>
      <c r="S80" s="28">
        <v>6.7374257462687465E-2</v>
      </c>
      <c r="T80" s="28">
        <v>8.5743113084712469E-2</v>
      </c>
      <c r="U80" s="28">
        <v>3.3023928074229963E-2</v>
      </c>
      <c r="V80" s="28">
        <v>8.3267961408801938E-2</v>
      </c>
      <c r="W80" s="28">
        <v>6.3087765708231408E-2</v>
      </c>
      <c r="X80" s="28">
        <v>4.9692212429669289E-3</v>
      </c>
    </row>
    <row r="81" spans="2:24" x14ac:dyDescent="0.3">
      <c r="B81" s="30" t="s">
        <v>40</v>
      </c>
      <c r="C81" s="28">
        <v>5.1631074587864971E-2</v>
      </c>
      <c r="D81" s="28">
        <v>9.645078166570023E-2</v>
      </c>
      <c r="E81" s="28">
        <v>7.0482635658213208E-2</v>
      </c>
      <c r="F81" s="28">
        <v>-1.5417987843563215E-3</v>
      </c>
      <c r="G81" s="28">
        <v>5.3023854921617611E-2</v>
      </c>
      <c r="H81" s="28">
        <v>3.937704313238246E-2</v>
      </c>
      <c r="I81" s="28">
        <v>3.2834722331025613E-2</v>
      </c>
      <c r="J81" s="28">
        <v>1.1490403764431036E-2</v>
      </c>
      <c r="K81" s="28">
        <v>1.1928018825569361E-2</v>
      </c>
      <c r="L81" s="28">
        <v>3.8003074963482632E-2</v>
      </c>
      <c r="M81" s="28">
        <v>3.609948644550915E-2</v>
      </c>
      <c r="N81" s="28">
        <v>3.4838772396735378E-2</v>
      </c>
      <c r="O81" s="28">
        <v>3.5884279830197305E-2</v>
      </c>
      <c r="P81" s="28">
        <v>2.0361310768405368E-2</v>
      </c>
      <c r="Q81" s="28">
        <v>5.24473724684218E-2</v>
      </c>
      <c r="R81" s="28">
        <v>6.7374257462687465E-2</v>
      </c>
      <c r="S81" s="28">
        <v>0.12139129902924754</v>
      </c>
      <c r="T81" s="28">
        <v>4.2879285486513742E-2</v>
      </c>
      <c r="U81" s="28">
        <v>2.990755598678356E-2</v>
      </c>
      <c r="V81" s="28">
        <v>2.5189435904744099E-2</v>
      </c>
      <c r="W81" s="28">
        <v>6.9108733875045486E-2</v>
      </c>
      <c r="X81" s="28">
        <v>1.0285909130736712E-3</v>
      </c>
    </row>
    <row r="82" spans="2:24" x14ac:dyDescent="0.3">
      <c r="B82" s="30" t="s">
        <v>41</v>
      </c>
      <c r="C82" s="28">
        <v>3.5466572332319306E-2</v>
      </c>
      <c r="D82" s="28">
        <v>7.2287879475969763E-2</v>
      </c>
      <c r="E82" s="28">
        <v>0.11478683742579132</v>
      </c>
      <c r="F82" s="28">
        <v>8.8499794171213383E-2</v>
      </c>
      <c r="G82" s="28">
        <v>6.5242941541424002E-2</v>
      </c>
      <c r="H82" s="28">
        <v>4.4951904125233116E-2</v>
      </c>
      <c r="I82" s="28">
        <v>3.8231789088460949E-2</v>
      </c>
      <c r="J82" s="28">
        <v>8.4837670382210927E-3</v>
      </c>
      <c r="K82" s="28">
        <v>4.5185471251243378E-2</v>
      </c>
      <c r="L82" s="28">
        <v>6.7376778102689008E-2</v>
      </c>
      <c r="M82" s="28">
        <v>5.1152205740928464E-2</v>
      </c>
      <c r="N82" s="28">
        <v>2.1216963953531863E-2</v>
      </c>
      <c r="O82" s="28">
        <v>6.7190523799454976E-2</v>
      </c>
      <c r="P82" s="28">
        <v>3.0751751650819874E-2</v>
      </c>
      <c r="Q82" s="28">
        <v>4.1871092294815559E-2</v>
      </c>
      <c r="R82" s="28">
        <v>8.5743113084712469E-2</v>
      </c>
      <c r="S82" s="28">
        <v>4.2879285486513742E-2</v>
      </c>
      <c r="T82" s="28">
        <v>0.19040630336749537</v>
      </c>
      <c r="U82" s="28">
        <v>4.9811327232448285E-2</v>
      </c>
      <c r="V82" s="28">
        <v>7.9730824178169943E-2</v>
      </c>
      <c r="W82" s="28">
        <v>8.6993460617983243E-2</v>
      </c>
      <c r="X82" s="28">
        <v>-1.2321838975762627E-2</v>
      </c>
    </row>
    <row r="83" spans="2:24" x14ac:dyDescent="0.3">
      <c r="B83" s="30" t="s">
        <v>42</v>
      </c>
      <c r="C83" s="28">
        <v>2.4344814462017545E-2</v>
      </c>
      <c r="D83" s="28">
        <v>7.2774550458448703E-2</v>
      </c>
      <c r="E83" s="28">
        <v>8.7894232289548707E-2</v>
      </c>
      <c r="F83" s="28">
        <v>8.4720185264666403E-2</v>
      </c>
      <c r="G83" s="28">
        <v>4.2854075639846667E-2</v>
      </c>
      <c r="H83" s="28">
        <v>3.1833181746022662E-2</v>
      </c>
      <c r="I83" s="28">
        <v>4.1966015045999519E-2</v>
      </c>
      <c r="J83" s="28">
        <v>2.1613505056710097E-2</v>
      </c>
      <c r="K83" s="28">
        <v>3.1746338945567193E-2</v>
      </c>
      <c r="L83" s="28">
        <v>4.5820094734967926E-2</v>
      </c>
      <c r="M83" s="28">
        <v>5.0662774285260219E-2</v>
      </c>
      <c r="N83" s="28">
        <v>1.5921278897451808E-2</v>
      </c>
      <c r="O83" s="28">
        <v>5.5961346476378418E-2</v>
      </c>
      <c r="P83" s="28">
        <v>4.0779316264952833E-2</v>
      </c>
      <c r="Q83" s="28">
        <v>4.4411233788130403E-2</v>
      </c>
      <c r="R83" s="28">
        <v>3.3023928074229963E-2</v>
      </c>
      <c r="S83" s="28">
        <v>2.990755598678356E-2</v>
      </c>
      <c r="T83" s="28">
        <v>4.9811327232448285E-2</v>
      </c>
      <c r="U83" s="28">
        <v>0.11212868730209585</v>
      </c>
      <c r="V83" s="28">
        <v>4.4691008933707921E-2</v>
      </c>
      <c r="W83" s="28">
        <v>5.0122915454051557E-2</v>
      </c>
      <c r="X83" s="28">
        <v>-2.7498346645561094E-3</v>
      </c>
    </row>
    <row r="84" spans="2:24" x14ac:dyDescent="0.3">
      <c r="B84" s="30" t="s">
        <v>43</v>
      </c>
      <c r="C84" s="28">
        <v>1.8216111897725512E-2</v>
      </c>
      <c r="D84" s="28">
        <v>5.5225115218748747E-2</v>
      </c>
      <c r="E84" s="28">
        <v>6.6515553576665512E-2</v>
      </c>
      <c r="F84" s="28">
        <v>2.5664981371443314E-2</v>
      </c>
      <c r="G84" s="28">
        <v>5.5736992781670013E-2</v>
      </c>
      <c r="H84" s="28">
        <v>2.9229765180435685E-2</v>
      </c>
      <c r="I84" s="28">
        <v>3.5351774358484363E-2</v>
      </c>
      <c r="J84" s="28">
        <v>-9.625715580254227E-4</v>
      </c>
      <c r="K84" s="28">
        <v>1.6931807020625137E-2</v>
      </c>
      <c r="L84" s="28">
        <v>6.2370363766867901E-2</v>
      </c>
      <c r="M84" s="28">
        <v>2.6563993235629742E-2</v>
      </c>
      <c r="N84" s="28">
        <v>1.4832737043107291E-2</v>
      </c>
      <c r="O84" s="28">
        <v>3.6431795970999832E-2</v>
      </c>
      <c r="P84" s="28">
        <v>2.2051423264520399E-2</v>
      </c>
      <c r="Q84" s="28">
        <v>3.9499997857454131E-2</v>
      </c>
      <c r="R84" s="28">
        <v>8.3267961408801938E-2</v>
      </c>
      <c r="S84" s="28">
        <v>2.5189435904744099E-2</v>
      </c>
      <c r="T84" s="28">
        <v>7.9730824178169943E-2</v>
      </c>
      <c r="U84" s="28">
        <v>4.4691008933707921E-2</v>
      </c>
      <c r="V84" s="28">
        <v>0.15180800077750531</v>
      </c>
      <c r="W84" s="28">
        <v>7.3683800258769042E-2</v>
      </c>
      <c r="X84" s="28">
        <v>6.9026787947019516E-3</v>
      </c>
    </row>
    <row r="85" spans="2:24" x14ac:dyDescent="0.3">
      <c r="B85" s="30" t="s">
        <v>44</v>
      </c>
      <c r="C85" s="28">
        <v>7.5806654466598261E-2</v>
      </c>
      <c r="D85" s="28">
        <v>0.13724447563016032</v>
      </c>
      <c r="E85" s="28">
        <v>0.10608800669553581</v>
      </c>
      <c r="F85" s="28">
        <v>2.1216341057380985E-2</v>
      </c>
      <c r="G85" s="28">
        <v>8.8394346862940551E-2</v>
      </c>
      <c r="H85" s="28">
        <v>5.9189317465516457E-2</v>
      </c>
      <c r="I85" s="28">
        <v>1.2334133304754007E-2</v>
      </c>
      <c r="J85" s="28">
        <v>2.4157266449164438E-2</v>
      </c>
      <c r="K85" s="28">
        <v>4.1500436029318473E-2</v>
      </c>
      <c r="L85" s="28">
        <v>7.2388256904643192E-2</v>
      </c>
      <c r="M85" s="28">
        <v>6.4045950065945198E-2</v>
      </c>
      <c r="N85" s="28">
        <v>4.8738127384284124E-2</v>
      </c>
      <c r="O85" s="28">
        <v>7.7617373307383622E-2</v>
      </c>
      <c r="P85" s="28">
        <v>5.8533544831331344E-2</v>
      </c>
      <c r="Q85" s="28">
        <v>7.286703171647467E-2</v>
      </c>
      <c r="R85" s="28">
        <v>6.3087765708231408E-2</v>
      </c>
      <c r="S85" s="28">
        <v>6.9108733875045486E-2</v>
      </c>
      <c r="T85" s="28">
        <v>8.6993460617983243E-2</v>
      </c>
      <c r="U85" s="28">
        <v>5.0122915454051557E-2</v>
      </c>
      <c r="V85" s="28">
        <v>7.3683800258769042E-2</v>
      </c>
      <c r="W85" s="28">
        <v>0.21938083520319793</v>
      </c>
      <c r="X85" s="28">
        <v>-9.497501844447807E-3</v>
      </c>
    </row>
    <row r="86" spans="2:24" x14ac:dyDescent="0.3">
      <c r="B86" s="31" t="s">
        <v>45</v>
      </c>
      <c r="C86" s="28">
        <v>-6.4221146077951072E-3</v>
      </c>
      <c r="D86" s="28">
        <v>-2.384185423897863E-3</v>
      </c>
      <c r="E86" s="28">
        <v>-8.4381445281822912E-3</v>
      </c>
      <c r="F86" s="28">
        <v>-2.1813323831861284E-2</v>
      </c>
      <c r="G86" s="28">
        <v>-7.9908779020004539E-3</v>
      </c>
      <c r="H86" s="28">
        <v>-7.1559046284236849E-4</v>
      </c>
      <c r="I86" s="28">
        <v>1.0508022905741335E-2</v>
      </c>
      <c r="J86" s="28">
        <v>3.5502737755289198E-3</v>
      </c>
      <c r="K86" s="28">
        <v>6.9842284604278799E-4</v>
      </c>
      <c r="L86" s="28">
        <v>-8.5784544203842718E-3</v>
      </c>
      <c r="M86" s="28">
        <v>-4.831956068478793E-3</v>
      </c>
      <c r="N86" s="28">
        <v>-1.0843715363811636E-3</v>
      </c>
      <c r="O86" s="28">
        <v>-1.2681601438100645E-4</v>
      </c>
      <c r="P86" s="28">
        <v>-7.1678094279665735E-4</v>
      </c>
      <c r="Q86" s="28">
        <v>-2.227629602999394E-3</v>
      </c>
      <c r="R86" s="28">
        <v>4.9692212429669289E-3</v>
      </c>
      <c r="S86" s="28">
        <v>1.0285909130736712E-3</v>
      </c>
      <c r="T86" s="28">
        <v>-1.2321838975762627E-2</v>
      </c>
      <c r="U86" s="28">
        <v>-2.7498346645561094E-3</v>
      </c>
      <c r="V86" s="28">
        <v>6.9026787947019516E-3</v>
      </c>
      <c r="W86" s="28">
        <v>-9.497501844447807E-3</v>
      </c>
      <c r="X86" s="28">
        <v>1.7607962074324961E-2</v>
      </c>
    </row>
  </sheetData>
  <mergeCells count="1">
    <mergeCell ref="C63:X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5" zoomScale="50" workbookViewId="0">
      <selection activeCell="W33" sqref="W33"/>
    </sheetView>
  </sheetViews>
  <sheetFormatPr defaultRowHeight="15.6" x14ac:dyDescent="0.3"/>
  <cols>
    <col min="1" max="1" width="17" customWidth="1"/>
    <col min="2" max="2" width="12.69921875" customWidth="1"/>
    <col min="3" max="3" width="21.19921875" customWidth="1"/>
    <col min="4" max="4" width="19.59765625" customWidth="1"/>
  </cols>
  <sheetData>
    <row r="1" spans="1:3" x14ac:dyDescent="0.3">
      <c r="A1" s="33" t="s">
        <v>112</v>
      </c>
      <c r="B1" s="33" t="s">
        <v>85</v>
      </c>
      <c r="C1" s="33" t="s">
        <v>118</v>
      </c>
    </row>
    <row r="2" spans="1:3" x14ac:dyDescent="0.3">
      <c r="A2" s="29" t="s">
        <v>24</v>
      </c>
      <c r="B2" s="3">
        <f>'HDFC BANK'!H65</f>
        <v>0.12726451005574763</v>
      </c>
      <c r="C2" s="32">
        <v>0</v>
      </c>
    </row>
    <row r="3" spans="1:3" x14ac:dyDescent="0.3">
      <c r="A3" s="29" t="s">
        <v>25</v>
      </c>
      <c r="B3" s="3">
        <f>'BAJAJ FINANCE'!H64</f>
        <v>0.42404872981904906</v>
      </c>
      <c r="C3" s="32">
        <v>0</v>
      </c>
    </row>
    <row r="4" spans="1:3" x14ac:dyDescent="0.3">
      <c r="A4" s="29" t="s">
        <v>26</v>
      </c>
      <c r="B4" s="3">
        <f>'TATA MOTORS'!G64</f>
        <v>0.12170955767389441</v>
      </c>
      <c r="C4" s="32">
        <v>0</v>
      </c>
    </row>
    <row r="5" spans="1:3" x14ac:dyDescent="0.3">
      <c r="A5" s="29" t="s">
        <v>27</v>
      </c>
      <c r="B5" s="3">
        <f>TCS!H64</f>
        <v>0.26582604605348326</v>
      </c>
      <c r="C5" s="32">
        <v>3.1422478543249886E-2</v>
      </c>
    </row>
    <row r="6" spans="1:3" x14ac:dyDescent="0.3">
      <c r="A6" s="30" t="s">
        <v>28</v>
      </c>
      <c r="B6" s="3">
        <f>'Astral Ltd'!H65</f>
        <v>0.34845313132426708</v>
      </c>
      <c r="C6" s="32">
        <v>5.4819251155110778E-2</v>
      </c>
    </row>
    <row r="7" spans="1:3" x14ac:dyDescent="0.3">
      <c r="A7" s="30" t="s">
        <v>29</v>
      </c>
      <c r="B7" s="3">
        <f>'NIFTY BEES'!I64</f>
        <v>0.13893605309362903</v>
      </c>
      <c r="C7" s="32">
        <v>2.5742253516141393E-2</v>
      </c>
    </row>
    <row r="8" spans="1:3" x14ac:dyDescent="0.3">
      <c r="A8" s="30" t="s">
        <v>30</v>
      </c>
      <c r="B8" s="3">
        <f>'Sun Pharma'!J64</f>
        <v>0.17360917483233146</v>
      </c>
      <c r="C8" s="32">
        <v>0</v>
      </c>
    </row>
    <row r="9" spans="1:3" x14ac:dyDescent="0.3">
      <c r="A9" s="30" t="s">
        <v>31</v>
      </c>
      <c r="B9" s="3">
        <f>Nestle!I65</f>
        <v>0.22966651896728998</v>
      </c>
      <c r="C9" s="32">
        <v>8.9016219583089848E-2</v>
      </c>
    </row>
    <row r="10" spans="1:3" x14ac:dyDescent="0.3">
      <c r="A10" s="30" t="s">
        <v>32</v>
      </c>
      <c r="B10" s="3">
        <f>'Asian Paints'!I65</f>
        <v>0.25124712854354286</v>
      </c>
      <c r="C10" s="32">
        <v>1.1845194527152209E-2</v>
      </c>
    </row>
    <row r="11" spans="1:3" x14ac:dyDescent="0.3">
      <c r="A11" s="30" t="s">
        <v>33</v>
      </c>
      <c r="B11" s="3">
        <f>'Jubilent FoodWorks'!H64</f>
        <v>0.30643184727337142</v>
      </c>
      <c r="C11" s="32">
        <v>2.7648556898455485E-2</v>
      </c>
    </row>
    <row r="12" spans="1:3" x14ac:dyDescent="0.3">
      <c r="A12" s="30" t="s">
        <v>34</v>
      </c>
      <c r="B12" s="3">
        <f>'Eicher Motor'!H65</f>
        <v>0.11306136498285838</v>
      </c>
      <c r="C12" s="32">
        <v>2.1780853689288452E-2</v>
      </c>
    </row>
    <row r="13" spans="1:3" x14ac:dyDescent="0.3">
      <c r="A13" s="30" t="s">
        <v>35</v>
      </c>
      <c r="B13" s="3">
        <f>'Bharti Airtel'!H64</f>
        <v>0.15253127181642617</v>
      </c>
      <c r="C13" s="32">
        <v>8.1124492633312256E-2</v>
      </c>
    </row>
    <row r="14" spans="1:3" x14ac:dyDescent="0.3">
      <c r="A14" s="30" t="s">
        <v>36</v>
      </c>
      <c r="B14" s="3">
        <f>Titan!H64</f>
        <v>0.29585492284160619</v>
      </c>
      <c r="C14" s="32">
        <v>0</v>
      </c>
    </row>
    <row r="15" spans="1:3" x14ac:dyDescent="0.3">
      <c r="A15" s="30" t="s">
        <v>37</v>
      </c>
      <c r="B15" s="3">
        <f>'Avenue Supermart'!H64</f>
        <v>0.31359087135149361</v>
      </c>
      <c r="C15" s="32">
        <v>1.3160165361399181E-2</v>
      </c>
    </row>
    <row r="16" spans="1:3" x14ac:dyDescent="0.3">
      <c r="A16" s="30" t="s">
        <v>38</v>
      </c>
      <c r="B16" s="3">
        <f>PVR!H64</f>
        <v>0.1470010501092974</v>
      </c>
      <c r="C16" s="32">
        <v>8.0372581638247769E-3</v>
      </c>
    </row>
    <row r="17" spans="1:23" x14ac:dyDescent="0.3">
      <c r="A17" s="30" t="s">
        <v>39</v>
      </c>
      <c r="B17" s="3">
        <f>'Alkyl Amines'!I64</f>
        <v>0.64532031323133776</v>
      </c>
      <c r="C17" s="32">
        <v>0</v>
      </c>
    </row>
    <row r="18" spans="1:23" x14ac:dyDescent="0.3">
      <c r="A18" s="30" t="s">
        <v>40</v>
      </c>
      <c r="B18" s="3">
        <f>'Varun Beverages'!I64</f>
        <v>0.45650282937925746</v>
      </c>
      <c r="C18" s="32">
        <v>0</v>
      </c>
    </row>
    <row r="19" spans="1:23" x14ac:dyDescent="0.3">
      <c r="A19" s="30" t="s">
        <v>41</v>
      </c>
      <c r="B19" s="3">
        <f>'APL Apollo Tubes'!I64</f>
        <v>0.45796608871221256</v>
      </c>
      <c r="C19" s="32">
        <v>1.5554114917261191E-2</v>
      </c>
    </row>
    <row r="20" spans="1:23" x14ac:dyDescent="0.3">
      <c r="A20" s="30" t="s">
        <v>42</v>
      </c>
      <c r="B20" s="3">
        <f>'Page Industries'!I65</f>
        <v>0.23809687062565971</v>
      </c>
      <c r="C20" s="32">
        <v>0</v>
      </c>
    </row>
    <row r="21" spans="1:23" x14ac:dyDescent="0.3">
      <c r="A21" s="30" t="s">
        <v>43</v>
      </c>
      <c r="B21" s="3">
        <f>'KEI Industries'!H65</f>
        <v>0.38906544074957589</v>
      </c>
      <c r="C21" s="32">
        <v>0</v>
      </c>
    </row>
    <row r="22" spans="1:23" x14ac:dyDescent="0.3">
      <c r="A22" s="30" t="s">
        <v>44</v>
      </c>
      <c r="B22" s="3">
        <f>CDSL!H64</f>
        <v>0.32992556994842004</v>
      </c>
      <c r="C22" s="32">
        <v>0</v>
      </c>
    </row>
    <row r="23" spans="1:23" x14ac:dyDescent="0.3">
      <c r="A23" s="31" t="s">
        <v>45</v>
      </c>
      <c r="B23" s="3">
        <f>'GOLD BEES'!H64</f>
        <v>0.10977346331552271</v>
      </c>
      <c r="C23" s="32">
        <v>0.6198501610117142</v>
      </c>
    </row>
    <row r="25" spans="1:23" x14ac:dyDescent="0.3">
      <c r="A25" s="30" t="s">
        <v>113</v>
      </c>
      <c r="B25" s="32">
        <f>SUM(C3:C23)</f>
        <v>1.0000009999999997</v>
      </c>
    </row>
    <row r="26" spans="1:23" x14ac:dyDescent="0.3">
      <c r="A26" s="130" t="s">
        <v>117</v>
      </c>
      <c r="B26" s="130"/>
    </row>
    <row r="27" spans="1:23" x14ac:dyDescent="0.3">
      <c r="A27" s="35" t="s">
        <v>114</v>
      </c>
      <c r="B27" s="36">
        <f t="array" ref="B27">MMULT(TRANSPOSE(C2:C23),B2:B23)</f>
        <v>0.15823523909286569</v>
      </c>
    </row>
    <row r="28" spans="1:23" x14ac:dyDescent="0.3">
      <c r="A28" s="35" t="s">
        <v>115</v>
      </c>
      <c r="B28" s="36">
        <f t="array" ref="B28">MMULT(TRANSPOSE(C2:C23),MMULT(B33:W54,C2:C23))</f>
        <v>9.4391843707949015E-3</v>
      </c>
    </row>
    <row r="29" spans="1:23" x14ac:dyDescent="0.3">
      <c r="A29" s="35" t="s">
        <v>116</v>
      </c>
      <c r="B29" s="36">
        <f>SQRT(B28)</f>
        <v>9.7155464955888615E-2</v>
      </c>
    </row>
    <row r="31" spans="1:23" ht="18" x14ac:dyDescent="0.35">
      <c r="A31" s="5"/>
      <c r="B31" s="128" t="s">
        <v>23</v>
      </c>
      <c r="C31" s="129"/>
      <c r="D31" s="129"/>
      <c r="E31" s="129"/>
      <c r="F31" s="129"/>
      <c r="G31" s="129"/>
      <c r="H31" s="129"/>
      <c r="I31" s="129"/>
      <c r="J31" s="129"/>
      <c r="K31" s="129"/>
      <c r="L31" s="129"/>
      <c r="M31" s="129"/>
      <c r="N31" s="129"/>
      <c r="O31" s="129"/>
      <c r="P31" s="129"/>
      <c r="Q31" s="129"/>
      <c r="R31" s="129"/>
      <c r="S31" s="129"/>
      <c r="T31" s="129"/>
      <c r="U31" s="129"/>
      <c r="V31" s="129"/>
      <c r="W31" s="129"/>
    </row>
    <row r="32" spans="1:23" x14ac:dyDescent="0.3">
      <c r="A32" s="19"/>
      <c r="B32" s="31" t="str" cm="1">
        <f t="array" ref="B32:W32">TRANSPOSE(A33:A54)</f>
        <v>HDFC</v>
      </c>
      <c r="C32" s="31" t="str">
        <v>BAJAJ</v>
      </c>
      <c r="D32" s="31" t="str">
        <v>TATA</v>
      </c>
      <c r="E32" s="31" t="str">
        <v>TCS</v>
      </c>
      <c r="F32" s="31" t="str">
        <v>ASTRAL</v>
      </c>
      <c r="G32" s="31" t="str">
        <v>NIFTY BEES</v>
      </c>
      <c r="H32" s="31" t="str">
        <v>SUN</v>
      </c>
      <c r="I32" s="31" t="str">
        <v>NESTLE</v>
      </c>
      <c r="J32" s="31" t="str">
        <v>ASIAN</v>
      </c>
      <c r="K32" s="31" t="str">
        <v>JUBLIANT</v>
      </c>
      <c r="L32" s="31" t="str">
        <v>EICHER</v>
      </c>
      <c r="M32" s="31" t="str">
        <v>BHARTI</v>
      </c>
      <c r="N32" s="31" t="str">
        <v>TITAN</v>
      </c>
      <c r="O32" s="31" t="str">
        <v>AVENUE</v>
      </c>
      <c r="P32" s="31" t="str">
        <v>PVR</v>
      </c>
      <c r="Q32" s="31" t="str">
        <v>ALKYL</v>
      </c>
      <c r="R32" s="31" t="str">
        <v>VARUN</v>
      </c>
      <c r="S32" s="31" t="str">
        <v>APL</v>
      </c>
      <c r="T32" s="31" t="str">
        <v>PAGE</v>
      </c>
      <c r="U32" s="31" t="str">
        <v>KEI</v>
      </c>
      <c r="V32" s="31" t="str">
        <v>CDSL</v>
      </c>
      <c r="W32" s="31" t="str">
        <v>GOLD BEES</v>
      </c>
    </row>
    <row r="33" spans="1:23" x14ac:dyDescent="0.3">
      <c r="A33" s="29" t="s">
        <v>24</v>
      </c>
      <c r="B33" s="28">
        <f t="array" ref="B33:W54">(12/58)*MMULT(TRANSPOSE(Covariance_Matrix!B2:W60),Covariance_Matrix!B2:W60)</f>
        <v>6.2478747529456778E-2</v>
      </c>
      <c r="C33" s="28">
        <v>8.9873359049789825E-2</v>
      </c>
      <c r="D33" s="28">
        <v>7.3176194317700685E-2</v>
      </c>
      <c r="E33" s="28">
        <v>4.1199917244747405E-2</v>
      </c>
      <c r="F33" s="28">
        <v>4.0875868960555735E-2</v>
      </c>
      <c r="G33" s="28">
        <v>3.9436660797711624E-2</v>
      </c>
      <c r="H33" s="28">
        <v>7.4911586066170556E-3</v>
      </c>
      <c r="I33" s="28">
        <v>1.1129925552920531E-2</v>
      </c>
      <c r="J33" s="28">
        <v>2.0642228742715381E-2</v>
      </c>
      <c r="K33" s="28">
        <v>3.8468116845814984E-2</v>
      </c>
      <c r="L33" s="28">
        <v>3.5649942573547526E-2</v>
      </c>
      <c r="M33" s="28">
        <v>2.3266082385630292E-2</v>
      </c>
      <c r="N33" s="28">
        <v>3.9568296308232276E-2</v>
      </c>
      <c r="O33" s="28">
        <v>2.4348607144868334E-2</v>
      </c>
      <c r="P33" s="28">
        <v>4.1459560702588646E-2</v>
      </c>
      <c r="Q33" s="28">
        <v>5.107404921513542E-2</v>
      </c>
      <c r="R33" s="28">
        <v>5.1631074587864971E-2</v>
      </c>
      <c r="S33" s="28">
        <v>3.5466572332319306E-2</v>
      </c>
      <c r="T33" s="28">
        <v>2.4344814462017545E-2</v>
      </c>
      <c r="U33" s="28">
        <v>1.8216111897725512E-2</v>
      </c>
      <c r="V33" s="28">
        <v>7.5806654466598261E-2</v>
      </c>
      <c r="W33" s="28">
        <v>-6.4221146077951072E-3</v>
      </c>
    </row>
    <row r="34" spans="1:23" x14ac:dyDescent="0.3">
      <c r="A34" s="29" t="s">
        <v>25</v>
      </c>
      <c r="B34" s="28">
        <v>8.9873359049789825E-2</v>
      </c>
      <c r="C34" s="28">
        <v>0.23863046676452621</v>
      </c>
      <c r="D34" s="28">
        <v>0.10692167486951143</v>
      </c>
      <c r="E34" s="28">
        <v>4.1195095011113979E-2</v>
      </c>
      <c r="F34" s="28">
        <v>9.4186614791844855E-2</v>
      </c>
      <c r="G34" s="28">
        <v>7.047533527520404E-2</v>
      </c>
      <c r="H34" s="28">
        <v>2.6941643738494482E-2</v>
      </c>
      <c r="I34" s="28">
        <v>3.1013010716934419E-2</v>
      </c>
      <c r="J34" s="28">
        <v>4.5221011431278761E-2</v>
      </c>
      <c r="K34" s="28">
        <v>7.0402540905159086E-2</v>
      </c>
      <c r="L34" s="28">
        <v>6.8234097817456735E-2</v>
      </c>
      <c r="M34" s="28">
        <v>4.2618660778907705E-2</v>
      </c>
      <c r="N34" s="28">
        <v>0.10265408751448241</v>
      </c>
      <c r="O34" s="28">
        <v>5.8070645959244376E-2</v>
      </c>
      <c r="P34" s="28">
        <v>0.10906794693498799</v>
      </c>
      <c r="Q34" s="28">
        <v>9.1390473995613966E-2</v>
      </c>
      <c r="R34" s="28">
        <v>9.645078166570023E-2</v>
      </c>
      <c r="S34" s="28">
        <v>7.2287879475969763E-2</v>
      </c>
      <c r="T34" s="28">
        <v>7.2774550458448703E-2</v>
      </c>
      <c r="U34" s="28">
        <v>5.5225115218748747E-2</v>
      </c>
      <c r="V34" s="28">
        <v>0.13724447563016032</v>
      </c>
      <c r="W34" s="28">
        <v>-2.384185423897863E-3</v>
      </c>
    </row>
    <row r="35" spans="1:23" x14ac:dyDescent="0.3">
      <c r="A35" s="29" t="s">
        <v>26</v>
      </c>
      <c r="B35" s="28">
        <v>7.3176194317700685E-2</v>
      </c>
      <c r="C35" s="28">
        <v>0.10692167486951143</v>
      </c>
      <c r="D35" s="28">
        <v>0.35816077319871675</v>
      </c>
      <c r="E35" s="28">
        <v>0.15945385320977862</v>
      </c>
      <c r="F35" s="28">
        <v>7.4778211460115984E-2</v>
      </c>
      <c r="G35" s="28">
        <v>6.5435736340313549E-2</v>
      </c>
      <c r="H35" s="28">
        <v>4.4294413058376655E-2</v>
      </c>
      <c r="I35" s="28">
        <v>-1.6235636992599594E-3</v>
      </c>
      <c r="J35" s="28">
        <v>1.2269613240431732E-2</v>
      </c>
      <c r="K35" s="28">
        <v>7.2580206084768298E-2</v>
      </c>
      <c r="L35" s="28">
        <v>9.466215957503625E-2</v>
      </c>
      <c r="M35" s="28">
        <v>3.8453409413056847E-2</v>
      </c>
      <c r="N35" s="28">
        <v>6.8230763495688754E-2</v>
      </c>
      <c r="O35" s="28">
        <v>3.2077851590842588E-2</v>
      </c>
      <c r="P35" s="28">
        <v>0.10934696600946969</v>
      </c>
      <c r="Q35" s="28">
        <v>0.11402641178154355</v>
      </c>
      <c r="R35" s="28">
        <v>7.0482635658213208E-2</v>
      </c>
      <c r="S35" s="28">
        <v>0.11478683742579132</v>
      </c>
      <c r="T35" s="28">
        <v>8.7894232289548707E-2</v>
      </c>
      <c r="U35" s="28">
        <v>6.6515553576665512E-2</v>
      </c>
      <c r="V35" s="28">
        <v>0.10608800669553581</v>
      </c>
      <c r="W35" s="28">
        <v>-8.4381445281822912E-3</v>
      </c>
    </row>
    <row r="36" spans="1:23" x14ac:dyDescent="0.3">
      <c r="A36" s="29" t="s">
        <v>27</v>
      </c>
      <c r="B36" s="28">
        <v>4.1199917244747405E-2</v>
      </c>
      <c r="C36" s="28">
        <v>4.1195095011113979E-2</v>
      </c>
      <c r="D36" s="28">
        <v>0.15945385320977862</v>
      </c>
      <c r="E36" s="28">
        <v>0.57129800578123546</v>
      </c>
      <c r="F36" s="28">
        <v>7.1415182841285561E-3</v>
      </c>
      <c r="G36" s="28">
        <v>3.8475678110874427E-2</v>
      </c>
      <c r="H36" s="28">
        <v>9.2375577668339821E-3</v>
      </c>
      <c r="I36" s="28">
        <v>8.795007023199174E-3</v>
      </c>
      <c r="J36" s="28">
        <v>1.0043026827213334E-2</v>
      </c>
      <c r="K36" s="28">
        <v>5.3659821377708618E-2</v>
      </c>
      <c r="L36" s="28">
        <v>2.1263238249274376E-2</v>
      </c>
      <c r="M36" s="28">
        <v>-7.3310465949240934E-3</v>
      </c>
      <c r="N36" s="28">
        <v>2.2969908725158816E-2</v>
      </c>
      <c r="O36" s="28">
        <v>-1.6684631858334475E-2</v>
      </c>
      <c r="P36" s="28">
        <v>4.8740540115463332E-2</v>
      </c>
      <c r="Q36" s="28">
        <v>2.032832822538146E-2</v>
      </c>
      <c r="R36" s="28">
        <v>-1.5417987843563215E-3</v>
      </c>
      <c r="S36" s="28">
        <v>8.8499794171213383E-2</v>
      </c>
      <c r="T36" s="28">
        <v>8.4720185264666403E-2</v>
      </c>
      <c r="U36" s="28">
        <v>2.5664981371443314E-2</v>
      </c>
      <c r="V36" s="28">
        <v>2.1216341057380985E-2</v>
      </c>
      <c r="W36" s="28">
        <v>-2.1813323831861284E-2</v>
      </c>
    </row>
    <row r="37" spans="1:23" x14ac:dyDescent="0.3">
      <c r="A37" s="30" t="s">
        <v>28</v>
      </c>
      <c r="B37" s="28">
        <v>4.0875868960555735E-2</v>
      </c>
      <c r="C37" s="28">
        <v>9.4186614791844855E-2</v>
      </c>
      <c r="D37" s="28">
        <v>7.4778211460115984E-2</v>
      </c>
      <c r="E37" s="28">
        <v>7.1415182841285561E-3</v>
      </c>
      <c r="F37" s="28">
        <v>0.1013449133288227</v>
      </c>
      <c r="G37" s="28">
        <v>3.4390098880162097E-2</v>
      </c>
      <c r="H37" s="28">
        <v>9.9465046464906753E-3</v>
      </c>
      <c r="I37" s="28">
        <v>1.6247529067655114E-2</v>
      </c>
      <c r="J37" s="28">
        <v>3.7459600314452682E-2</v>
      </c>
      <c r="K37" s="28">
        <v>5.472568286628187E-2</v>
      </c>
      <c r="L37" s="28">
        <v>3.6043883663233911E-2</v>
      </c>
      <c r="M37" s="28">
        <v>1.8069125877199096E-2</v>
      </c>
      <c r="N37" s="28">
        <v>5.1452789919750774E-2</v>
      </c>
      <c r="O37" s="28">
        <v>4.224605710886347E-2</v>
      </c>
      <c r="P37" s="28">
        <v>4.6163060011866527E-2</v>
      </c>
      <c r="Q37" s="28">
        <v>5.2967110266696968E-2</v>
      </c>
      <c r="R37" s="28">
        <v>5.3023854921617611E-2</v>
      </c>
      <c r="S37" s="28">
        <v>6.5242941541424002E-2</v>
      </c>
      <c r="T37" s="28">
        <v>4.2854075639846667E-2</v>
      </c>
      <c r="U37" s="28">
        <v>5.5736992781670013E-2</v>
      </c>
      <c r="V37" s="28">
        <v>8.8394346862940551E-2</v>
      </c>
      <c r="W37" s="28">
        <v>-7.9908779020004539E-3</v>
      </c>
    </row>
    <row r="38" spans="1:23" x14ac:dyDescent="0.3">
      <c r="A38" s="30" t="s">
        <v>29</v>
      </c>
      <c r="B38" s="28">
        <v>3.9436660797711624E-2</v>
      </c>
      <c r="C38" s="28">
        <v>7.047533527520404E-2</v>
      </c>
      <c r="D38" s="28">
        <v>6.5435736340313549E-2</v>
      </c>
      <c r="E38" s="28">
        <v>3.8475678110874427E-2</v>
      </c>
      <c r="F38" s="28">
        <v>3.4390098880162097E-2</v>
      </c>
      <c r="G38" s="28">
        <v>3.5670345059971513E-2</v>
      </c>
      <c r="H38" s="28">
        <v>2.5105360484962889E-2</v>
      </c>
      <c r="I38" s="28">
        <v>1.1325346420823416E-2</v>
      </c>
      <c r="J38" s="28">
        <v>2.2212631386213665E-2</v>
      </c>
      <c r="K38" s="28">
        <v>3.359104201706023E-2</v>
      </c>
      <c r="L38" s="28">
        <v>3.2805584555762685E-2</v>
      </c>
      <c r="M38" s="28">
        <v>2.2058554372425924E-2</v>
      </c>
      <c r="N38" s="28">
        <v>3.7273026035412431E-2</v>
      </c>
      <c r="O38" s="28">
        <v>2.0842796539065317E-2</v>
      </c>
      <c r="P38" s="28">
        <v>3.6742091079077874E-2</v>
      </c>
      <c r="Q38" s="28">
        <v>4.3515055608800216E-2</v>
      </c>
      <c r="R38" s="28">
        <v>3.937704313238246E-2</v>
      </c>
      <c r="S38" s="28">
        <v>4.4951904125233116E-2</v>
      </c>
      <c r="T38" s="28">
        <v>3.1833181746022662E-2</v>
      </c>
      <c r="U38" s="28">
        <v>2.9229765180435685E-2</v>
      </c>
      <c r="V38" s="28">
        <v>5.9189317465516457E-2</v>
      </c>
      <c r="W38" s="28">
        <v>-7.1559046284236849E-4</v>
      </c>
    </row>
    <row r="39" spans="1:23" x14ac:dyDescent="0.3">
      <c r="A39" s="30" t="s">
        <v>30</v>
      </c>
      <c r="B39" s="28">
        <v>7.4911586066170556E-3</v>
      </c>
      <c r="C39" s="28">
        <v>2.6941643738494482E-2</v>
      </c>
      <c r="D39" s="28">
        <v>4.4294413058376655E-2</v>
      </c>
      <c r="E39" s="28">
        <v>9.2375577668339821E-3</v>
      </c>
      <c r="F39" s="28">
        <v>9.9465046464906753E-3</v>
      </c>
      <c r="G39" s="28">
        <v>2.5105360484962889E-2</v>
      </c>
      <c r="H39" s="28">
        <v>9.2549125919408448E-2</v>
      </c>
      <c r="I39" s="28">
        <v>6.3007302761074633E-3</v>
      </c>
      <c r="J39" s="28">
        <v>1.5190339922811942E-2</v>
      </c>
      <c r="K39" s="28">
        <v>2.7752251811982698E-2</v>
      </c>
      <c r="L39" s="28">
        <v>2.9805821647016797E-2</v>
      </c>
      <c r="M39" s="28">
        <v>2.2343405858779478E-2</v>
      </c>
      <c r="N39" s="28">
        <v>9.435960580317676E-3</v>
      </c>
      <c r="O39" s="28">
        <v>2.7555893062264436E-3</v>
      </c>
      <c r="P39" s="28">
        <v>1.438794716084861E-2</v>
      </c>
      <c r="Q39" s="28">
        <v>5.3523366937365514E-2</v>
      </c>
      <c r="R39" s="28">
        <v>3.2834722331025613E-2</v>
      </c>
      <c r="S39" s="28">
        <v>3.8231789088460949E-2</v>
      </c>
      <c r="T39" s="28">
        <v>4.1966015045999519E-2</v>
      </c>
      <c r="U39" s="28">
        <v>3.5351774358484363E-2</v>
      </c>
      <c r="V39" s="28">
        <v>1.2334133304754007E-2</v>
      </c>
      <c r="W39" s="28">
        <v>1.0508022905741335E-2</v>
      </c>
    </row>
    <row r="40" spans="1:23" x14ac:dyDescent="0.3">
      <c r="A40" s="30" t="s">
        <v>31</v>
      </c>
      <c r="B40" s="28">
        <v>1.1129925552920531E-2</v>
      </c>
      <c r="C40" s="28">
        <v>3.1013010716934419E-2</v>
      </c>
      <c r="D40" s="103">
        <v>-1.6235636992599594E-3</v>
      </c>
      <c r="E40" s="28">
        <v>8.795007023199174E-3</v>
      </c>
      <c r="F40" s="28">
        <v>1.6247529067655114E-2</v>
      </c>
      <c r="G40" s="28">
        <v>1.1325346420823416E-2</v>
      </c>
      <c r="H40" s="28">
        <v>6.3007302761074633E-3</v>
      </c>
      <c r="I40" s="28">
        <v>3.792072620689655E-2</v>
      </c>
      <c r="J40" s="28">
        <v>2.63546229775918E-2</v>
      </c>
      <c r="K40" s="28">
        <v>2.1243525668419104E-2</v>
      </c>
      <c r="L40" s="28">
        <v>1.852554316675983E-2</v>
      </c>
      <c r="M40" s="28">
        <v>8.6156130096244343E-3</v>
      </c>
      <c r="N40" s="28">
        <v>2.4250933884047844E-2</v>
      </c>
      <c r="O40" s="28">
        <v>2.5777537679462215E-2</v>
      </c>
      <c r="P40" s="28">
        <v>5.6255368291149186E-3</v>
      </c>
      <c r="Q40" s="28">
        <v>1.7704067706171788E-2</v>
      </c>
      <c r="R40" s="28">
        <v>1.1490403764431036E-2</v>
      </c>
      <c r="S40" s="28">
        <v>8.4837670382210927E-3</v>
      </c>
      <c r="T40" s="28">
        <v>2.1613505056710097E-2</v>
      </c>
      <c r="U40" s="28">
        <v>-9.625715580254227E-4</v>
      </c>
      <c r="V40" s="28">
        <v>2.4157266449164438E-2</v>
      </c>
      <c r="W40" s="28">
        <v>3.5502737755289198E-3</v>
      </c>
    </row>
    <row r="41" spans="1:23" x14ac:dyDescent="0.3">
      <c r="A41" s="30" t="s">
        <v>32</v>
      </c>
      <c r="B41" s="28">
        <v>2.0642228742715381E-2</v>
      </c>
      <c r="C41" s="28">
        <v>4.5221011431278761E-2</v>
      </c>
      <c r="D41" s="28">
        <v>1.2269613240431732E-2</v>
      </c>
      <c r="E41" s="28">
        <v>1.0043026827213334E-2</v>
      </c>
      <c r="F41" s="28">
        <v>3.7459600314452682E-2</v>
      </c>
      <c r="G41" s="28">
        <v>2.2212631386213665E-2</v>
      </c>
      <c r="H41" s="28">
        <v>1.5190339922811942E-2</v>
      </c>
      <c r="I41" s="28">
        <v>2.63546229775918E-2</v>
      </c>
      <c r="J41" s="28">
        <v>6.9430403163435933E-2</v>
      </c>
      <c r="K41" s="28">
        <v>2.8876178351634491E-2</v>
      </c>
      <c r="L41" s="28">
        <v>1.8432643229483976E-2</v>
      </c>
      <c r="M41" s="28">
        <v>4.1621364181085975E-3</v>
      </c>
      <c r="N41" s="28">
        <v>3.869968249328512E-2</v>
      </c>
      <c r="O41" s="28">
        <v>4.6060220537871933E-2</v>
      </c>
      <c r="P41" s="28">
        <v>2.8257216006815316E-3</v>
      </c>
      <c r="Q41" s="28">
        <v>2.1395389960845355E-2</v>
      </c>
      <c r="R41" s="28">
        <v>1.1928018825569361E-2</v>
      </c>
      <c r="S41" s="28">
        <v>4.5185471251243378E-2</v>
      </c>
      <c r="T41" s="28">
        <v>3.1746338945567193E-2</v>
      </c>
      <c r="U41" s="28">
        <v>1.6931807020625137E-2</v>
      </c>
      <c r="V41" s="28">
        <v>4.1500436029318473E-2</v>
      </c>
      <c r="W41" s="28">
        <v>6.9842284604278799E-4</v>
      </c>
    </row>
    <row r="42" spans="1:23" x14ac:dyDescent="0.3">
      <c r="A42" s="30" t="s">
        <v>33</v>
      </c>
      <c r="B42" s="28">
        <v>3.8468116845814984E-2</v>
      </c>
      <c r="C42" s="28">
        <v>7.0402540905159086E-2</v>
      </c>
      <c r="D42" s="28">
        <v>7.2580206084768298E-2</v>
      </c>
      <c r="E42" s="28">
        <v>5.3659821377708618E-2</v>
      </c>
      <c r="F42" s="28">
        <v>5.472568286628187E-2</v>
      </c>
      <c r="G42" s="28">
        <v>3.359104201706023E-2</v>
      </c>
      <c r="H42" s="28">
        <v>2.7752251811982698E-2</v>
      </c>
      <c r="I42" s="28">
        <v>2.1243525668419104E-2</v>
      </c>
      <c r="J42" s="28">
        <v>2.8876178351634491E-2</v>
      </c>
      <c r="K42" s="28">
        <v>0.10977329742620488</v>
      </c>
      <c r="L42" s="28">
        <v>4.4204235814863872E-2</v>
      </c>
      <c r="M42" s="28">
        <v>1.6538000753802608E-2</v>
      </c>
      <c r="N42" s="28">
        <v>4.217581571385759E-2</v>
      </c>
      <c r="O42" s="28">
        <v>4.4928070774399781E-2</v>
      </c>
      <c r="P42" s="28">
        <v>3.7705720901209903E-2</v>
      </c>
      <c r="Q42" s="28">
        <v>7.9004466493882736E-2</v>
      </c>
      <c r="R42" s="28">
        <v>3.8003074963482632E-2</v>
      </c>
      <c r="S42" s="28">
        <v>6.7376778102689008E-2</v>
      </c>
      <c r="T42" s="28">
        <v>4.5820094734967926E-2</v>
      </c>
      <c r="U42" s="28">
        <v>6.2370363766867901E-2</v>
      </c>
      <c r="V42" s="28">
        <v>7.2388256904643192E-2</v>
      </c>
      <c r="W42" s="28">
        <v>-8.5784544203842718E-3</v>
      </c>
    </row>
    <row r="43" spans="1:23" x14ac:dyDescent="0.3">
      <c r="A43" s="30" t="s">
        <v>34</v>
      </c>
      <c r="B43" s="28">
        <v>3.5649942573547526E-2</v>
      </c>
      <c r="C43" s="28">
        <v>6.8234097817456735E-2</v>
      </c>
      <c r="D43" s="28">
        <v>9.466215957503625E-2</v>
      </c>
      <c r="E43" s="28">
        <v>2.1263238249274376E-2</v>
      </c>
      <c r="F43" s="28">
        <v>3.6043883663233911E-2</v>
      </c>
      <c r="G43" s="28">
        <v>3.2805584555762685E-2</v>
      </c>
      <c r="H43" s="28">
        <v>2.9805821647016797E-2</v>
      </c>
      <c r="I43" s="28">
        <v>1.852554316675983E-2</v>
      </c>
      <c r="J43" s="28">
        <v>1.8432643229483976E-2</v>
      </c>
      <c r="K43" s="28">
        <v>4.4204235814863872E-2</v>
      </c>
      <c r="L43" s="28">
        <v>0.1055036546425282</v>
      </c>
      <c r="M43" s="28">
        <v>2.650460855363124E-2</v>
      </c>
      <c r="N43" s="28">
        <v>4.0632599620311759E-2</v>
      </c>
      <c r="O43" s="28">
        <v>1.7267540851376436E-2</v>
      </c>
      <c r="P43" s="28">
        <v>4.0387153383353656E-2</v>
      </c>
      <c r="Q43" s="28">
        <v>5.5118489355463214E-2</v>
      </c>
      <c r="R43" s="28">
        <v>3.609948644550915E-2</v>
      </c>
      <c r="S43" s="28">
        <v>5.1152205740928464E-2</v>
      </c>
      <c r="T43" s="28">
        <v>5.0662774285260219E-2</v>
      </c>
      <c r="U43" s="28">
        <v>2.6563993235629742E-2</v>
      </c>
      <c r="V43" s="28">
        <v>6.4045950065945198E-2</v>
      </c>
      <c r="W43" s="28">
        <v>-4.831956068478793E-3</v>
      </c>
    </row>
    <row r="44" spans="1:23" x14ac:dyDescent="0.3">
      <c r="A44" s="30" t="s">
        <v>35</v>
      </c>
      <c r="B44" s="28">
        <v>2.3266082385630292E-2</v>
      </c>
      <c r="C44" s="28">
        <v>4.2618660778907705E-2</v>
      </c>
      <c r="D44" s="28">
        <v>3.8453409413056847E-2</v>
      </c>
      <c r="E44" s="28">
        <v>-7.3310465949240934E-3</v>
      </c>
      <c r="F44" s="28">
        <v>1.8069125877199096E-2</v>
      </c>
      <c r="G44" s="28">
        <v>2.2058554372425924E-2</v>
      </c>
      <c r="H44" s="28">
        <v>2.2343405858779478E-2</v>
      </c>
      <c r="I44" s="28">
        <v>8.6156130096244343E-3</v>
      </c>
      <c r="J44" s="28">
        <v>4.1621364181085975E-3</v>
      </c>
      <c r="K44" s="28">
        <v>1.6538000753802608E-2</v>
      </c>
      <c r="L44" s="28">
        <v>2.650460855363124E-2</v>
      </c>
      <c r="M44" s="28">
        <v>7.2407468195884561E-2</v>
      </c>
      <c r="N44" s="28">
        <v>1.1183312321731651E-2</v>
      </c>
      <c r="O44" s="28">
        <v>1.7534304814644235E-2</v>
      </c>
      <c r="P44" s="28">
        <v>1.7867036983603958E-2</v>
      </c>
      <c r="Q44" s="28">
        <v>4.437686250031276E-2</v>
      </c>
      <c r="R44" s="28">
        <v>3.4838772396735378E-2</v>
      </c>
      <c r="S44" s="28">
        <v>2.1216963953531863E-2</v>
      </c>
      <c r="T44" s="28">
        <v>1.5921278897451808E-2</v>
      </c>
      <c r="U44" s="28">
        <v>1.4832737043107291E-2</v>
      </c>
      <c r="V44" s="28">
        <v>4.8738127384284124E-2</v>
      </c>
      <c r="W44" s="28">
        <v>-1.0843715363811636E-3</v>
      </c>
    </row>
    <row r="45" spans="1:23" x14ac:dyDescent="0.3">
      <c r="A45" s="30" t="s">
        <v>36</v>
      </c>
      <c r="B45" s="28">
        <v>3.9568296308232276E-2</v>
      </c>
      <c r="C45" s="28">
        <v>0.10265408751448241</v>
      </c>
      <c r="D45" s="28">
        <v>6.8230763495688754E-2</v>
      </c>
      <c r="E45" s="28">
        <v>2.2969908725158816E-2</v>
      </c>
      <c r="F45" s="28">
        <v>5.1452789919750774E-2</v>
      </c>
      <c r="G45" s="28">
        <v>3.7273026035412431E-2</v>
      </c>
      <c r="H45" s="28">
        <v>9.435960580317676E-3</v>
      </c>
      <c r="I45" s="28">
        <v>2.4250933884047844E-2</v>
      </c>
      <c r="J45" s="28">
        <v>3.869968249328512E-2</v>
      </c>
      <c r="K45" s="28">
        <v>4.217581571385759E-2</v>
      </c>
      <c r="L45" s="28">
        <v>4.0632599620311759E-2</v>
      </c>
      <c r="M45" s="28">
        <v>1.1183312321731651E-2</v>
      </c>
      <c r="N45" s="28">
        <v>9.8227334407902059E-2</v>
      </c>
      <c r="O45" s="28">
        <v>4.162675364985792E-2</v>
      </c>
      <c r="P45" s="28">
        <v>5.0352312206373172E-2</v>
      </c>
      <c r="Q45" s="28">
        <v>3.9176087733376178E-2</v>
      </c>
      <c r="R45" s="28">
        <v>3.5884279830197305E-2</v>
      </c>
      <c r="S45" s="28">
        <v>6.7190523799454976E-2</v>
      </c>
      <c r="T45" s="28">
        <v>5.5961346476378418E-2</v>
      </c>
      <c r="U45" s="28">
        <v>3.6431795970999832E-2</v>
      </c>
      <c r="V45" s="28">
        <v>7.7617373307383622E-2</v>
      </c>
      <c r="W45" s="28">
        <v>-1.2681601438100645E-4</v>
      </c>
    </row>
    <row r="46" spans="1:23" x14ac:dyDescent="0.3">
      <c r="A46" s="30" t="s">
        <v>37</v>
      </c>
      <c r="B46" s="28">
        <v>2.4348607144868334E-2</v>
      </c>
      <c r="C46" s="28">
        <v>5.8070645959244376E-2</v>
      </c>
      <c r="D46" s="28">
        <v>3.2077851590842588E-2</v>
      </c>
      <c r="E46" s="28">
        <v>-1.6684631858334475E-2</v>
      </c>
      <c r="F46" s="28">
        <v>4.224605710886347E-2</v>
      </c>
      <c r="G46" s="28">
        <v>2.0842796539065317E-2</v>
      </c>
      <c r="H46" s="28">
        <v>2.7555893062264436E-3</v>
      </c>
      <c r="I46" s="28">
        <v>2.5777537679462215E-2</v>
      </c>
      <c r="J46" s="28">
        <v>4.6060220537871933E-2</v>
      </c>
      <c r="K46" s="28">
        <v>4.4928070774399781E-2</v>
      </c>
      <c r="L46" s="28">
        <v>1.7267540851376436E-2</v>
      </c>
      <c r="M46" s="28">
        <v>1.7534304814644235E-2</v>
      </c>
      <c r="N46" s="28">
        <v>4.162675364985792E-2</v>
      </c>
      <c r="O46" s="28">
        <v>9.2314671082870212E-2</v>
      </c>
      <c r="P46" s="28">
        <v>9.4300915538777109E-3</v>
      </c>
      <c r="Q46" s="28">
        <v>3.0930238515255382E-2</v>
      </c>
      <c r="R46" s="28">
        <v>2.0361310768405368E-2</v>
      </c>
      <c r="S46" s="28">
        <v>3.0751751650819874E-2</v>
      </c>
      <c r="T46" s="28">
        <v>4.0779316264952833E-2</v>
      </c>
      <c r="U46" s="28">
        <v>2.2051423264520399E-2</v>
      </c>
      <c r="V46" s="28">
        <v>5.8533544831331344E-2</v>
      </c>
      <c r="W46" s="28">
        <v>-7.1678094279665735E-4</v>
      </c>
    </row>
    <row r="47" spans="1:23" x14ac:dyDescent="0.3">
      <c r="A47" s="30" t="s">
        <v>38</v>
      </c>
      <c r="B47" s="28">
        <v>4.1459560702588646E-2</v>
      </c>
      <c r="C47" s="28">
        <v>0.10906794693498799</v>
      </c>
      <c r="D47" s="28">
        <v>0.10934696600946969</v>
      </c>
      <c r="E47" s="28">
        <v>4.8740540115463332E-2</v>
      </c>
      <c r="F47" s="28">
        <v>4.6163060011866527E-2</v>
      </c>
      <c r="G47" s="28">
        <v>3.6742091079077874E-2</v>
      </c>
      <c r="H47" s="28">
        <v>1.438794716084861E-2</v>
      </c>
      <c r="I47" s="28">
        <v>5.6255368291149186E-3</v>
      </c>
      <c r="J47" s="28">
        <v>2.8257216006815316E-3</v>
      </c>
      <c r="K47" s="28">
        <v>3.7705720901209903E-2</v>
      </c>
      <c r="L47" s="28">
        <v>4.0387153383353656E-2</v>
      </c>
      <c r="M47" s="28">
        <v>1.7867036983603958E-2</v>
      </c>
      <c r="N47" s="28">
        <v>5.0352312206373172E-2</v>
      </c>
      <c r="O47" s="28">
        <v>9.4300915538777109E-3</v>
      </c>
      <c r="P47" s="28">
        <v>0.1779335198952563</v>
      </c>
      <c r="Q47" s="28">
        <v>6.2430657987601501E-2</v>
      </c>
      <c r="R47" s="28">
        <v>5.24473724684218E-2</v>
      </c>
      <c r="S47" s="28">
        <v>4.1871092294815559E-2</v>
      </c>
      <c r="T47" s="28">
        <v>4.4411233788130403E-2</v>
      </c>
      <c r="U47" s="28">
        <v>3.9499997857454131E-2</v>
      </c>
      <c r="V47" s="28">
        <v>7.286703171647467E-2</v>
      </c>
      <c r="W47" s="28">
        <v>-2.227629602999394E-3</v>
      </c>
    </row>
    <row r="48" spans="1:23" x14ac:dyDescent="0.3">
      <c r="A48" s="30" t="s">
        <v>39</v>
      </c>
      <c r="B48" s="28">
        <v>5.107404921513542E-2</v>
      </c>
      <c r="C48" s="28">
        <v>9.1390473995613966E-2</v>
      </c>
      <c r="D48" s="28">
        <v>0.11402641178154355</v>
      </c>
      <c r="E48" s="28">
        <v>2.032832822538146E-2</v>
      </c>
      <c r="F48" s="28">
        <v>5.2967110266696968E-2</v>
      </c>
      <c r="G48" s="28">
        <v>4.3515055608800216E-2</v>
      </c>
      <c r="H48" s="28">
        <v>5.3523366937365514E-2</v>
      </c>
      <c r="I48" s="28">
        <v>1.7704067706171788E-2</v>
      </c>
      <c r="J48" s="28">
        <v>2.1395389960845355E-2</v>
      </c>
      <c r="K48" s="28">
        <v>7.9004466493882736E-2</v>
      </c>
      <c r="L48" s="28">
        <v>5.5118489355463214E-2</v>
      </c>
      <c r="M48" s="28">
        <v>4.437686250031276E-2</v>
      </c>
      <c r="N48" s="28">
        <v>3.9176087733376178E-2</v>
      </c>
      <c r="O48" s="28">
        <v>3.0930238515255382E-2</v>
      </c>
      <c r="P48" s="28">
        <v>6.2430657987601501E-2</v>
      </c>
      <c r="Q48" s="28">
        <v>0.26333902805979675</v>
      </c>
      <c r="R48" s="28">
        <v>6.7374257462687465E-2</v>
      </c>
      <c r="S48" s="28">
        <v>8.5743113084712469E-2</v>
      </c>
      <c r="T48" s="28">
        <v>3.3023928074229963E-2</v>
      </c>
      <c r="U48" s="28">
        <v>8.3267961408801938E-2</v>
      </c>
      <c r="V48" s="28">
        <v>6.3087765708231408E-2</v>
      </c>
      <c r="W48" s="28">
        <v>4.9692212429669289E-3</v>
      </c>
    </row>
    <row r="49" spans="1:23" x14ac:dyDescent="0.3">
      <c r="A49" s="30" t="s">
        <v>40</v>
      </c>
      <c r="B49" s="28">
        <v>5.1631074587864971E-2</v>
      </c>
      <c r="C49" s="28">
        <v>9.645078166570023E-2</v>
      </c>
      <c r="D49" s="28">
        <v>7.0482635658213208E-2</v>
      </c>
      <c r="E49" s="28">
        <v>-1.5417987843563215E-3</v>
      </c>
      <c r="F49" s="28">
        <v>5.3023854921617611E-2</v>
      </c>
      <c r="G49" s="28">
        <v>3.937704313238246E-2</v>
      </c>
      <c r="H49" s="28">
        <v>3.2834722331025613E-2</v>
      </c>
      <c r="I49" s="28">
        <v>1.1490403764431036E-2</v>
      </c>
      <c r="J49" s="28">
        <v>1.1928018825569361E-2</v>
      </c>
      <c r="K49" s="28">
        <v>3.8003074963482632E-2</v>
      </c>
      <c r="L49" s="28">
        <v>3.609948644550915E-2</v>
      </c>
      <c r="M49" s="28">
        <v>3.4838772396735378E-2</v>
      </c>
      <c r="N49" s="28">
        <v>3.5884279830197305E-2</v>
      </c>
      <c r="O49" s="28">
        <v>2.0361310768405368E-2</v>
      </c>
      <c r="P49" s="28">
        <v>5.24473724684218E-2</v>
      </c>
      <c r="Q49" s="28">
        <v>6.7374257462687465E-2</v>
      </c>
      <c r="R49" s="28">
        <v>0.12139129902924754</v>
      </c>
      <c r="S49" s="28">
        <v>4.2879285486513742E-2</v>
      </c>
      <c r="T49" s="28">
        <v>2.990755598678356E-2</v>
      </c>
      <c r="U49" s="28">
        <v>2.5189435904744099E-2</v>
      </c>
      <c r="V49" s="28">
        <v>6.9108733875045486E-2</v>
      </c>
      <c r="W49" s="28">
        <v>1.0285909130736712E-3</v>
      </c>
    </row>
    <row r="50" spans="1:23" x14ac:dyDescent="0.3">
      <c r="A50" s="30" t="s">
        <v>41</v>
      </c>
      <c r="B50" s="28">
        <v>3.5466572332319306E-2</v>
      </c>
      <c r="C50" s="28">
        <v>7.2287879475969763E-2</v>
      </c>
      <c r="D50" s="28">
        <v>0.11478683742579132</v>
      </c>
      <c r="E50" s="28">
        <v>8.8499794171213383E-2</v>
      </c>
      <c r="F50" s="28">
        <v>6.5242941541424002E-2</v>
      </c>
      <c r="G50" s="28">
        <v>4.4951904125233116E-2</v>
      </c>
      <c r="H50" s="28">
        <v>3.8231789088460949E-2</v>
      </c>
      <c r="I50" s="28">
        <v>8.4837670382210927E-3</v>
      </c>
      <c r="J50" s="28">
        <v>4.5185471251243378E-2</v>
      </c>
      <c r="K50" s="28">
        <v>6.7376778102689008E-2</v>
      </c>
      <c r="L50" s="28">
        <v>5.1152205740928464E-2</v>
      </c>
      <c r="M50" s="28">
        <v>2.1216963953531863E-2</v>
      </c>
      <c r="N50" s="28">
        <v>6.7190523799454976E-2</v>
      </c>
      <c r="O50" s="28">
        <v>3.0751751650819874E-2</v>
      </c>
      <c r="P50" s="28">
        <v>4.1871092294815559E-2</v>
      </c>
      <c r="Q50" s="28">
        <v>8.5743113084712469E-2</v>
      </c>
      <c r="R50" s="28">
        <v>4.2879285486513742E-2</v>
      </c>
      <c r="S50" s="28">
        <v>0.19040630336749537</v>
      </c>
      <c r="T50" s="28">
        <v>4.9811327232448285E-2</v>
      </c>
      <c r="U50" s="28">
        <v>7.9730824178169943E-2</v>
      </c>
      <c r="V50" s="28">
        <v>8.6993460617983243E-2</v>
      </c>
      <c r="W50" s="28">
        <v>-1.2321838975762627E-2</v>
      </c>
    </row>
    <row r="51" spans="1:23" x14ac:dyDescent="0.3">
      <c r="A51" s="30" t="s">
        <v>42</v>
      </c>
      <c r="B51" s="28">
        <v>2.4344814462017545E-2</v>
      </c>
      <c r="C51" s="28">
        <v>7.2774550458448703E-2</v>
      </c>
      <c r="D51" s="28">
        <v>8.7894232289548707E-2</v>
      </c>
      <c r="E51" s="28">
        <v>8.4720185264666403E-2</v>
      </c>
      <c r="F51" s="28">
        <v>4.2854075639846667E-2</v>
      </c>
      <c r="G51" s="28">
        <v>3.1833181746022662E-2</v>
      </c>
      <c r="H51" s="28">
        <v>4.1966015045999519E-2</v>
      </c>
      <c r="I51" s="28">
        <v>2.1613505056710097E-2</v>
      </c>
      <c r="J51" s="28">
        <v>3.1746338945567193E-2</v>
      </c>
      <c r="K51" s="28">
        <v>4.5820094734967926E-2</v>
      </c>
      <c r="L51" s="28">
        <v>5.0662774285260219E-2</v>
      </c>
      <c r="M51" s="28">
        <v>1.5921278897451808E-2</v>
      </c>
      <c r="N51" s="28">
        <v>5.5961346476378418E-2</v>
      </c>
      <c r="O51" s="28">
        <v>4.0779316264952833E-2</v>
      </c>
      <c r="P51" s="28">
        <v>4.4411233788130403E-2</v>
      </c>
      <c r="Q51" s="28">
        <v>3.3023928074229963E-2</v>
      </c>
      <c r="R51" s="28">
        <v>2.990755598678356E-2</v>
      </c>
      <c r="S51" s="28">
        <v>4.9811327232448285E-2</v>
      </c>
      <c r="T51" s="28">
        <v>0.11212868730209585</v>
      </c>
      <c r="U51" s="28">
        <v>4.4691008933707921E-2</v>
      </c>
      <c r="V51" s="28">
        <v>5.0122915454051557E-2</v>
      </c>
      <c r="W51" s="28">
        <v>-2.7498346645561094E-3</v>
      </c>
    </row>
    <row r="52" spans="1:23" x14ac:dyDescent="0.3">
      <c r="A52" s="30" t="s">
        <v>43</v>
      </c>
      <c r="B52" s="28">
        <v>1.8216111897725512E-2</v>
      </c>
      <c r="C52" s="28">
        <v>5.5225115218748747E-2</v>
      </c>
      <c r="D52" s="28">
        <v>6.6515553576665512E-2</v>
      </c>
      <c r="E52" s="28">
        <v>2.5664981371443314E-2</v>
      </c>
      <c r="F52" s="28">
        <v>5.5736992781670013E-2</v>
      </c>
      <c r="G52" s="28">
        <v>2.9229765180435685E-2</v>
      </c>
      <c r="H52" s="28">
        <v>3.5351774358484363E-2</v>
      </c>
      <c r="I52" s="28">
        <v>-9.625715580254227E-4</v>
      </c>
      <c r="J52" s="28">
        <v>1.6931807020625137E-2</v>
      </c>
      <c r="K52" s="28">
        <v>6.2370363766867901E-2</v>
      </c>
      <c r="L52" s="28">
        <v>2.6563993235629742E-2</v>
      </c>
      <c r="M52" s="28">
        <v>1.4832737043107291E-2</v>
      </c>
      <c r="N52" s="28">
        <v>3.6431795970999832E-2</v>
      </c>
      <c r="O52" s="28">
        <v>2.2051423264520399E-2</v>
      </c>
      <c r="P52" s="28">
        <v>3.9499997857454131E-2</v>
      </c>
      <c r="Q52" s="28">
        <v>8.3267961408801938E-2</v>
      </c>
      <c r="R52" s="28">
        <v>2.5189435904744099E-2</v>
      </c>
      <c r="S52" s="28">
        <v>7.9730824178169943E-2</v>
      </c>
      <c r="T52" s="28">
        <v>4.4691008933707921E-2</v>
      </c>
      <c r="U52" s="28">
        <v>0.15180800077750531</v>
      </c>
      <c r="V52" s="28">
        <v>7.3683800258769042E-2</v>
      </c>
      <c r="W52" s="28">
        <v>6.9026787947019516E-3</v>
      </c>
    </row>
    <row r="53" spans="1:23" x14ac:dyDescent="0.3">
      <c r="A53" s="30" t="s">
        <v>44</v>
      </c>
      <c r="B53" s="28">
        <v>7.5806654466598261E-2</v>
      </c>
      <c r="C53" s="28">
        <v>0.13724447563016032</v>
      </c>
      <c r="D53" s="28">
        <v>0.10608800669553581</v>
      </c>
      <c r="E53" s="28">
        <v>2.1216341057380985E-2</v>
      </c>
      <c r="F53" s="28">
        <v>8.8394346862940551E-2</v>
      </c>
      <c r="G53" s="28">
        <v>5.9189317465516457E-2</v>
      </c>
      <c r="H53" s="28">
        <v>1.2334133304754007E-2</v>
      </c>
      <c r="I53" s="28">
        <v>2.4157266449164438E-2</v>
      </c>
      <c r="J53" s="28">
        <v>4.1500436029318473E-2</v>
      </c>
      <c r="K53" s="28">
        <v>7.2388256904643192E-2</v>
      </c>
      <c r="L53" s="28">
        <v>6.4045950065945198E-2</v>
      </c>
      <c r="M53" s="28">
        <v>4.8738127384284124E-2</v>
      </c>
      <c r="N53" s="28">
        <v>7.7617373307383622E-2</v>
      </c>
      <c r="O53" s="28">
        <v>5.8533544831331344E-2</v>
      </c>
      <c r="P53" s="28">
        <v>7.286703171647467E-2</v>
      </c>
      <c r="Q53" s="28">
        <v>6.3087765708231408E-2</v>
      </c>
      <c r="R53" s="28">
        <v>6.9108733875045486E-2</v>
      </c>
      <c r="S53" s="28">
        <v>8.6993460617983243E-2</v>
      </c>
      <c r="T53" s="28">
        <v>5.0122915454051557E-2</v>
      </c>
      <c r="U53" s="28">
        <v>7.3683800258769042E-2</v>
      </c>
      <c r="V53" s="28">
        <v>0.21938083520319793</v>
      </c>
      <c r="W53" s="28">
        <v>-9.497501844447807E-3</v>
      </c>
    </row>
    <row r="54" spans="1:23" x14ac:dyDescent="0.3">
      <c r="A54" s="31" t="s">
        <v>45</v>
      </c>
      <c r="B54" s="28">
        <v>-6.4221146077951072E-3</v>
      </c>
      <c r="C54" s="28">
        <v>-2.384185423897863E-3</v>
      </c>
      <c r="D54" s="28">
        <v>-8.4381445281822912E-3</v>
      </c>
      <c r="E54" s="28">
        <v>-2.1813323831861284E-2</v>
      </c>
      <c r="F54" s="28">
        <v>-7.9908779020004539E-3</v>
      </c>
      <c r="G54" s="28">
        <v>-7.1559046284236849E-4</v>
      </c>
      <c r="H54" s="28">
        <v>1.0508022905741335E-2</v>
      </c>
      <c r="I54" s="28">
        <v>3.5502737755289198E-3</v>
      </c>
      <c r="J54" s="28">
        <v>6.9842284604278799E-4</v>
      </c>
      <c r="K54" s="28">
        <v>-8.5784544203842718E-3</v>
      </c>
      <c r="L54" s="28">
        <v>-4.831956068478793E-3</v>
      </c>
      <c r="M54" s="28">
        <v>-1.0843715363811636E-3</v>
      </c>
      <c r="N54" s="28">
        <v>-1.2681601438100645E-4</v>
      </c>
      <c r="O54" s="28">
        <v>-7.1678094279665735E-4</v>
      </c>
      <c r="P54" s="28">
        <v>-2.227629602999394E-3</v>
      </c>
      <c r="Q54" s="28">
        <v>4.9692212429669289E-3</v>
      </c>
      <c r="R54" s="28">
        <v>1.0285909130736712E-3</v>
      </c>
      <c r="S54" s="28">
        <v>-1.2321838975762627E-2</v>
      </c>
      <c r="T54" s="28">
        <v>-2.7498346645561094E-3</v>
      </c>
      <c r="U54" s="28">
        <v>6.9026787947019516E-3</v>
      </c>
      <c r="V54" s="28">
        <v>-9.497501844447807E-3</v>
      </c>
      <c r="W54" s="28">
        <v>1.7607962074324961E-2</v>
      </c>
    </row>
  </sheetData>
  <mergeCells count="2">
    <mergeCell ref="B31:W31"/>
    <mergeCell ref="A26:B26"/>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topLeftCell="E30" zoomScale="81" workbookViewId="0">
      <selection activeCell="D20" sqref="D20"/>
    </sheetView>
  </sheetViews>
  <sheetFormatPr defaultRowHeight="15.6" x14ac:dyDescent="0.3"/>
  <cols>
    <col min="1" max="1" width="23.09765625" customWidth="1"/>
    <col min="2" max="2" width="39.8984375" customWidth="1"/>
    <col min="3" max="3" width="32.09765625" customWidth="1"/>
    <col min="4" max="4" width="19.59765625" customWidth="1"/>
    <col min="5" max="5" width="30.8984375" customWidth="1"/>
    <col min="6" max="6" width="27.59765625" customWidth="1"/>
    <col min="7" max="7" width="22.59765625" customWidth="1"/>
    <col min="8" max="9" width="20.69921875" customWidth="1"/>
    <col min="10" max="10" width="20.3984375" customWidth="1"/>
  </cols>
  <sheetData>
    <row r="1" spans="1:31" ht="18" x14ac:dyDescent="0.3">
      <c r="A1" s="51" t="s">
        <v>112</v>
      </c>
      <c r="B1" s="51" t="s">
        <v>85</v>
      </c>
      <c r="C1" s="51" t="s">
        <v>133</v>
      </c>
      <c r="D1" s="51" t="s">
        <v>118</v>
      </c>
      <c r="E1" s="51" t="s">
        <v>134</v>
      </c>
      <c r="F1" s="51"/>
      <c r="I1" s="5"/>
      <c r="J1" s="140" t="s">
        <v>23</v>
      </c>
      <c r="K1" s="141"/>
      <c r="L1" s="141"/>
      <c r="M1" s="141"/>
      <c r="N1" s="141"/>
      <c r="O1" s="141"/>
      <c r="P1" s="141"/>
      <c r="Q1" s="141"/>
      <c r="R1" s="141"/>
      <c r="S1" s="141"/>
      <c r="T1" s="141"/>
      <c r="U1" s="141"/>
      <c r="V1" s="141"/>
      <c r="W1" s="141"/>
      <c r="X1" s="141"/>
      <c r="Y1" s="141"/>
      <c r="Z1" s="141"/>
      <c r="AA1" s="141"/>
      <c r="AB1" s="141"/>
      <c r="AC1" s="141"/>
      <c r="AD1" s="141"/>
      <c r="AE1" s="141"/>
    </row>
    <row r="2" spans="1:31" x14ac:dyDescent="0.3">
      <c r="A2" s="52" t="s">
        <v>24</v>
      </c>
      <c r="B2" s="53">
        <f>'HDFC BANK'!H65</f>
        <v>0.12726451005574763</v>
      </c>
      <c r="C2" s="54">
        <v>0</v>
      </c>
      <c r="D2" s="54">
        <v>0</v>
      </c>
      <c r="E2" s="54">
        <v>5.9670431846978256E-3</v>
      </c>
      <c r="F2" s="53"/>
      <c r="I2" s="19"/>
      <c r="J2" s="56" t="str" cm="1">
        <f t="array" ref="J2:AE2">TRANSPOSE(I3:I24)</f>
        <v>HDFC</v>
      </c>
      <c r="K2" s="56" t="str">
        <v>BAJAJ</v>
      </c>
      <c r="L2" s="56" t="str">
        <v>TATA</v>
      </c>
      <c r="M2" s="56" t="str">
        <v>TCS</v>
      </c>
      <c r="N2" s="56" t="str">
        <v>ASTRAL</v>
      </c>
      <c r="O2" s="56" t="str">
        <v>NIFTY BEES</v>
      </c>
      <c r="P2" s="56" t="str">
        <v>SUN</v>
      </c>
      <c r="Q2" s="56" t="str">
        <v>NESTLE</v>
      </c>
      <c r="R2" s="56" t="str">
        <v>ASIAN</v>
      </c>
      <c r="S2" s="56" t="str">
        <v>JUBLIANT</v>
      </c>
      <c r="T2" s="56" t="str">
        <v>EICHER</v>
      </c>
      <c r="U2" s="56" t="str">
        <v>BHARTI</v>
      </c>
      <c r="V2" s="56" t="str">
        <v>TITAN</v>
      </c>
      <c r="W2" s="56" t="str">
        <v>AVENUE</v>
      </c>
      <c r="X2" s="56" t="str">
        <v>PVR</v>
      </c>
      <c r="Y2" s="56" t="str">
        <v>ALKYL</v>
      </c>
      <c r="Z2" s="56" t="str">
        <v>VARUN</v>
      </c>
      <c r="AA2" s="56" t="str">
        <v>APL</v>
      </c>
      <c r="AB2" s="56" t="str">
        <v>PAGE</v>
      </c>
      <c r="AC2" s="56" t="str">
        <v>KEI</v>
      </c>
      <c r="AD2" s="56" t="str">
        <v>CDSL</v>
      </c>
      <c r="AE2" s="56" t="str">
        <v>GOLD BEES</v>
      </c>
    </row>
    <row r="3" spans="1:31" x14ac:dyDescent="0.3">
      <c r="A3" s="52" t="s">
        <v>25</v>
      </c>
      <c r="B3" s="53">
        <f>'BAJAJ FINANCE'!H64</f>
        <v>0.42404872981904906</v>
      </c>
      <c r="C3" s="54">
        <v>0</v>
      </c>
      <c r="D3" s="54">
        <v>0</v>
      </c>
      <c r="E3" s="54">
        <v>0</v>
      </c>
      <c r="F3" s="53"/>
      <c r="I3" s="52" t="s">
        <v>24</v>
      </c>
      <c r="J3" s="28">
        <f t="array" ref="J3:AE24">(12/58)*MMULT(TRANSPOSE(Covariance_Matrix!B2:W60),Covariance_Matrix!B2:W60)</f>
        <v>6.2478747529456778E-2</v>
      </c>
      <c r="K3" s="28">
        <v>8.9873359049789825E-2</v>
      </c>
      <c r="L3" s="28">
        <v>7.3176194317700685E-2</v>
      </c>
      <c r="M3" s="28">
        <v>4.1199917244747405E-2</v>
      </c>
      <c r="N3" s="28">
        <v>4.0875868960555735E-2</v>
      </c>
      <c r="O3" s="28">
        <v>3.9436660797711624E-2</v>
      </c>
      <c r="P3" s="28">
        <v>7.4911586066170556E-3</v>
      </c>
      <c r="Q3" s="28">
        <v>1.1129925552920531E-2</v>
      </c>
      <c r="R3" s="28">
        <v>2.0642228742715381E-2</v>
      </c>
      <c r="S3" s="28">
        <v>3.8468116845814984E-2</v>
      </c>
      <c r="T3" s="28">
        <v>3.5649942573547526E-2</v>
      </c>
      <c r="U3" s="28">
        <v>2.3266082385630292E-2</v>
      </c>
      <c r="V3" s="28">
        <v>3.9568296308232276E-2</v>
      </c>
      <c r="W3" s="28">
        <v>2.4348607144868334E-2</v>
      </c>
      <c r="X3" s="28">
        <v>4.1459560702588646E-2</v>
      </c>
      <c r="Y3" s="28">
        <v>5.107404921513542E-2</v>
      </c>
      <c r="Z3" s="28">
        <v>5.1631074587864971E-2</v>
      </c>
      <c r="AA3" s="28">
        <v>3.5466572332319306E-2</v>
      </c>
      <c r="AB3" s="28">
        <v>2.4344814462017545E-2</v>
      </c>
      <c r="AC3" s="28">
        <v>1.8216111897725512E-2</v>
      </c>
      <c r="AD3" s="28">
        <v>7.5806654466598261E-2</v>
      </c>
      <c r="AE3" s="28">
        <v>-6.4221146077951072E-3</v>
      </c>
    </row>
    <row r="4" spans="1:31" x14ac:dyDescent="0.3">
      <c r="A4" s="52" t="s">
        <v>26</v>
      </c>
      <c r="B4" s="53">
        <f>'TATA MOTORS'!G64</f>
        <v>0.12170955767389441</v>
      </c>
      <c r="C4" s="54">
        <v>0</v>
      </c>
      <c r="D4" s="54">
        <v>0</v>
      </c>
      <c r="E4" s="54">
        <v>0</v>
      </c>
      <c r="F4" s="53"/>
      <c r="I4" s="52" t="s">
        <v>25</v>
      </c>
      <c r="J4" s="28">
        <v>8.9873359049789825E-2</v>
      </c>
      <c r="K4" s="28">
        <v>0.23863046676452621</v>
      </c>
      <c r="L4" s="28">
        <v>0.10692167486951143</v>
      </c>
      <c r="M4" s="28">
        <v>4.1195095011113979E-2</v>
      </c>
      <c r="N4" s="28">
        <v>9.4186614791844855E-2</v>
      </c>
      <c r="O4" s="28">
        <v>7.047533527520404E-2</v>
      </c>
      <c r="P4" s="28">
        <v>2.6941643738494482E-2</v>
      </c>
      <c r="Q4" s="28">
        <v>3.1013010716934419E-2</v>
      </c>
      <c r="R4" s="28">
        <v>4.5221011431278761E-2</v>
      </c>
      <c r="S4" s="28">
        <v>7.0402540905159086E-2</v>
      </c>
      <c r="T4" s="28">
        <v>6.8234097817456735E-2</v>
      </c>
      <c r="U4" s="28">
        <v>4.2618660778907705E-2</v>
      </c>
      <c r="V4" s="28">
        <v>0.10265408751448241</v>
      </c>
      <c r="W4" s="28">
        <v>5.8070645959244376E-2</v>
      </c>
      <c r="X4" s="28">
        <v>0.10906794693498799</v>
      </c>
      <c r="Y4" s="28">
        <v>9.1390473995613966E-2</v>
      </c>
      <c r="Z4" s="28">
        <v>9.645078166570023E-2</v>
      </c>
      <c r="AA4" s="28">
        <v>7.2287879475969763E-2</v>
      </c>
      <c r="AB4" s="28">
        <v>7.2774550458448703E-2</v>
      </c>
      <c r="AC4" s="28">
        <v>5.5225115218748747E-2</v>
      </c>
      <c r="AD4" s="28">
        <v>0.13724447563016032</v>
      </c>
      <c r="AE4" s="28">
        <v>-2.384185423897863E-3</v>
      </c>
    </row>
    <row r="5" spans="1:31" x14ac:dyDescent="0.3">
      <c r="A5" s="52" t="s">
        <v>27</v>
      </c>
      <c r="B5" s="53">
        <f>TCS!H64</f>
        <v>0.26582604605348326</v>
      </c>
      <c r="C5" s="54">
        <v>0</v>
      </c>
      <c r="D5" s="54">
        <v>3.1422478543249886E-2</v>
      </c>
      <c r="E5" s="54">
        <v>3.0920272080227355E-2</v>
      </c>
      <c r="F5" s="53"/>
      <c r="I5" s="52" t="s">
        <v>26</v>
      </c>
      <c r="J5" s="28">
        <v>7.3176194317700685E-2</v>
      </c>
      <c r="K5" s="28">
        <v>0.10692167486951143</v>
      </c>
      <c r="L5" s="28">
        <v>0.35816077319871675</v>
      </c>
      <c r="M5" s="28">
        <v>0.15945385320977862</v>
      </c>
      <c r="N5" s="28">
        <v>7.4778211460115984E-2</v>
      </c>
      <c r="O5" s="28">
        <v>6.5435736340313549E-2</v>
      </c>
      <c r="P5" s="28">
        <v>4.4294413058376655E-2</v>
      </c>
      <c r="Q5" s="28">
        <v>-1.6235636992599594E-3</v>
      </c>
      <c r="R5" s="28">
        <v>1.2269613240431732E-2</v>
      </c>
      <c r="S5" s="28">
        <v>7.2580206084768298E-2</v>
      </c>
      <c r="T5" s="28">
        <v>9.466215957503625E-2</v>
      </c>
      <c r="U5" s="28">
        <v>3.8453409413056847E-2</v>
      </c>
      <c r="V5" s="28">
        <v>6.8230763495688754E-2</v>
      </c>
      <c r="W5" s="28">
        <v>3.2077851590842588E-2</v>
      </c>
      <c r="X5" s="28">
        <v>0.10934696600946969</v>
      </c>
      <c r="Y5" s="28">
        <v>0.11402641178154355</v>
      </c>
      <c r="Z5" s="28">
        <v>7.0482635658213208E-2</v>
      </c>
      <c r="AA5" s="28">
        <v>0.11478683742579132</v>
      </c>
      <c r="AB5" s="28">
        <v>8.7894232289548707E-2</v>
      </c>
      <c r="AC5" s="28">
        <v>6.6515553576665512E-2</v>
      </c>
      <c r="AD5" s="28">
        <v>0.10608800669553581</v>
      </c>
      <c r="AE5" s="28">
        <v>-8.4381445281822912E-3</v>
      </c>
    </row>
    <row r="6" spans="1:31" x14ac:dyDescent="0.3">
      <c r="A6" s="55" t="s">
        <v>28</v>
      </c>
      <c r="B6" s="53">
        <f>'Astral Ltd'!H65</f>
        <v>0.34845313132426708</v>
      </c>
      <c r="C6" s="54">
        <v>2.1998699517049942E-8</v>
      </c>
      <c r="D6" s="54">
        <v>5.4819251155110778E-2</v>
      </c>
      <c r="E6" s="54">
        <v>6.0431044668447099E-2</v>
      </c>
      <c r="F6" s="53"/>
      <c r="I6" s="52" t="s">
        <v>27</v>
      </c>
      <c r="J6" s="28">
        <v>4.1199917244747405E-2</v>
      </c>
      <c r="K6" s="28">
        <v>4.1195095011113979E-2</v>
      </c>
      <c r="L6" s="28">
        <v>0.15945385320977862</v>
      </c>
      <c r="M6" s="28">
        <v>0.57129800578123546</v>
      </c>
      <c r="N6" s="28">
        <v>7.1415182841285561E-3</v>
      </c>
      <c r="O6" s="28">
        <v>3.8475678110874427E-2</v>
      </c>
      <c r="P6" s="28">
        <v>9.2375577668339821E-3</v>
      </c>
      <c r="Q6" s="28">
        <v>8.795007023199174E-3</v>
      </c>
      <c r="R6" s="28">
        <v>1.0043026827213334E-2</v>
      </c>
      <c r="S6" s="28">
        <v>5.3659821377708618E-2</v>
      </c>
      <c r="T6" s="28">
        <v>2.1263238249274376E-2</v>
      </c>
      <c r="U6" s="28">
        <v>-7.3310465949240934E-3</v>
      </c>
      <c r="V6" s="28">
        <v>2.2969908725158816E-2</v>
      </c>
      <c r="W6" s="28">
        <v>-1.6684631858334475E-2</v>
      </c>
      <c r="X6" s="28">
        <v>4.8740540115463332E-2</v>
      </c>
      <c r="Y6" s="28">
        <v>2.032832822538146E-2</v>
      </c>
      <c r="Z6" s="28">
        <v>-1.5417987843563215E-3</v>
      </c>
      <c r="AA6" s="28">
        <v>8.8499794171213383E-2</v>
      </c>
      <c r="AB6" s="28">
        <v>8.4720185264666403E-2</v>
      </c>
      <c r="AC6" s="28">
        <v>2.5664981371443314E-2</v>
      </c>
      <c r="AD6" s="28">
        <v>2.1216341057380985E-2</v>
      </c>
      <c r="AE6" s="28">
        <v>-2.1813323831861284E-2</v>
      </c>
    </row>
    <row r="7" spans="1:31" x14ac:dyDescent="0.3">
      <c r="A7" s="55" t="s">
        <v>29</v>
      </c>
      <c r="B7" s="53">
        <f>'NIFTY BEES'!I64</f>
        <v>0.13893605309362903</v>
      </c>
      <c r="C7" s="54">
        <v>0</v>
      </c>
      <c r="D7" s="54">
        <v>2.5742253516141393E-2</v>
      </c>
      <c r="E7" s="54">
        <v>0</v>
      </c>
      <c r="F7" s="53"/>
      <c r="I7" s="55" t="s">
        <v>28</v>
      </c>
      <c r="J7" s="28">
        <v>4.0875868960555735E-2</v>
      </c>
      <c r="K7" s="28">
        <v>9.4186614791844855E-2</v>
      </c>
      <c r="L7" s="28">
        <v>7.4778211460115984E-2</v>
      </c>
      <c r="M7" s="28">
        <v>7.1415182841285561E-3</v>
      </c>
      <c r="N7" s="28">
        <v>0.1013449133288227</v>
      </c>
      <c r="O7" s="28">
        <v>3.4390098880162097E-2</v>
      </c>
      <c r="P7" s="28">
        <v>9.9465046464906753E-3</v>
      </c>
      <c r="Q7" s="28">
        <v>1.6247529067655114E-2</v>
      </c>
      <c r="R7" s="28">
        <v>3.7459600314452682E-2</v>
      </c>
      <c r="S7" s="28">
        <v>5.472568286628187E-2</v>
      </c>
      <c r="T7" s="28">
        <v>3.6043883663233911E-2</v>
      </c>
      <c r="U7" s="28">
        <v>1.8069125877199096E-2</v>
      </c>
      <c r="V7" s="28">
        <v>5.1452789919750774E-2</v>
      </c>
      <c r="W7" s="28">
        <v>4.224605710886347E-2</v>
      </c>
      <c r="X7" s="28">
        <v>4.6163060011866527E-2</v>
      </c>
      <c r="Y7" s="28">
        <v>5.2967110266696968E-2</v>
      </c>
      <c r="Z7" s="28">
        <v>5.3023854921617611E-2</v>
      </c>
      <c r="AA7" s="28">
        <v>6.5242941541424002E-2</v>
      </c>
      <c r="AB7" s="28">
        <v>4.2854075639846667E-2</v>
      </c>
      <c r="AC7" s="28">
        <v>5.5736992781670013E-2</v>
      </c>
      <c r="AD7" s="28">
        <v>8.8394346862940551E-2</v>
      </c>
      <c r="AE7" s="28">
        <v>-7.9908779020004539E-3</v>
      </c>
    </row>
    <row r="8" spans="1:31" x14ac:dyDescent="0.3">
      <c r="A8" s="55" t="s">
        <v>30</v>
      </c>
      <c r="B8" s="53">
        <f>'Sun Pharma'!J64</f>
        <v>0.17360917483233146</v>
      </c>
      <c r="C8" s="54">
        <v>0</v>
      </c>
      <c r="D8" s="54">
        <v>0</v>
      </c>
      <c r="E8" s="54">
        <v>0</v>
      </c>
      <c r="F8" s="53"/>
      <c r="I8" s="55" t="s">
        <v>29</v>
      </c>
      <c r="J8" s="28">
        <v>3.9436660797711624E-2</v>
      </c>
      <c r="K8" s="28">
        <v>7.047533527520404E-2</v>
      </c>
      <c r="L8" s="28">
        <v>6.5435736340313549E-2</v>
      </c>
      <c r="M8" s="28">
        <v>3.8475678110874427E-2</v>
      </c>
      <c r="N8" s="28">
        <v>3.4390098880162097E-2</v>
      </c>
      <c r="O8" s="28">
        <v>3.5670345059971513E-2</v>
      </c>
      <c r="P8" s="28">
        <v>2.5105360484962889E-2</v>
      </c>
      <c r="Q8" s="28">
        <v>1.1325346420823416E-2</v>
      </c>
      <c r="R8" s="28">
        <v>2.2212631386213665E-2</v>
      </c>
      <c r="S8" s="28">
        <v>3.359104201706023E-2</v>
      </c>
      <c r="T8" s="28">
        <v>3.2805584555762685E-2</v>
      </c>
      <c r="U8" s="28">
        <v>2.2058554372425924E-2</v>
      </c>
      <c r="V8" s="28">
        <v>3.7273026035412431E-2</v>
      </c>
      <c r="W8" s="28">
        <v>2.0842796539065317E-2</v>
      </c>
      <c r="X8" s="28">
        <v>3.6742091079077874E-2</v>
      </c>
      <c r="Y8" s="28">
        <v>4.3515055608800216E-2</v>
      </c>
      <c r="Z8" s="28">
        <v>3.937704313238246E-2</v>
      </c>
      <c r="AA8" s="28">
        <v>4.4951904125233116E-2</v>
      </c>
      <c r="AB8" s="28">
        <v>3.1833181746022662E-2</v>
      </c>
      <c r="AC8" s="28">
        <v>2.9229765180435685E-2</v>
      </c>
      <c r="AD8" s="28">
        <v>5.9189317465516457E-2</v>
      </c>
      <c r="AE8" s="28">
        <v>-7.1559046284236849E-4</v>
      </c>
    </row>
    <row r="9" spans="1:31" x14ac:dyDescent="0.3">
      <c r="A9" s="55" t="s">
        <v>31</v>
      </c>
      <c r="B9" s="53">
        <f>Nestle!I65</f>
        <v>0.22966651896728998</v>
      </c>
      <c r="C9" s="54">
        <v>0</v>
      </c>
      <c r="D9" s="54">
        <v>8.9016219583089848E-2</v>
      </c>
      <c r="E9" s="54">
        <v>0.12950487082090592</v>
      </c>
      <c r="F9" s="53"/>
      <c r="I9" s="55" t="s">
        <v>30</v>
      </c>
      <c r="J9" s="28">
        <v>7.4911586066170556E-3</v>
      </c>
      <c r="K9" s="28">
        <v>2.6941643738494482E-2</v>
      </c>
      <c r="L9" s="28">
        <v>4.4294413058376655E-2</v>
      </c>
      <c r="M9" s="28">
        <v>9.2375577668339821E-3</v>
      </c>
      <c r="N9" s="28">
        <v>9.9465046464906753E-3</v>
      </c>
      <c r="O9" s="28">
        <v>2.5105360484962889E-2</v>
      </c>
      <c r="P9" s="28">
        <v>9.2549125919408448E-2</v>
      </c>
      <c r="Q9" s="28">
        <v>6.3007302761074633E-3</v>
      </c>
      <c r="R9" s="28">
        <v>1.5190339922811942E-2</v>
      </c>
      <c r="S9" s="28">
        <v>2.7752251811982698E-2</v>
      </c>
      <c r="T9" s="28">
        <v>2.9805821647016797E-2</v>
      </c>
      <c r="U9" s="28">
        <v>2.2343405858779478E-2</v>
      </c>
      <c r="V9" s="28">
        <v>9.435960580317676E-3</v>
      </c>
      <c r="W9" s="28">
        <v>2.7555893062264436E-3</v>
      </c>
      <c r="X9" s="28">
        <v>1.438794716084861E-2</v>
      </c>
      <c r="Y9" s="28">
        <v>5.3523366937365514E-2</v>
      </c>
      <c r="Z9" s="28">
        <v>3.2834722331025613E-2</v>
      </c>
      <c r="AA9" s="28">
        <v>3.8231789088460949E-2</v>
      </c>
      <c r="AB9" s="28">
        <v>4.1966015045999519E-2</v>
      </c>
      <c r="AC9" s="28">
        <v>3.5351774358484363E-2</v>
      </c>
      <c r="AD9" s="28">
        <v>1.2334133304754007E-2</v>
      </c>
      <c r="AE9" s="28">
        <v>1.0508022905741335E-2</v>
      </c>
    </row>
    <row r="10" spans="1:31" x14ac:dyDescent="0.3">
      <c r="A10" s="55" t="s">
        <v>32</v>
      </c>
      <c r="B10" s="53">
        <f>'Asian Paints'!I65</f>
        <v>0.25124712854354286</v>
      </c>
      <c r="C10" s="54">
        <v>0</v>
      </c>
      <c r="D10" s="54">
        <v>1.1845194527152209E-2</v>
      </c>
      <c r="E10" s="54">
        <v>0</v>
      </c>
      <c r="F10" s="53"/>
      <c r="I10" s="55" t="s">
        <v>31</v>
      </c>
      <c r="J10" s="28">
        <v>1.1129925552920531E-2</v>
      </c>
      <c r="K10" s="28">
        <v>3.1013010716934419E-2</v>
      </c>
      <c r="L10" s="28">
        <v>-1.6235636992599594E-3</v>
      </c>
      <c r="M10" s="28">
        <v>8.795007023199174E-3</v>
      </c>
      <c r="N10" s="28">
        <v>1.6247529067655114E-2</v>
      </c>
      <c r="O10" s="28">
        <v>1.1325346420823416E-2</v>
      </c>
      <c r="P10" s="28">
        <v>6.3007302761074633E-3</v>
      </c>
      <c r="Q10" s="28">
        <v>3.792072620689655E-2</v>
      </c>
      <c r="R10" s="28">
        <v>2.63546229775918E-2</v>
      </c>
      <c r="S10" s="28">
        <v>2.1243525668419104E-2</v>
      </c>
      <c r="T10" s="28">
        <v>1.852554316675983E-2</v>
      </c>
      <c r="U10" s="28">
        <v>8.6156130096244343E-3</v>
      </c>
      <c r="V10" s="28">
        <v>2.4250933884047844E-2</v>
      </c>
      <c r="W10" s="28">
        <v>2.5777537679462215E-2</v>
      </c>
      <c r="X10" s="28">
        <v>5.6255368291149186E-3</v>
      </c>
      <c r="Y10" s="28">
        <v>1.7704067706171788E-2</v>
      </c>
      <c r="Z10" s="28">
        <v>1.1490403764431036E-2</v>
      </c>
      <c r="AA10" s="28">
        <v>8.4837670382210927E-3</v>
      </c>
      <c r="AB10" s="28">
        <v>2.1613505056710097E-2</v>
      </c>
      <c r="AC10" s="28">
        <v>-9.625715580254227E-4</v>
      </c>
      <c r="AD10" s="28">
        <v>2.4157266449164438E-2</v>
      </c>
      <c r="AE10" s="28">
        <v>3.5502737755289198E-3</v>
      </c>
    </row>
    <row r="11" spans="1:31" x14ac:dyDescent="0.3">
      <c r="A11" s="55" t="s">
        <v>33</v>
      </c>
      <c r="B11" s="53">
        <f>'Jubilent FoodWorks'!H64</f>
        <v>0.30643184727337142</v>
      </c>
      <c r="C11" s="54">
        <v>0</v>
      </c>
      <c r="D11" s="54">
        <v>2.7648556898455485E-2</v>
      </c>
      <c r="E11" s="54">
        <v>2.9691928889987135E-2</v>
      </c>
      <c r="F11" s="53"/>
      <c r="I11" s="55" t="s">
        <v>32</v>
      </c>
      <c r="J11" s="28">
        <v>2.0642228742715381E-2</v>
      </c>
      <c r="K11" s="28">
        <v>4.5221011431278761E-2</v>
      </c>
      <c r="L11" s="28">
        <v>1.2269613240431732E-2</v>
      </c>
      <c r="M11" s="28">
        <v>1.0043026827213334E-2</v>
      </c>
      <c r="N11" s="28">
        <v>3.7459600314452682E-2</v>
      </c>
      <c r="O11" s="28">
        <v>2.2212631386213665E-2</v>
      </c>
      <c r="P11" s="28">
        <v>1.5190339922811942E-2</v>
      </c>
      <c r="Q11" s="28">
        <v>2.63546229775918E-2</v>
      </c>
      <c r="R11" s="28">
        <v>6.9430403163435933E-2</v>
      </c>
      <c r="S11" s="28">
        <v>2.8876178351634491E-2</v>
      </c>
      <c r="T11" s="28">
        <v>1.8432643229483976E-2</v>
      </c>
      <c r="U11" s="28">
        <v>4.1621364181085975E-3</v>
      </c>
      <c r="V11" s="28">
        <v>3.869968249328512E-2</v>
      </c>
      <c r="W11" s="28">
        <v>4.6060220537871933E-2</v>
      </c>
      <c r="X11" s="28">
        <v>2.8257216006815316E-3</v>
      </c>
      <c r="Y11" s="28">
        <v>2.1395389960845355E-2</v>
      </c>
      <c r="Z11" s="28">
        <v>1.1928018825569361E-2</v>
      </c>
      <c r="AA11" s="28">
        <v>4.5185471251243378E-2</v>
      </c>
      <c r="AB11" s="28">
        <v>3.1746338945567193E-2</v>
      </c>
      <c r="AC11" s="28">
        <v>1.6931807020625137E-2</v>
      </c>
      <c r="AD11" s="28">
        <v>4.1500436029318473E-2</v>
      </c>
      <c r="AE11" s="28">
        <v>6.9842284604278799E-4</v>
      </c>
    </row>
    <row r="12" spans="1:31" x14ac:dyDescent="0.3">
      <c r="A12" s="55" t="s">
        <v>34</v>
      </c>
      <c r="B12" s="53">
        <f>'Eicher Motor'!H65</f>
        <v>0.11306136498285838</v>
      </c>
      <c r="C12" s="54">
        <v>0</v>
      </c>
      <c r="D12" s="54">
        <v>2.1780853689288452E-2</v>
      </c>
      <c r="E12" s="54">
        <v>0</v>
      </c>
      <c r="F12" s="53"/>
      <c r="I12" s="55" t="s">
        <v>33</v>
      </c>
      <c r="J12" s="28">
        <v>3.8468116845814984E-2</v>
      </c>
      <c r="K12" s="28">
        <v>7.0402540905159086E-2</v>
      </c>
      <c r="L12" s="28">
        <v>7.2580206084768298E-2</v>
      </c>
      <c r="M12" s="28">
        <v>5.3659821377708618E-2</v>
      </c>
      <c r="N12" s="28">
        <v>5.472568286628187E-2</v>
      </c>
      <c r="O12" s="28">
        <v>3.359104201706023E-2</v>
      </c>
      <c r="P12" s="28">
        <v>2.7752251811982698E-2</v>
      </c>
      <c r="Q12" s="28">
        <v>2.1243525668419104E-2</v>
      </c>
      <c r="R12" s="28">
        <v>2.8876178351634491E-2</v>
      </c>
      <c r="S12" s="28">
        <v>0.10977329742620488</v>
      </c>
      <c r="T12" s="28">
        <v>4.4204235814863872E-2</v>
      </c>
      <c r="U12" s="28">
        <v>1.6538000753802608E-2</v>
      </c>
      <c r="V12" s="28">
        <v>4.217581571385759E-2</v>
      </c>
      <c r="W12" s="28">
        <v>4.4928070774399781E-2</v>
      </c>
      <c r="X12" s="28">
        <v>3.7705720901209903E-2</v>
      </c>
      <c r="Y12" s="28">
        <v>7.9004466493882736E-2</v>
      </c>
      <c r="Z12" s="28">
        <v>3.8003074963482632E-2</v>
      </c>
      <c r="AA12" s="28">
        <v>6.7376778102689008E-2</v>
      </c>
      <c r="AB12" s="28">
        <v>4.5820094734967926E-2</v>
      </c>
      <c r="AC12" s="28">
        <v>6.2370363766867901E-2</v>
      </c>
      <c r="AD12" s="28">
        <v>7.2388256904643192E-2</v>
      </c>
      <c r="AE12" s="28">
        <v>-8.5784544203842718E-3</v>
      </c>
    </row>
    <row r="13" spans="1:31" x14ac:dyDescent="0.3">
      <c r="A13" s="55" t="s">
        <v>35</v>
      </c>
      <c r="B13" s="53">
        <f>'Bharti Airtel'!H64</f>
        <v>0.15253127181642617</v>
      </c>
      <c r="C13" s="54">
        <v>0</v>
      </c>
      <c r="D13" s="54">
        <v>8.1124492633312256E-2</v>
      </c>
      <c r="E13" s="54">
        <v>5.4391539601595464E-2</v>
      </c>
      <c r="F13" s="53"/>
      <c r="I13" s="55" t="s">
        <v>34</v>
      </c>
      <c r="J13" s="28">
        <v>3.5649942573547526E-2</v>
      </c>
      <c r="K13" s="28">
        <v>6.8234097817456735E-2</v>
      </c>
      <c r="L13" s="28">
        <v>9.466215957503625E-2</v>
      </c>
      <c r="M13" s="28">
        <v>2.1263238249274376E-2</v>
      </c>
      <c r="N13" s="28">
        <v>3.6043883663233911E-2</v>
      </c>
      <c r="O13" s="28">
        <v>3.2805584555762685E-2</v>
      </c>
      <c r="P13" s="28">
        <v>2.9805821647016797E-2</v>
      </c>
      <c r="Q13" s="28">
        <v>1.852554316675983E-2</v>
      </c>
      <c r="R13" s="28">
        <v>1.8432643229483976E-2</v>
      </c>
      <c r="S13" s="28">
        <v>4.4204235814863872E-2</v>
      </c>
      <c r="T13" s="28">
        <v>0.1055036546425282</v>
      </c>
      <c r="U13" s="28">
        <v>2.650460855363124E-2</v>
      </c>
      <c r="V13" s="28">
        <v>4.0632599620311759E-2</v>
      </c>
      <c r="W13" s="28">
        <v>1.7267540851376436E-2</v>
      </c>
      <c r="X13" s="28">
        <v>4.0387153383353656E-2</v>
      </c>
      <c r="Y13" s="28">
        <v>5.5118489355463214E-2</v>
      </c>
      <c r="Z13" s="28">
        <v>3.609948644550915E-2</v>
      </c>
      <c r="AA13" s="28">
        <v>5.1152205740928464E-2</v>
      </c>
      <c r="AB13" s="28">
        <v>5.0662774285260219E-2</v>
      </c>
      <c r="AC13" s="28">
        <v>2.6563993235629742E-2</v>
      </c>
      <c r="AD13" s="28">
        <v>6.4045950065945198E-2</v>
      </c>
      <c r="AE13" s="28">
        <v>-4.831956068478793E-3</v>
      </c>
    </row>
    <row r="14" spans="1:31" x14ac:dyDescent="0.3">
      <c r="A14" s="55" t="s">
        <v>36</v>
      </c>
      <c r="B14" s="53">
        <f>Titan!H64</f>
        <v>0.29585492284160619</v>
      </c>
      <c r="C14" s="54">
        <v>0</v>
      </c>
      <c r="D14" s="54">
        <v>0</v>
      </c>
      <c r="E14" s="54">
        <v>0</v>
      </c>
      <c r="F14" s="53"/>
      <c r="I14" s="55" t="s">
        <v>35</v>
      </c>
      <c r="J14" s="28">
        <v>2.3266082385630292E-2</v>
      </c>
      <c r="K14" s="28">
        <v>4.2618660778907705E-2</v>
      </c>
      <c r="L14" s="28">
        <v>3.8453409413056847E-2</v>
      </c>
      <c r="M14" s="28">
        <v>-7.3310465949240934E-3</v>
      </c>
      <c r="N14" s="28">
        <v>1.8069125877199096E-2</v>
      </c>
      <c r="O14" s="28">
        <v>2.2058554372425924E-2</v>
      </c>
      <c r="P14" s="28">
        <v>2.2343405858779478E-2</v>
      </c>
      <c r="Q14" s="28">
        <v>8.6156130096244343E-3</v>
      </c>
      <c r="R14" s="28">
        <v>4.1621364181085975E-3</v>
      </c>
      <c r="S14" s="28">
        <v>1.6538000753802608E-2</v>
      </c>
      <c r="T14" s="28">
        <v>2.650460855363124E-2</v>
      </c>
      <c r="U14" s="28">
        <v>7.2407468195884561E-2</v>
      </c>
      <c r="V14" s="28">
        <v>1.1183312321731651E-2</v>
      </c>
      <c r="W14" s="28">
        <v>1.7534304814644235E-2</v>
      </c>
      <c r="X14" s="28">
        <v>1.7867036983603958E-2</v>
      </c>
      <c r="Y14" s="28">
        <v>4.437686250031276E-2</v>
      </c>
      <c r="Z14" s="28">
        <v>3.4838772396735378E-2</v>
      </c>
      <c r="AA14" s="28">
        <v>2.1216963953531863E-2</v>
      </c>
      <c r="AB14" s="28">
        <v>1.5921278897451808E-2</v>
      </c>
      <c r="AC14" s="28">
        <v>1.4832737043107291E-2</v>
      </c>
      <c r="AD14" s="28">
        <v>4.8738127384284124E-2</v>
      </c>
      <c r="AE14" s="28">
        <v>-1.0843715363811636E-3</v>
      </c>
    </row>
    <row r="15" spans="1:31" x14ac:dyDescent="0.3">
      <c r="A15" s="55" t="s">
        <v>37</v>
      </c>
      <c r="B15" s="53">
        <f>'Avenue Supermart'!H64</f>
        <v>0.31359087135149361</v>
      </c>
      <c r="C15" s="54">
        <v>7.6372013520697001E-10</v>
      </c>
      <c r="D15" s="54">
        <v>1.3160165361399181E-2</v>
      </c>
      <c r="E15" s="54">
        <v>3.5146153978117781E-2</v>
      </c>
      <c r="F15" s="53"/>
      <c r="I15" s="55" t="s">
        <v>36</v>
      </c>
      <c r="J15" s="28">
        <v>3.9568296308232276E-2</v>
      </c>
      <c r="K15" s="28">
        <v>0.10265408751448241</v>
      </c>
      <c r="L15" s="28">
        <v>6.8230763495688754E-2</v>
      </c>
      <c r="M15" s="28">
        <v>2.2969908725158816E-2</v>
      </c>
      <c r="N15" s="28">
        <v>5.1452789919750774E-2</v>
      </c>
      <c r="O15" s="28">
        <v>3.7273026035412431E-2</v>
      </c>
      <c r="P15" s="28">
        <v>9.435960580317676E-3</v>
      </c>
      <c r="Q15" s="28">
        <v>2.4250933884047844E-2</v>
      </c>
      <c r="R15" s="28">
        <v>3.869968249328512E-2</v>
      </c>
      <c r="S15" s="28">
        <v>4.217581571385759E-2</v>
      </c>
      <c r="T15" s="28">
        <v>4.0632599620311759E-2</v>
      </c>
      <c r="U15" s="28">
        <v>1.1183312321731651E-2</v>
      </c>
      <c r="V15" s="28">
        <v>9.8227334407902059E-2</v>
      </c>
      <c r="W15" s="28">
        <v>4.162675364985792E-2</v>
      </c>
      <c r="X15" s="28">
        <v>5.0352312206373172E-2</v>
      </c>
      <c r="Y15" s="28">
        <v>3.9176087733376178E-2</v>
      </c>
      <c r="Z15" s="28">
        <v>3.5884279830197305E-2</v>
      </c>
      <c r="AA15" s="28">
        <v>6.7190523799454976E-2</v>
      </c>
      <c r="AB15" s="28">
        <v>5.5961346476378418E-2</v>
      </c>
      <c r="AC15" s="28">
        <v>3.6431795970999832E-2</v>
      </c>
      <c r="AD15" s="28">
        <v>7.7617373307383622E-2</v>
      </c>
      <c r="AE15" s="28">
        <v>-1.2681601438100645E-4</v>
      </c>
    </row>
    <row r="16" spans="1:31" x14ac:dyDescent="0.3">
      <c r="A16" s="55" t="s">
        <v>38</v>
      </c>
      <c r="B16" s="53">
        <f>PVR!H64</f>
        <v>0.1470010501092974</v>
      </c>
      <c r="C16" s="54">
        <v>0</v>
      </c>
      <c r="D16" s="54">
        <v>8.0372581638247769E-3</v>
      </c>
      <c r="E16" s="54">
        <v>0</v>
      </c>
      <c r="F16" s="53"/>
      <c r="I16" s="55" t="s">
        <v>37</v>
      </c>
      <c r="J16" s="28">
        <v>2.4348607144868334E-2</v>
      </c>
      <c r="K16" s="28">
        <v>5.8070645959244376E-2</v>
      </c>
      <c r="L16" s="28">
        <v>3.2077851590842588E-2</v>
      </c>
      <c r="M16" s="28">
        <v>-1.6684631858334475E-2</v>
      </c>
      <c r="N16" s="28">
        <v>4.224605710886347E-2</v>
      </c>
      <c r="O16" s="28">
        <v>2.0842796539065317E-2</v>
      </c>
      <c r="P16" s="28">
        <v>2.7555893062264436E-3</v>
      </c>
      <c r="Q16" s="28">
        <v>2.5777537679462215E-2</v>
      </c>
      <c r="R16" s="28">
        <v>4.6060220537871933E-2</v>
      </c>
      <c r="S16" s="28">
        <v>4.4928070774399781E-2</v>
      </c>
      <c r="T16" s="28">
        <v>1.7267540851376436E-2</v>
      </c>
      <c r="U16" s="28">
        <v>1.7534304814644235E-2</v>
      </c>
      <c r="V16" s="28">
        <v>4.162675364985792E-2</v>
      </c>
      <c r="W16" s="28">
        <v>9.2314671082870212E-2</v>
      </c>
      <c r="X16" s="28">
        <v>9.4300915538777109E-3</v>
      </c>
      <c r="Y16" s="28">
        <v>3.0930238515255382E-2</v>
      </c>
      <c r="Z16" s="28">
        <v>2.0361310768405368E-2</v>
      </c>
      <c r="AA16" s="28">
        <v>3.0751751650819874E-2</v>
      </c>
      <c r="AB16" s="28">
        <v>4.0779316264952833E-2</v>
      </c>
      <c r="AC16" s="28">
        <v>2.2051423264520399E-2</v>
      </c>
      <c r="AD16" s="28">
        <v>5.8533544831331344E-2</v>
      </c>
      <c r="AE16" s="28">
        <v>-7.1678094279665735E-4</v>
      </c>
    </row>
    <row r="17" spans="1:31" x14ac:dyDescent="0.3">
      <c r="A17" s="55" t="s">
        <v>39</v>
      </c>
      <c r="B17" s="53">
        <f>'Alkyl Amines'!I64</f>
        <v>0.64532031323133776</v>
      </c>
      <c r="C17" s="54">
        <v>1</v>
      </c>
      <c r="D17" s="54">
        <v>0</v>
      </c>
      <c r="E17" s="54">
        <v>0</v>
      </c>
      <c r="F17" s="53"/>
      <c r="I17" s="55" t="s">
        <v>38</v>
      </c>
      <c r="J17" s="28">
        <v>4.1459560702588646E-2</v>
      </c>
      <c r="K17" s="28">
        <v>0.10906794693498799</v>
      </c>
      <c r="L17" s="28">
        <v>0.10934696600946969</v>
      </c>
      <c r="M17" s="28">
        <v>4.8740540115463332E-2</v>
      </c>
      <c r="N17" s="28">
        <v>4.6163060011866527E-2</v>
      </c>
      <c r="O17" s="28">
        <v>3.6742091079077874E-2</v>
      </c>
      <c r="P17" s="28">
        <v>1.438794716084861E-2</v>
      </c>
      <c r="Q17" s="28">
        <v>5.6255368291149186E-3</v>
      </c>
      <c r="R17" s="28">
        <v>2.8257216006815316E-3</v>
      </c>
      <c r="S17" s="28">
        <v>3.7705720901209903E-2</v>
      </c>
      <c r="T17" s="28">
        <v>4.0387153383353656E-2</v>
      </c>
      <c r="U17" s="28">
        <v>1.7867036983603958E-2</v>
      </c>
      <c r="V17" s="28">
        <v>5.0352312206373172E-2</v>
      </c>
      <c r="W17" s="28">
        <v>9.4300915538777109E-3</v>
      </c>
      <c r="X17" s="28">
        <v>0.1779335198952563</v>
      </c>
      <c r="Y17" s="28">
        <v>6.2430657987601501E-2</v>
      </c>
      <c r="Z17" s="28">
        <v>5.24473724684218E-2</v>
      </c>
      <c r="AA17" s="28">
        <v>4.1871092294815559E-2</v>
      </c>
      <c r="AB17" s="28">
        <v>4.4411233788130403E-2</v>
      </c>
      <c r="AC17" s="28">
        <v>3.9499997857454131E-2</v>
      </c>
      <c r="AD17" s="28">
        <v>7.286703171647467E-2</v>
      </c>
      <c r="AE17" s="28">
        <v>-2.227629602999394E-3</v>
      </c>
    </row>
    <row r="18" spans="1:31" x14ac:dyDescent="0.3">
      <c r="A18" s="55" t="s">
        <v>40</v>
      </c>
      <c r="B18" s="53">
        <f>'Varun Beverages'!I64</f>
        <v>0.45650282937925746</v>
      </c>
      <c r="C18" s="54">
        <v>1.0848932246474708E-4</v>
      </c>
      <c r="D18" s="54">
        <v>0</v>
      </c>
      <c r="E18" s="54">
        <v>3.775863702044191E-2</v>
      </c>
      <c r="F18" s="53"/>
      <c r="I18" s="55" t="s">
        <v>39</v>
      </c>
      <c r="J18" s="28">
        <v>5.107404921513542E-2</v>
      </c>
      <c r="K18" s="28">
        <v>9.1390473995613966E-2</v>
      </c>
      <c r="L18" s="28">
        <v>0.11402641178154355</v>
      </c>
      <c r="M18" s="28">
        <v>2.032832822538146E-2</v>
      </c>
      <c r="N18" s="28">
        <v>5.2967110266696968E-2</v>
      </c>
      <c r="O18" s="28">
        <v>4.3515055608800216E-2</v>
      </c>
      <c r="P18" s="28">
        <v>5.3523366937365514E-2</v>
      </c>
      <c r="Q18" s="28">
        <v>1.7704067706171788E-2</v>
      </c>
      <c r="R18" s="28">
        <v>2.1395389960845355E-2</v>
      </c>
      <c r="S18" s="28">
        <v>7.9004466493882736E-2</v>
      </c>
      <c r="T18" s="28">
        <v>5.5118489355463214E-2</v>
      </c>
      <c r="U18" s="28">
        <v>4.437686250031276E-2</v>
      </c>
      <c r="V18" s="28">
        <v>3.9176087733376178E-2</v>
      </c>
      <c r="W18" s="28">
        <v>3.0930238515255382E-2</v>
      </c>
      <c r="X18" s="28">
        <v>6.2430657987601501E-2</v>
      </c>
      <c r="Y18" s="28">
        <v>0.26333902805979675</v>
      </c>
      <c r="Z18" s="28">
        <v>6.7374257462687465E-2</v>
      </c>
      <c r="AA18" s="28">
        <v>8.5743113084712469E-2</v>
      </c>
      <c r="AB18" s="28">
        <v>3.3023928074229963E-2</v>
      </c>
      <c r="AC18" s="28">
        <v>8.3267961408801938E-2</v>
      </c>
      <c r="AD18" s="28">
        <v>6.3087765708231408E-2</v>
      </c>
      <c r="AE18" s="28">
        <v>4.9692212429669289E-3</v>
      </c>
    </row>
    <row r="19" spans="1:31" x14ac:dyDescent="0.3">
      <c r="A19" s="55" t="s">
        <v>41</v>
      </c>
      <c r="B19" s="53">
        <f>'APL Apollo Tubes'!I64</f>
        <v>0.45796608871221256</v>
      </c>
      <c r="C19" s="54">
        <v>1.7181932729558212E-8</v>
      </c>
      <c r="D19" s="54">
        <v>1.5554114917261191E-2</v>
      </c>
      <c r="E19" s="54">
        <v>4.8611959904638978E-2</v>
      </c>
      <c r="F19" s="53"/>
      <c r="I19" s="55" t="s">
        <v>40</v>
      </c>
      <c r="J19" s="28">
        <v>5.1631074587864971E-2</v>
      </c>
      <c r="K19" s="28">
        <v>9.645078166570023E-2</v>
      </c>
      <c r="L19" s="28">
        <v>7.0482635658213208E-2</v>
      </c>
      <c r="M19" s="28">
        <v>-1.5417987843563215E-3</v>
      </c>
      <c r="N19" s="28">
        <v>5.3023854921617611E-2</v>
      </c>
      <c r="O19" s="28">
        <v>3.937704313238246E-2</v>
      </c>
      <c r="P19" s="28">
        <v>3.2834722331025613E-2</v>
      </c>
      <c r="Q19" s="28">
        <v>1.1490403764431036E-2</v>
      </c>
      <c r="R19" s="28">
        <v>1.1928018825569361E-2</v>
      </c>
      <c r="S19" s="28">
        <v>3.8003074963482632E-2</v>
      </c>
      <c r="T19" s="28">
        <v>3.609948644550915E-2</v>
      </c>
      <c r="U19" s="28">
        <v>3.4838772396735378E-2</v>
      </c>
      <c r="V19" s="28">
        <v>3.5884279830197305E-2</v>
      </c>
      <c r="W19" s="28">
        <v>2.0361310768405368E-2</v>
      </c>
      <c r="X19" s="28">
        <v>5.24473724684218E-2</v>
      </c>
      <c r="Y19" s="28">
        <v>6.7374257462687465E-2</v>
      </c>
      <c r="Z19" s="28">
        <v>0.12139129902924754</v>
      </c>
      <c r="AA19" s="28">
        <v>4.2879285486513742E-2</v>
      </c>
      <c r="AB19" s="28">
        <v>2.990755598678356E-2</v>
      </c>
      <c r="AC19" s="28">
        <v>2.5189435904744099E-2</v>
      </c>
      <c r="AD19" s="28">
        <v>6.9108733875045486E-2</v>
      </c>
      <c r="AE19" s="28">
        <v>1.0285909130736712E-3</v>
      </c>
    </row>
    <row r="20" spans="1:31" x14ac:dyDescent="0.3">
      <c r="A20" s="55" t="s">
        <v>42</v>
      </c>
      <c r="B20" s="53">
        <f>'Page Industries'!I65</f>
        <v>0.23809687062565971</v>
      </c>
      <c r="C20" s="54">
        <v>0</v>
      </c>
      <c r="D20" s="87">
        <v>0</v>
      </c>
      <c r="E20" s="54">
        <v>0</v>
      </c>
      <c r="F20" s="53"/>
      <c r="I20" s="55" t="s">
        <v>41</v>
      </c>
      <c r="J20" s="28">
        <v>3.5466572332319306E-2</v>
      </c>
      <c r="K20" s="28">
        <v>7.2287879475969763E-2</v>
      </c>
      <c r="L20" s="28">
        <v>0.11478683742579132</v>
      </c>
      <c r="M20" s="28">
        <v>8.8499794171213383E-2</v>
      </c>
      <c r="N20" s="28">
        <v>6.5242941541424002E-2</v>
      </c>
      <c r="O20" s="28">
        <v>4.4951904125233116E-2</v>
      </c>
      <c r="P20" s="28">
        <v>3.8231789088460949E-2</v>
      </c>
      <c r="Q20" s="28">
        <v>8.4837670382210927E-3</v>
      </c>
      <c r="R20" s="28">
        <v>4.5185471251243378E-2</v>
      </c>
      <c r="S20" s="28">
        <v>6.7376778102689008E-2</v>
      </c>
      <c r="T20" s="28">
        <v>5.1152205740928464E-2</v>
      </c>
      <c r="U20" s="28">
        <v>2.1216963953531863E-2</v>
      </c>
      <c r="V20" s="28">
        <v>6.7190523799454976E-2</v>
      </c>
      <c r="W20" s="28">
        <v>3.0751751650819874E-2</v>
      </c>
      <c r="X20" s="28">
        <v>4.1871092294815559E-2</v>
      </c>
      <c r="Y20" s="28">
        <v>8.5743113084712469E-2</v>
      </c>
      <c r="Z20" s="28">
        <v>4.2879285486513742E-2</v>
      </c>
      <c r="AA20" s="28">
        <v>0.19040630336749537</v>
      </c>
      <c r="AB20" s="28">
        <v>4.9811327232448285E-2</v>
      </c>
      <c r="AC20" s="28">
        <v>7.9730824178169943E-2</v>
      </c>
      <c r="AD20" s="28">
        <v>8.6993460617983243E-2</v>
      </c>
      <c r="AE20" s="28">
        <v>-1.2321838975762627E-2</v>
      </c>
    </row>
    <row r="21" spans="1:31" x14ac:dyDescent="0.3">
      <c r="A21" s="55" t="s">
        <v>43</v>
      </c>
      <c r="B21" s="53">
        <f>'KEI Industries'!H65</f>
        <v>0.38906544074957589</v>
      </c>
      <c r="C21" s="54">
        <v>0</v>
      </c>
      <c r="D21" s="54">
        <v>0</v>
      </c>
      <c r="E21" s="54">
        <v>0</v>
      </c>
      <c r="F21" s="53"/>
      <c r="I21" s="55" t="s">
        <v>42</v>
      </c>
      <c r="J21" s="28">
        <v>2.4344814462017545E-2</v>
      </c>
      <c r="K21" s="28">
        <v>7.2774550458448703E-2</v>
      </c>
      <c r="L21" s="28">
        <v>8.7894232289548707E-2</v>
      </c>
      <c r="M21" s="28">
        <v>8.4720185264666403E-2</v>
      </c>
      <c r="N21" s="28">
        <v>4.2854075639846667E-2</v>
      </c>
      <c r="O21" s="28">
        <v>3.1833181746022662E-2</v>
      </c>
      <c r="P21" s="28">
        <v>4.1966015045999519E-2</v>
      </c>
      <c r="Q21" s="28">
        <v>2.1613505056710097E-2</v>
      </c>
      <c r="R21" s="28">
        <v>3.1746338945567193E-2</v>
      </c>
      <c r="S21" s="28">
        <v>4.5820094734967926E-2</v>
      </c>
      <c r="T21" s="28">
        <v>5.0662774285260219E-2</v>
      </c>
      <c r="U21" s="28">
        <v>1.5921278897451808E-2</v>
      </c>
      <c r="V21" s="28">
        <v>5.5961346476378418E-2</v>
      </c>
      <c r="W21" s="28">
        <v>4.0779316264952833E-2</v>
      </c>
      <c r="X21" s="28">
        <v>4.4411233788130403E-2</v>
      </c>
      <c r="Y21" s="28">
        <v>3.3023928074229963E-2</v>
      </c>
      <c r="Z21" s="28">
        <v>2.990755598678356E-2</v>
      </c>
      <c r="AA21" s="28">
        <v>4.9811327232448285E-2</v>
      </c>
      <c r="AB21" s="28">
        <v>0.11212868730209585</v>
      </c>
      <c r="AC21" s="28">
        <v>4.4691008933707921E-2</v>
      </c>
      <c r="AD21" s="28">
        <v>5.0122915454051557E-2</v>
      </c>
      <c r="AE21" s="28">
        <v>-2.7498346645561094E-3</v>
      </c>
    </row>
    <row r="22" spans="1:31" x14ac:dyDescent="0.3">
      <c r="A22" s="55" t="s">
        <v>44</v>
      </c>
      <c r="B22" s="53">
        <f>CDSL!H64</f>
        <v>0.32992556994842004</v>
      </c>
      <c r="C22" s="54">
        <v>0</v>
      </c>
      <c r="D22" s="54">
        <v>0</v>
      </c>
      <c r="E22" s="54">
        <v>0</v>
      </c>
      <c r="F22" s="53"/>
      <c r="I22" s="55" t="s">
        <v>43</v>
      </c>
      <c r="J22" s="28">
        <v>1.8216111897725512E-2</v>
      </c>
      <c r="K22" s="28">
        <v>5.5225115218748747E-2</v>
      </c>
      <c r="L22" s="28">
        <v>6.6515553576665512E-2</v>
      </c>
      <c r="M22" s="28">
        <v>2.5664981371443314E-2</v>
      </c>
      <c r="N22" s="28">
        <v>5.5736992781670013E-2</v>
      </c>
      <c r="O22" s="28">
        <v>2.9229765180435685E-2</v>
      </c>
      <c r="P22" s="28">
        <v>3.5351774358484363E-2</v>
      </c>
      <c r="Q22" s="28">
        <v>-9.625715580254227E-4</v>
      </c>
      <c r="R22" s="28">
        <v>1.6931807020625137E-2</v>
      </c>
      <c r="S22" s="28">
        <v>6.2370363766867901E-2</v>
      </c>
      <c r="T22" s="28">
        <v>2.6563993235629742E-2</v>
      </c>
      <c r="U22" s="28">
        <v>1.4832737043107291E-2</v>
      </c>
      <c r="V22" s="28">
        <v>3.6431795970999832E-2</v>
      </c>
      <c r="W22" s="28">
        <v>2.2051423264520399E-2</v>
      </c>
      <c r="X22" s="28">
        <v>3.9499997857454131E-2</v>
      </c>
      <c r="Y22" s="28">
        <v>8.3267961408801938E-2</v>
      </c>
      <c r="Z22" s="28">
        <v>2.5189435904744099E-2</v>
      </c>
      <c r="AA22" s="28">
        <v>7.9730824178169943E-2</v>
      </c>
      <c r="AB22" s="28">
        <v>4.4691008933707921E-2</v>
      </c>
      <c r="AC22" s="28">
        <v>0.15180800077750531</v>
      </c>
      <c r="AD22" s="28">
        <v>7.3683800258769042E-2</v>
      </c>
      <c r="AE22" s="28">
        <v>6.9026787947019516E-3</v>
      </c>
    </row>
    <row r="23" spans="1:31" x14ac:dyDescent="0.3">
      <c r="A23" s="56" t="s">
        <v>45</v>
      </c>
      <c r="B23" s="53">
        <f>'GOLD BEES'!H64</f>
        <v>0.10977346331552271</v>
      </c>
      <c r="C23" s="54">
        <v>0</v>
      </c>
      <c r="D23" s="54">
        <v>0.6198501610117142</v>
      </c>
      <c r="E23" s="54">
        <v>0.56757655012935104</v>
      </c>
      <c r="F23" s="53"/>
      <c r="I23" s="55" t="s">
        <v>44</v>
      </c>
      <c r="J23" s="28">
        <v>7.5806654466598261E-2</v>
      </c>
      <c r="K23" s="28">
        <v>0.13724447563016032</v>
      </c>
      <c r="L23" s="28">
        <v>0.10608800669553581</v>
      </c>
      <c r="M23" s="28">
        <v>2.1216341057380985E-2</v>
      </c>
      <c r="N23" s="28">
        <v>8.8394346862940551E-2</v>
      </c>
      <c r="O23" s="28">
        <v>5.9189317465516457E-2</v>
      </c>
      <c r="P23" s="28">
        <v>1.2334133304754007E-2</v>
      </c>
      <c r="Q23" s="28">
        <v>2.4157266449164438E-2</v>
      </c>
      <c r="R23" s="28">
        <v>4.1500436029318473E-2</v>
      </c>
      <c r="S23" s="28">
        <v>7.2388256904643192E-2</v>
      </c>
      <c r="T23" s="28">
        <v>6.4045950065945198E-2</v>
      </c>
      <c r="U23" s="28">
        <v>4.8738127384284124E-2</v>
      </c>
      <c r="V23" s="28">
        <v>7.7617373307383622E-2</v>
      </c>
      <c r="W23" s="28">
        <v>5.8533544831331344E-2</v>
      </c>
      <c r="X23" s="28">
        <v>7.286703171647467E-2</v>
      </c>
      <c r="Y23" s="28">
        <v>6.3087765708231408E-2</v>
      </c>
      <c r="Z23" s="28">
        <v>6.9108733875045486E-2</v>
      </c>
      <c r="AA23" s="28">
        <v>8.6993460617983243E-2</v>
      </c>
      <c r="AB23" s="28">
        <v>5.0122915454051557E-2</v>
      </c>
      <c r="AC23" s="28">
        <v>7.3683800258769042E-2</v>
      </c>
      <c r="AD23" s="28">
        <v>0.21938083520319793</v>
      </c>
      <c r="AE23" s="28">
        <v>-9.497501844447807E-3</v>
      </c>
    </row>
    <row r="24" spans="1:31" ht="15.6" customHeight="1" x14ac:dyDescent="0.45">
      <c r="E24" s="57"/>
      <c r="F24" s="57"/>
      <c r="G24" s="57"/>
      <c r="H24" s="57"/>
      <c r="I24" s="56" t="s">
        <v>45</v>
      </c>
      <c r="J24" s="28">
        <v>-6.4221146077951072E-3</v>
      </c>
      <c r="K24" s="28">
        <v>-2.384185423897863E-3</v>
      </c>
      <c r="L24" s="28">
        <v>-8.4381445281822912E-3</v>
      </c>
      <c r="M24" s="28">
        <v>-2.1813323831861284E-2</v>
      </c>
      <c r="N24" s="28">
        <v>-7.9908779020004539E-3</v>
      </c>
      <c r="O24" s="28">
        <v>-7.1559046284236849E-4</v>
      </c>
      <c r="P24" s="28">
        <v>1.0508022905741335E-2</v>
      </c>
      <c r="Q24" s="28">
        <v>3.5502737755289198E-3</v>
      </c>
      <c r="R24" s="28">
        <v>6.9842284604278799E-4</v>
      </c>
      <c r="S24" s="28">
        <v>-8.5784544203842718E-3</v>
      </c>
      <c r="T24" s="28">
        <v>-4.831956068478793E-3</v>
      </c>
      <c r="U24" s="28">
        <v>-1.0843715363811636E-3</v>
      </c>
      <c r="V24" s="28">
        <v>-1.2681601438100645E-4</v>
      </c>
      <c r="W24" s="28">
        <v>-7.1678094279665735E-4</v>
      </c>
      <c r="X24" s="28">
        <v>-2.227629602999394E-3</v>
      </c>
      <c r="Y24" s="28">
        <v>4.9692212429669289E-3</v>
      </c>
      <c r="Z24" s="28">
        <v>1.0285909130736712E-3</v>
      </c>
      <c r="AA24" s="28">
        <v>-1.2321838975762627E-2</v>
      </c>
      <c r="AB24" s="28">
        <v>-2.7498346645561094E-3</v>
      </c>
      <c r="AC24" s="28">
        <v>6.9026787947019516E-3</v>
      </c>
      <c r="AD24" s="28">
        <v>-9.497501844447807E-3</v>
      </c>
      <c r="AE24" s="28">
        <v>1.7607962074324961E-2</v>
      </c>
    </row>
    <row r="25" spans="1:31" ht="15.6" customHeight="1" x14ac:dyDescent="0.45">
      <c r="A25" s="132" t="s">
        <v>123</v>
      </c>
      <c r="B25" s="132"/>
      <c r="C25" s="30" t="s">
        <v>113</v>
      </c>
      <c r="D25" s="32">
        <f>SUM(D2:D23)</f>
        <v>1.0000009999999997</v>
      </c>
      <c r="E25" s="139" t="s">
        <v>122</v>
      </c>
      <c r="F25" s="139"/>
      <c r="G25" s="139"/>
      <c r="H25" s="139"/>
      <c r="I25" s="57"/>
    </row>
    <row r="26" spans="1:31" ht="15.6" customHeight="1" x14ac:dyDescent="0.45">
      <c r="A26" s="131" t="s">
        <v>117</v>
      </c>
      <c r="B26" s="131"/>
      <c r="E26" s="139"/>
      <c r="F26" s="139"/>
      <c r="G26" s="139"/>
      <c r="H26" s="139"/>
      <c r="I26" s="57"/>
    </row>
    <row r="27" spans="1:31" ht="15.6" customHeight="1" x14ac:dyDescent="0.45">
      <c r="A27" s="34" t="s">
        <v>114</v>
      </c>
      <c r="B27" s="40">
        <v>15.82</v>
      </c>
      <c r="E27" s="139"/>
      <c r="F27" s="139"/>
      <c r="G27" s="139"/>
      <c r="H27" s="139"/>
      <c r="I27" s="57"/>
    </row>
    <row r="28" spans="1:31" ht="15.6" customHeight="1" x14ac:dyDescent="0.45">
      <c r="A28" s="34" t="s">
        <v>115</v>
      </c>
      <c r="B28" s="50">
        <v>0.01</v>
      </c>
      <c r="C28" s="32"/>
      <c r="E28" s="139"/>
      <c r="F28" s="139"/>
      <c r="G28" s="139"/>
      <c r="H28" s="139"/>
      <c r="I28" s="57"/>
    </row>
    <row r="29" spans="1:31" ht="15.6" customHeight="1" x14ac:dyDescent="0.45">
      <c r="A29" s="34" t="s">
        <v>116</v>
      </c>
      <c r="B29" s="41">
        <v>9.7000000000000003E-2</v>
      </c>
      <c r="C29" s="3"/>
      <c r="E29" s="139"/>
      <c r="F29" s="139"/>
      <c r="G29" s="139"/>
      <c r="H29" s="139"/>
      <c r="I29" s="57"/>
    </row>
    <row r="31" spans="1:31" ht="18" x14ac:dyDescent="0.35">
      <c r="B31" s="133" t="s">
        <v>124</v>
      </c>
      <c r="C31" s="133"/>
      <c r="E31" s="134" t="s">
        <v>125</v>
      </c>
      <c r="F31" s="134"/>
      <c r="G31" t="s">
        <v>132</v>
      </c>
    </row>
    <row r="32" spans="1:31" ht="62.4" customHeight="1" x14ac:dyDescent="0.3">
      <c r="B32" s="43" t="s">
        <v>85</v>
      </c>
      <c r="C32" s="43" t="s">
        <v>135</v>
      </c>
      <c r="E32" t="s">
        <v>126</v>
      </c>
      <c r="F32">
        <v>0.32358999999999999</v>
      </c>
      <c r="G32" s="135" t="s">
        <v>127</v>
      </c>
      <c r="H32" s="135"/>
    </row>
    <row r="33" spans="1:7" x14ac:dyDescent="0.3">
      <c r="B33" s="44">
        <v>0.15820000000000001</v>
      </c>
      <c r="C33" s="45">
        <v>9.7000000000000003E-2</v>
      </c>
      <c r="D33" s="37"/>
    </row>
    <row r="34" spans="1:7" x14ac:dyDescent="0.3">
      <c r="B34" s="45">
        <v>0.19</v>
      </c>
      <c r="C34" s="45">
        <v>0.1004</v>
      </c>
      <c r="D34" s="37"/>
      <c r="E34" s="138" t="s">
        <v>128</v>
      </c>
      <c r="F34" s="138"/>
    </row>
    <row r="35" spans="1:7" x14ac:dyDescent="0.3">
      <c r="B35" s="45">
        <v>0.2</v>
      </c>
      <c r="C35" s="45">
        <v>0.1028</v>
      </c>
      <c r="D35" s="37"/>
      <c r="E35" s="136" t="s">
        <v>130</v>
      </c>
      <c r="F35" s="136"/>
      <c r="G35" s="136"/>
    </row>
    <row r="36" spans="1:7" x14ac:dyDescent="0.3">
      <c r="B36" s="45">
        <v>0.24299999999999999</v>
      </c>
      <c r="C36" s="45">
        <v>0.1181</v>
      </c>
      <c r="D36" s="37"/>
      <c r="E36" s="137" t="s">
        <v>131</v>
      </c>
      <c r="F36" s="137"/>
    </row>
    <row r="37" spans="1:7" x14ac:dyDescent="0.3">
      <c r="B37" s="45">
        <v>0.28499999999999998</v>
      </c>
      <c r="C37" s="45">
        <v>0.13869999999999999</v>
      </c>
      <c r="D37" s="37"/>
      <c r="E37" s="46" t="s">
        <v>85</v>
      </c>
      <c r="F37" s="47" t="s">
        <v>129</v>
      </c>
    </row>
    <row r="38" spans="1:7" x14ac:dyDescent="0.3">
      <c r="B38" s="45">
        <v>0.30199999999999999</v>
      </c>
      <c r="C38" s="45">
        <v>0.1487</v>
      </c>
      <c r="D38" s="37"/>
      <c r="E38" s="48">
        <f>0.32359 + 2 * F38*F38</f>
        <v>0.32378999999999997</v>
      </c>
      <c r="F38" s="49">
        <v>0.01</v>
      </c>
    </row>
    <row r="39" spans="1:7" x14ac:dyDescent="0.3">
      <c r="B39" s="45">
        <v>0.32500000000000001</v>
      </c>
      <c r="C39" s="45">
        <v>0.16250000000000001</v>
      </c>
      <c r="D39" s="37"/>
      <c r="E39" s="48">
        <f t="shared" ref="E39:E80" si="0">0.32359 + 2 * F39*F39</f>
        <v>0.32439000000000001</v>
      </c>
      <c r="F39" s="49">
        <v>0.02</v>
      </c>
    </row>
    <row r="40" spans="1:7" x14ac:dyDescent="0.3">
      <c r="B40" s="45">
        <v>0.41499999999999998</v>
      </c>
      <c r="C40" s="45">
        <v>0.22470000000000001</v>
      </c>
      <c r="D40" s="37"/>
      <c r="E40" s="48">
        <f t="shared" si="0"/>
        <v>0.32539000000000001</v>
      </c>
      <c r="F40" s="49">
        <v>0.03</v>
      </c>
    </row>
    <row r="41" spans="1:7" x14ac:dyDescent="0.3">
      <c r="B41" s="45">
        <v>0.52300000000000002</v>
      </c>
      <c r="C41" s="45">
        <v>0.32250000000000001</v>
      </c>
      <c r="D41" s="37"/>
      <c r="E41" s="48">
        <f t="shared" si="0"/>
        <v>0.32678999999999997</v>
      </c>
      <c r="F41" s="49">
        <v>0.04</v>
      </c>
    </row>
    <row r="42" spans="1:7" x14ac:dyDescent="0.3">
      <c r="A42" s="3"/>
      <c r="B42" s="44">
        <v>0.53</v>
      </c>
      <c r="C42" s="45">
        <v>0.33019999999999999</v>
      </c>
      <c r="D42" s="37"/>
      <c r="E42" s="48">
        <f t="shared" si="0"/>
        <v>0.32858999999999999</v>
      </c>
      <c r="F42" s="49">
        <v>0.05</v>
      </c>
    </row>
    <row r="43" spans="1:7" x14ac:dyDescent="0.3">
      <c r="A43" s="3"/>
      <c r="B43" s="44">
        <v>0.54</v>
      </c>
      <c r="C43" s="45">
        <v>0.34150000000000003</v>
      </c>
      <c r="D43" s="37"/>
      <c r="E43" s="48">
        <f t="shared" si="0"/>
        <v>0.33078999999999997</v>
      </c>
      <c r="F43" s="49">
        <v>0.06</v>
      </c>
    </row>
    <row r="44" spans="1:7" x14ac:dyDescent="0.3">
      <c r="B44" s="44">
        <v>0.55000000000000004</v>
      </c>
      <c r="C44" s="45">
        <v>0.35339999999999999</v>
      </c>
      <c r="D44" s="37"/>
      <c r="E44" s="48">
        <f t="shared" si="0"/>
        <v>0.33338999999999996</v>
      </c>
      <c r="F44" s="49">
        <v>7.0000000000000007E-2</v>
      </c>
    </row>
    <row r="45" spans="1:7" x14ac:dyDescent="0.3">
      <c r="B45" s="44">
        <v>0.62</v>
      </c>
      <c r="C45" s="45">
        <v>0.46400000000000002</v>
      </c>
      <c r="D45" s="37"/>
      <c r="E45" s="48">
        <f t="shared" si="0"/>
        <v>0.33638999999999997</v>
      </c>
      <c r="F45" s="49">
        <v>0.08</v>
      </c>
    </row>
    <row r="46" spans="1:7" x14ac:dyDescent="0.3">
      <c r="B46" s="44">
        <v>0.63</v>
      </c>
      <c r="C46" s="45">
        <v>0.4829</v>
      </c>
      <c r="D46" s="37"/>
      <c r="E46" s="48">
        <f t="shared" si="0"/>
        <v>0.33978999999999998</v>
      </c>
      <c r="F46" s="49">
        <v>0.09</v>
      </c>
    </row>
    <row r="47" spans="1:7" x14ac:dyDescent="0.3">
      <c r="B47" s="44">
        <v>0.64529999999999998</v>
      </c>
      <c r="C47" s="45">
        <v>0.5131</v>
      </c>
      <c r="D47" s="37"/>
      <c r="E47" s="48">
        <f t="shared" si="0"/>
        <v>0.34359000000000001</v>
      </c>
      <c r="F47" s="49">
        <v>0.1</v>
      </c>
    </row>
    <row r="48" spans="1:7" x14ac:dyDescent="0.3">
      <c r="E48" s="48">
        <f t="shared" si="0"/>
        <v>0.34778999999999999</v>
      </c>
      <c r="F48" s="49">
        <v>0.11</v>
      </c>
    </row>
    <row r="49" spans="5:6" x14ac:dyDescent="0.3">
      <c r="E49" s="48">
        <f t="shared" si="0"/>
        <v>0.35238999999999998</v>
      </c>
      <c r="F49" s="49">
        <v>0.12</v>
      </c>
    </row>
    <row r="50" spans="5:6" x14ac:dyDescent="0.3">
      <c r="E50" s="48">
        <f t="shared" si="0"/>
        <v>0.35738999999999999</v>
      </c>
      <c r="F50" s="49">
        <v>0.13</v>
      </c>
    </row>
    <row r="51" spans="5:6" x14ac:dyDescent="0.3">
      <c r="E51" s="48">
        <f t="shared" si="0"/>
        <v>0.36279</v>
      </c>
      <c r="F51" s="49">
        <v>0.14000000000000001</v>
      </c>
    </row>
    <row r="52" spans="5:6" x14ac:dyDescent="0.3">
      <c r="E52" s="48">
        <f t="shared" si="0"/>
        <v>0.36858999999999997</v>
      </c>
      <c r="F52" s="49">
        <v>0.15</v>
      </c>
    </row>
    <row r="53" spans="5:6" x14ac:dyDescent="0.3">
      <c r="E53" s="48">
        <f t="shared" si="0"/>
        <v>0.37479000000000001</v>
      </c>
      <c r="F53" s="49">
        <v>0.16</v>
      </c>
    </row>
    <row r="54" spans="5:6" x14ac:dyDescent="0.3">
      <c r="E54" s="48">
        <f t="shared" si="0"/>
        <v>0.38139000000000001</v>
      </c>
      <c r="F54" s="49">
        <v>0.17</v>
      </c>
    </row>
    <row r="55" spans="5:6" x14ac:dyDescent="0.3">
      <c r="E55" s="48">
        <f t="shared" si="0"/>
        <v>0.38839000000000001</v>
      </c>
      <c r="F55" s="49">
        <v>0.18</v>
      </c>
    </row>
    <row r="56" spans="5:6" x14ac:dyDescent="0.3">
      <c r="E56" s="48">
        <f t="shared" si="0"/>
        <v>0.39578999999999998</v>
      </c>
      <c r="F56" s="49">
        <v>0.19</v>
      </c>
    </row>
    <row r="57" spans="5:6" x14ac:dyDescent="0.3">
      <c r="E57" s="48">
        <f t="shared" si="0"/>
        <v>0.40359</v>
      </c>
      <c r="F57" s="49">
        <v>0.2</v>
      </c>
    </row>
    <row r="58" spans="5:6" x14ac:dyDescent="0.3">
      <c r="E58" s="48">
        <f t="shared" si="0"/>
        <v>0.41178999999999999</v>
      </c>
      <c r="F58" s="49">
        <v>0.21</v>
      </c>
    </row>
    <row r="59" spans="5:6" x14ac:dyDescent="0.3">
      <c r="E59" s="48">
        <f t="shared" si="0"/>
        <v>0.42038999999999999</v>
      </c>
      <c r="F59" s="49">
        <v>0.22</v>
      </c>
    </row>
    <row r="60" spans="5:6" x14ac:dyDescent="0.3">
      <c r="E60" s="48">
        <f t="shared" si="0"/>
        <v>0.42938999999999999</v>
      </c>
      <c r="F60" s="49">
        <v>0.23</v>
      </c>
    </row>
    <row r="61" spans="5:6" x14ac:dyDescent="0.3">
      <c r="E61" s="48">
        <f t="shared" si="0"/>
        <v>0.43879000000000001</v>
      </c>
      <c r="F61" s="49">
        <v>0.24</v>
      </c>
    </row>
    <row r="62" spans="5:6" x14ac:dyDescent="0.3">
      <c r="E62" s="48">
        <f t="shared" si="0"/>
        <v>0.44858999999999999</v>
      </c>
      <c r="F62" s="49">
        <v>0.25</v>
      </c>
    </row>
    <row r="63" spans="5:6" x14ac:dyDescent="0.3">
      <c r="E63" s="48">
        <f t="shared" si="0"/>
        <v>0.45879000000000003</v>
      </c>
      <c r="F63" s="49">
        <v>0.26</v>
      </c>
    </row>
    <row r="64" spans="5:6" x14ac:dyDescent="0.3">
      <c r="E64" s="48">
        <f t="shared" si="0"/>
        <v>0.46938999999999997</v>
      </c>
      <c r="F64" s="49">
        <v>0.27</v>
      </c>
    </row>
    <row r="65" spans="5:6" x14ac:dyDescent="0.3">
      <c r="E65" s="48">
        <f t="shared" si="0"/>
        <v>0.48038999999999998</v>
      </c>
      <c r="F65" s="49">
        <v>0.28000000000000003</v>
      </c>
    </row>
    <row r="66" spans="5:6" x14ac:dyDescent="0.3">
      <c r="E66" s="48">
        <f t="shared" si="0"/>
        <v>0.49178999999999995</v>
      </c>
      <c r="F66" s="49">
        <v>0.28999999999999998</v>
      </c>
    </row>
    <row r="67" spans="5:6" x14ac:dyDescent="0.3">
      <c r="E67" s="48">
        <f t="shared" si="0"/>
        <v>0.50358999999999998</v>
      </c>
      <c r="F67" s="49">
        <v>0.3</v>
      </c>
    </row>
    <row r="68" spans="5:6" x14ac:dyDescent="0.3">
      <c r="E68" s="48">
        <f t="shared" si="0"/>
        <v>0.51578999999999997</v>
      </c>
      <c r="F68" s="49">
        <v>0.31</v>
      </c>
    </row>
    <row r="69" spans="5:6" x14ac:dyDescent="0.3">
      <c r="E69" s="48">
        <f t="shared" si="0"/>
        <v>0.52839000000000003</v>
      </c>
      <c r="F69" s="49">
        <v>0.32</v>
      </c>
    </row>
    <row r="70" spans="5:6" x14ac:dyDescent="0.3">
      <c r="E70" s="48">
        <f t="shared" si="0"/>
        <v>0.54139000000000004</v>
      </c>
      <c r="F70" s="49">
        <v>0.33</v>
      </c>
    </row>
    <row r="71" spans="5:6" x14ac:dyDescent="0.3">
      <c r="E71" s="48">
        <f t="shared" si="0"/>
        <v>0.55479000000000001</v>
      </c>
      <c r="F71" s="49">
        <v>0.34</v>
      </c>
    </row>
    <row r="72" spans="5:6" x14ac:dyDescent="0.3">
      <c r="E72" s="48">
        <f t="shared" si="0"/>
        <v>0.56858999999999993</v>
      </c>
      <c r="F72" s="49">
        <v>0.35</v>
      </c>
    </row>
    <row r="73" spans="5:6" x14ac:dyDescent="0.3">
      <c r="E73" s="48">
        <f t="shared" si="0"/>
        <v>0.58278999999999992</v>
      </c>
      <c r="F73" s="49">
        <v>0.36</v>
      </c>
    </row>
    <row r="74" spans="5:6" x14ac:dyDescent="0.3">
      <c r="E74" s="48">
        <f t="shared" si="0"/>
        <v>0.59738999999999998</v>
      </c>
      <c r="F74" s="49">
        <v>0.37</v>
      </c>
    </row>
    <row r="75" spans="5:6" x14ac:dyDescent="0.3">
      <c r="E75" s="48">
        <f t="shared" si="0"/>
        <v>0.61238999999999999</v>
      </c>
      <c r="F75" s="49">
        <v>0.38</v>
      </c>
    </row>
    <row r="76" spans="5:6" x14ac:dyDescent="0.3">
      <c r="E76" s="48">
        <f t="shared" si="0"/>
        <v>0.62779000000000007</v>
      </c>
      <c r="F76" s="49">
        <v>0.39</v>
      </c>
    </row>
    <row r="77" spans="5:6" x14ac:dyDescent="0.3">
      <c r="E77" s="48">
        <f t="shared" si="0"/>
        <v>0.64359000000000011</v>
      </c>
      <c r="F77" s="49">
        <v>0.4</v>
      </c>
    </row>
    <row r="78" spans="5:6" x14ac:dyDescent="0.3">
      <c r="E78" s="48">
        <f t="shared" si="0"/>
        <v>0.65978999999999988</v>
      </c>
      <c r="F78" s="49">
        <v>0.41</v>
      </c>
    </row>
    <row r="79" spans="5:6" x14ac:dyDescent="0.3">
      <c r="E79" s="48">
        <f t="shared" si="0"/>
        <v>0.67638999999999994</v>
      </c>
      <c r="F79" s="49">
        <v>0.42</v>
      </c>
    </row>
    <row r="80" spans="5:6" x14ac:dyDescent="0.3">
      <c r="E80" s="48">
        <f t="shared" si="0"/>
        <v>0.69338999999999995</v>
      </c>
      <c r="F80" s="49">
        <v>0.43</v>
      </c>
    </row>
  </sheetData>
  <mergeCells count="10">
    <mergeCell ref="E35:G35"/>
    <mergeCell ref="E36:F36"/>
    <mergeCell ref="E34:F34"/>
    <mergeCell ref="E25:H29"/>
    <mergeCell ref="J1:AE1"/>
    <mergeCell ref="A26:B26"/>
    <mergeCell ref="A25:B25"/>
    <mergeCell ref="B31:C31"/>
    <mergeCell ref="E31:F31"/>
    <mergeCell ref="G32:H32"/>
  </mergeCells>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6" zoomScale="49" workbookViewId="0">
      <selection activeCell="K18" sqref="K18"/>
    </sheetView>
  </sheetViews>
  <sheetFormatPr defaultRowHeight="15.6" x14ac:dyDescent="0.3"/>
  <cols>
    <col min="1" max="1" width="17" customWidth="1"/>
    <col min="2" max="2" width="12.69921875" customWidth="1"/>
    <col min="3" max="3" width="28" customWidth="1"/>
    <col min="4" max="4" width="19.59765625" customWidth="1"/>
    <col min="6" max="6" width="11.8984375" customWidth="1"/>
    <col min="7" max="7" width="18.3984375" customWidth="1"/>
    <col min="8" max="8" width="16.09765625" customWidth="1"/>
    <col min="9" max="9" width="12" customWidth="1"/>
    <col min="10" max="10" width="18.5" customWidth="1"/>
    <col min="11" max="11" width="15.59765625" customWidth="1"/>
  </cols>
  <sheetData>
    <row r="1" spans="1:12" x14ac:dyDescent="0.3">
      <c r="A1" s="33" t="s">
        <v>112</v>
      </c>
      <c r="B1" s="33" t="s">
        <v>85</v>
      </c>
      <c r="C1" s="33" t="s">
        <v>174</v>
      </c>
    </row>
    <row r="2" spans="1:12" x14ac:dyDescent="0.3">
      <c r="A2" s="29" t="s">
        <v>24</v>
      </c>
      <c r="B2" s="3">
        <f>'HDFC BANK'!H65</f>
        <v>0.12726451005574763</v>
      </c>
      <c r="C2" s="32">
        <v>0.26466829482630505</v>
      </c>
    </row>
    <row r="3" spans="1:12" x14ac:dyDescent="0.3">
      <c r="A3" s="29" t="s">
        <v>25</v>
      </c>
      <c r="B3" s="3">
        <f>'BAJAJ FINANCE'!H64</f>
        <v>0.42404872981904906</v>
      </c>
      <c r="C3" s="32">
        <v>-0.13919160942072448</v>
      </c>
    </row>
    <row r="4" spans="1:12" x14ac:dyDescent="0.3">
      <c r="A4" s="29" t="s">
        <v>26</v>
      </c>
      <c r="B4" s="3">
        <f>'TATA MOTORS'!G64</f>
        <v>0.12170955767389441</v>
      </c>
      <c r="C4" s="32">
        <v>-5.9827067817815681E-2</v>
      </c>
    </row>
    <row r="5" spans="1:12" x14ac:dyDescent="0.3">
      <c r="A5" s="29" t="s">
        <v>27</v>
      </c>
      <c r="B5" s="3">
        <f>TCS!H64</f>
        <v>0.26582604605348326</v>
      </c>
      <c r="C5" s="32">
        <v>1.507833492590867E-2</v>
      </c>
    </row>
    <row r="6" spans="1:12" x14ac:dyDescent="0.3">
      <c r="A6" s="30" t="s">
        <v>28</v>
      </c>
      <c r="B6" s="3">
        <f>'Astral Ltd'!H65</f>
        <v>0.34845313132426708</v>
      </c>
      <c r="C6" s="32">
        <v>0.11375647093586436</v>
      </c>
      <c r="E6" s="142" t="s">
        <v>137</v>
      </c>
      <c r="F6" s="142"/>
      <c r="G6" s="142"/>
      <c r="H6" s="142"/>
      <c r="I6" s="142"/>
      <c r="J6" s="142"/>
      <c r="K6" s="142"/>
      <c r="L6" s="142"/>
    </row>
    <row r="7" spans="1:12" x14ac:dyDescent="0.3">
      <c r="A7" s="30" t="s">
        <v>29</v>
      </c>
      <c r="B7" s="3">
        <f>'NIFTY BEES'!I64</f>
        <v>0.13893605309362903</v>
      </c>
      <c r="C7" s="32">
        <v>8.0343240108873115E-2</v>
      </c>
      <c r="E7" s="142"/>
      <c r="F7" s="142"/>
      <c r="G7" s="142"/>
      <c r="H7" s="142"/>
      <c r="I7" s="142"/>
      <c r="J7" s="142"/>
      <c r="K7" s="142"/>
      <c r="L7" s="142"/>
    </row>
    <row r="8" spans="1:12" x14ac:dyDescent="0.3">
      <c r="A8" s="30" t="s">
        <v>30</v>
      </c>
      <c r="B8" s="3">
        <f>'Sun Pharma'!J64</f>
        <v>0.17360917483233146</v>
      </c>
      <c r="C8" s="32">
        <v>-1.8192091282847576E-2</v>
      </c>
      <c r="E8" s="142"/>
      <c r="F8" s="142"/>
      <c r="G8" s="142"/>
      <c r="H8" s="142"/>
      <c r="I8" s="142"/>
      <c r="J8" s="142"/>
      <c r="K8" s="142"/>
      <c r="L8" s="142"/>
    </row>
    <row r="9" spans="1:12" x14ac:dyDescent="0.3">
      <c r="A9" s="30" t="s">
        <v>31</v>
      </c>
      <c r="B9" s="3">
        <f>Nestle!I65</f>
        <v>0.22966651896728998</v>
      </c>
      <c r="C9" s="32">
        <v>3.6508836283360893E-2</v>
      </c>
      <c r="E9" s="142"/>
      <c r="F9" s="142"/>
      <c r="G9" s="142"/>
      <c r="H9" s="142"/>
      <c r="I9" s="142"/>
      <c r="J9" s="142"/>
      <c r="K9" s="142"/>
      <c r="L9" s="142"/>
    </row>
    <row r="10" spans="1:12" x14ac:dyDescent="0.3">
      <c r="A10" s="30" t="s">
        <v>32</v>
      </c>
      <c r="B10" s="3">
        <f>'Asian Paints'!I65</f>
        <v>0.25124712854354286</v>
      </c>
      <c r="C10" s="32">
        <v>-5.6040579454381373E-2</v>
      </c>
      <c r="E10" s="142"/>
      <c r="F10" s="142"/>
      <c r="G10" s="142"/>
      <c r="H10" s="142"/>
      <c r="I10" s="142"/>
      <c r="J10" s="142"/>
      <c r="K10" s="142"/>
      <c r="L10" s="142"/>
    </row>
    <row r="11" spans="1:12" x14ac:dyDescent="0.3">
      <c r="A11" s="30" t="s">
        <v>33</v>
      </c>
      <c r="B11" s="3">
        <f>'Jubilent FoodWorks'!H64</f>
        <v>0.30643184727337142</v>
      </c>
      <c r="C11" s="32">
        <v>7.0664963217371354E-2</v>
      </c>
      <c r="E11" s="142"/>
      <c r="F11" s="142"/>
      <c r="G11" s="142"/>
      <c r="H11" s="142"/>
      <c r="I11" s="142"/>
      <c r="J11" s="142"/>
      <c r="K11" s="142"/>
      <c r="L11" s="142"/>
    </row>
    <row r="12" spans="1:12" x14ac:dyDescent="0.3">
      <c r="A12" s="30" t="s">
        <v>34</v>
      </c>
      <c r="B12" s="3">
        <f>'Eicher Motor'!H65</f>
        <v>0.11306136498285838</v>
      </c>
      <c r="C12" s="32">
        <v>3.697566460693813E-2</v>
      </c>
    </row>
    <row r="13" spans="1:12" x14ac:dyDescent="0.3">
      <c r="A13" s="30" t="s">
        <v>35</v>
      </c>
      <c r="B13" s="3">
        <f>'Bharti Airtel'!H64</f>
        <v>0.15253127181642617</v>
      </c>
      <c r="C13" s="32">
        <v>7.4362069662761932E-2</v>
      </c>
    </row>
    <row r="14" spans="1:12" x14ac:dyDescent="0.3">
      <c r="A14" s="30" t="s">
        <v>36</v>
      </c>
      <c r="B14" s="3">
        <f>Titan!H64</f>
        <v>0.29585492284160619</v>
      </c>
      <c r="C14" s="32">
        <v>-5.2033307188284342E-3</v>
      </c>
    </row>
    <row r="15" spans="1:12" x14ac:dyDescent="0.3">
      <c r="A15" s="30" t="s">
        <v>37</v>
      </c>
      <c r="B15" s="3">
        <f>'Avenue Supermart'!H64</f>
        <v>0.31359087135149361</v>
      </c>
      <c r="C15" s="32">
        <v>3.5396521285244176E-2</v>
      </c>
      <c r="G15" s="145" t="s">
        <v>172</v>
      </c>
      <c r="H15" s="145"/>
      <c r="J15" s="145" t="s">
        <v>173</v>
      </c>
      <c r="K15" s="145"/>
    </row>
    <row r="16" spans="1:12" x14ac:dyDescent="0.3">
      <c r="A16" s="30" t="s">
        <v>38</v>
      </c>
      <c r="B16" s="3">
        <f>PVR!H64</f>
        <v>0.1470010501092974</v>
      </c>
      <c r="C16" s="32">
        <v>6.2213901968693613E-2</v>
      </c>
      <c r="F16" s="59"/>
      <c r="G16" s="144" t="s">
        <v>136</v>
      </c>
      <c r="H16" s="144"/>
      <c r="I16" s="59"/>
      <c r="J16" s="144" t="s">
        <v>136</v>
      </c>
      <c r="K16" s="144"/>
    </row>
    <row r="17" spans="1:23" x14ac:dyDescent="0.3">
      <c r="A17" s="30" t="s">
        <v>39</v>
      </c>
      <c r="B17" s="3">
        <f>'Alkyl Amines'!I64</f>
        <v>0.64532031323133776</v>
      </c>
      <c r="C17" s="32">
        <v>-3.9744730803416874E-2</v>
      </c>
      <c r="G17" s="143" t="s">
        <v>117</v>
      </c>
      <c r="H17" s="143"/>
      <c r="J17" s="143" t="s">
        <v>117</v>
      </c>
      <c r="K17" s="143"/>
    </row>
    <row r="18" spans="1:23" x14ac:dyDescent="0.3">
      <c r="A18" s="30" t="s">
        <v>40</v>
      </c>
      <c r="B18" s="3">
        <f>'Varun Beverages'!I64</f>
        <v>0.45650282937925746</v>
      </c>
      <c r="C18" s="32">
        <v>-4.5604355360702085E-2</v>
      </c>
      <c r="G18" s="60" t="s">
        <v>114</v>
      </c>
      <c r="H18" s="61">
        <f t="array" ref="H18">MMULT(TRANSPOSE(C2:C23),B2:B23)</f>
        <v>8.7228984077169308E-2</v>
      </c>
      <c r="J18" s="60" t="s">
        <v>114</v>
      </c>
      <c r="K18" s="61">
        <v>7.0499999999999993E-2</v>
      </c>
    </row>
    <row r="19" spans="1:23" x14ac:dyDescent="0.3">
      <c r="A19" s="30" t="s">
        <v>41</v>
      </c>
      <c r="B19" s="3">
        <f>'APL Apollo Tubes'!I64</f>
        <v>0.45796608871221256</v>
      </c>
      <c r="C19" s="32">
        <v>6.389676414984008E-2</v>
      </c>
      <c r="G19" s="60" t="s">
        <v>115</v>
      </c>
      <c r="H19" s="61">
        <f t="array" ref="H19">MMULT(TRANSPOSE(C2:C23),MMULT(B33:W54,C2:C23))</f>
        <v>6.2434124525539382E-3</v>
      </c>
      <c r="J19" s="60" t="s">
        <v>115</v>
      </c>
      <c r="K19" s="61">
        <v>0</v>
      </c>
    </row>
    <row r="20" spans="1:23" x14ac:dyDescent="0.3">
      <c r="A20" s="30" t="s">
        <v>42</v>
      </c>
      <c r="B20" s="3">
        <f>'Page Industries'!I65</f>
        <v>0.23809687062565971</v>
      </c>
      <c r="C20" s="32">
        <v>2.7813810221774454E-2</v>
      </c>
      <c r="G20" s="60" t="s">
        <v>116</v>
      </c>
      <c r="H20" s="61">
        <f>SQRT(H19)</f>
        <v>7.9015267211811277E-2</v>
      </c>
      <c r="J20" s="60" t="s">
        <v>116</v>
      </c>
      <c r="K20" s="61">
        <v>0</v>
      </c>
    </row>
    <row r="21" spans="1:23" x14ac:dyDescent="0.3">
      <c r="A21" s="30" t="s">
        <v>43</v>
      </c>
      <c r="B21" s="3">
        <f>'KEI Industries'!H65</f>
        <v>0.38906544074957589</v>
      </c>
      <c r="C21" s="32">
        <v>-4.6121622490960468E-2</v>
      </c>
    </row>
    <row r="22" spans="1:23" x14ac:dyDescent="0.3">
      <c r="A22" s="30" t="s">
        <v>44</v>
      </c>
      <c r="B22" s="3">
        <f>CDSL!H64</f>
        <v>0.32992556994842004</v>
      </c>
      <c r="C22" s="32">
        <v>-5.200516481086994E-2</v>
      </c>
    </row>
    <row r="23" spans="1:23" x14ac:dyDescent="0.3">
      <c r="A23" s="31" t="s">
        <v>45</v>
      </c>
      <c r="B23" s="3">
        <f>'GOLD BEES'!H64</f>
        <v>0.10977346331552271</v>
      </c>
      <c r="C23" s="32">
        <v>0.58025163090987253</v>
      </c>
    </row>
    <row r="24" spans="1:23" x14ac:dyDescent="0.3">
      <c r="A24" s="30" t="s">
        <v>167</v>
      </c>
      <c r="B24" s="3">
        <v>7.0499999999999993E-2</v>
      </c>
      <c r="C24" s="32">
        <v>0</v>
      </c>
    </row>
    <row r="25" spans="1:23" x14ac:dyDescent="0.3">
      <c r="A25" s="30" t="s">
        <v>113</v>
      </c>
      <c r="B25" s="32">
        <f>SUM(C2:C23)</f>
        <v>0.99999995094226146</v>
      </c>
    </row>
    <row r="31" spans="1:23" ht="18" x14ac:dyDescent="0.35">
      <c r="A31" s="5"/>
      <c r="B31" s="128" t="s">
        <v>23</v>
      </c>
      <c r="C31" s="129"/>
      <c r="D31" s="129"/>
      <c r="E31" s="129"/>
      <c r="F31" s="129"/>
      <c r="G31" s="129"/>
      <c r="H31" s="129"/>
      <c r="I31" s="129"/>
      <c r="J31" s="129"/>
      <c r="K31" s="129"/>
      <c r="L31" s="129"/>
      <c r="M31" s="129"/>
      <c r="N31" s="129"/>
      <c r="O31" s="129"/>
      <c r="P31" s="129"/>
      <c r="Q31" s="129"/>
      <c r="R31" s="129"/>
      <c r="S31" s="129"/>
      <c r="T31" s="129"/>
      <c r="U31" s="129"/>
      <c r="V31" s="129"/>
      <c r="W31" s="129"/>
    </row>
    <row r="32" spans="1:23" x14ac:dyDescent="0.3">
      <c r="A32" s="19"/>
      <c r="B32" s="31" t="str" cm="1">
        <f t="array" ref="B32:W32">TRANSPOSE(A33:A54)</f>
        <v>HDFC</v>
      </c>
      <c r="C32" s="31" t="str">
        <v>BAJAJ</v>
      </c>
      <c r="D32" s="31" t="str">
        <v>TATA</v>
      </c>
      <c r="E32" s="31" t="str">
        <v>TCS</v>
      </c>
      <c r="F32" s="31" t="str">
        <v>ASTRAL</v>
      </c>
      <c r="G32" s="31" t="str">
        <v>NIFTY BEES</v>
      </c>
      <c r="H32" s="31" t="str">
        <v>SUN</v>
      </c>
      <c r="I32" s="31" t="str">
        <v>NESTLE</v>
      </c>
      <c r="J32" s="31" t="str">
        <v>ASIAN</v>
      </c>
      <c r="K32" s="31" t="str">
        <v>JUBLIANT</v>
      </c>
      <c r="L32" s="31" t="str">
        <v>EICHER</v>
      </c>
      <c r="M32" s="31" t="str">
        <v>BHARTI</v>
      </c>
      <c r="N32" s="31" t="str">
        <v>TITAN</v>
      </c>
      <c r="O32" s="31" t="str">
        <v>AVENUE</v>
      </c>
      <c r="P32" s="31" t="str">
        <v>PVR</v>
      </c>
      <c r="Q32" s="31" t="str">
        <v>ALKYL</v>
      </c>
      <c r="R32" s="31" t="str">
        <v>VARUN</v>
      </c>
      <c r="S32" s="31" t="str">
        <v>APL</v>
      </c>
      <c r="T32" s="31" t="str">
        <v>PAGE</v>
      </c>
      <c r="U32" s="31" t="str">
        <v>KEI</v>
      </c>
      <c r="V32" s="31" t="str">
        <v>CDSL</v>
      </c>
      <c r="W32" s="31" t="str">
        <v>GOLD BEES</v>
      </c>
    </row>
    <row r="33" spans="1:23" x14ac:dyDescent="0.3">
      <c r="A33" s="29" t="s">
        <v>24</v>
      </c>
      <c r="B33" s="28">
        <f t="array" ref="B33:W54">(12/58)*MMULT(TRANSPOSE(Covariance_Matrix!B2:W60),Covariance_Matrix!B2:W60)</f>
        <v>6.2478747529456778E-2</v>
      </c>
      <c r="C33" s="28">
        <v>8.9873359049789825E-2</v>
      </c>
      <c r="D33" s="28">
        <v>7.3176194317700685E-2</v>
      </c>
      <c r="E33" s="28">
        <v>4.1199917244747405E-2</v>
      </c>
      <c r="F33" s="28">
        <v>4.0875868960555735E-2</v>
      </c>
      <c r="G33" s="28">
        <v>3.9436660797711624E-2</v>
      </c>
      <c r="H33" s="28">
        <v>7.4911586066170556E-3</v>
      </c>
      <c r="I33" s="28">
        <v>1.1129925552920531E-2</v>
      </c>
      <c r="J33" s="28">
        <v>2.0642228742715381E-2</v>
      </c>
      <c r="K33" s="28">
        <v>3.8468116845814984E-2</v>
      </c>
      <c r="L33" s="28">
        <v>3.5649942573547526E-2</v>
      </c>
      <c r="M33" s="28">
        <v>2.3266082385630292E-2</v>
      </c>
      <c r="N33" s="28">
        <v>3.9568296308232276E-2</v>
      </c>
      <c r="O33" s="28">
        <v>2.4348607144868334E-2</v>
      </c>
      <c r="P33" s="28">
        <v>4.1459560702588646E-2</v>
      </c>
      <c r="Q33" s="28">
        <v>5.107404921513542E-2</v>
      </c>
      <c r="R33" s="28">
        <v>5.1631074587864971E-2</v>
      </c>
      <c r="S33" s="28">
        <v>3.5466572332319306E-2</v>
      </c>
      <c r="T33" s="28">
        <v>2.4344814462017545E-2</v>
      </c>
      <c r="U33" s="28">
        <v>1.8216111897725512E-2</v>
      </c>
      <c r="V33" s="28">
        <v>7.5806654466598261E-2</v>
      </c>
      <c r="W33" s="28">
        <v>-6.4221146077951072E-3</v>
      </c>
    </row>
    <row r="34" spans="1:23" x14ac:dyDescent="0.3">
      <c r="A34" s="29" t="s">
        <v>25</v>
      </c>
      <c r="B34" s="28">
        <v>8.9873359049789825E-2</v>
      </c>
      <c r="C34" s="28">
        <v>0.23863046676452621</v>
      </c>
      <c r="D34" s="28">
        <v>0.10692167486951143</v>
      </c>
      <c r="E34" s="28">
        <v>4.1195095011113979E-2</v>
      </c>
      <c r="F34" s="28">
        <v>9.4186614791844855E-2</v>
      </c>
      <c r="G34" s="28">
        <v>7.047533527520404E-2</v>
      </c>
      <c r="H34" s="28">
        <v>2.6941643738494482E-2</v>
      </c>
      <c r="I34" s="28">
        <v>3.1013010716934419E-2</v>
      </c>
      <c r="J34" s="28">
        <v>4.5221011431278761E-2</v>
      </c>
      <c r="K34" s="28">
        <v>7.0402540905159086E-2</v>
      </c>
      <c r="L34" s="28">
        <v>6.8234097817456735E-2</v>
      </c>
      <c r="M34" s="28">
        <v>4.2618660778907705E-2</v>
      </c>
      <c r="N34" s="28">
        <v>0.10265408751448241</v>
      </c>
      <c r="O34" s="28">
        <v>5.8070645959244376E-2</v>
      </c>
      <c r="P34" s="28">
        <v>0.10906794693498799</v>
      </c>
      <c r="Q34" s="28">
        <v>9.1390473995613966E-2</v>
      </c>
      <c r="R34" s="28">
        <v>9.645078166570023E-2</v>
      </c>
      <c r="S34" s="28">
        <v>7.2287879475969763E-2</v>
      </c>
      <c r="T34" s="28">
        <v>7.2774550458448703E-2</v>
      </c>
      <c r="U34" s="28">
        <v>5.5225115218748747E-2</v>
      </c>
      <c r="V34" s="28">
        <v>0.13724447563016032</v>
      </c>
      <c r="W34" s="28">
        <v>-2.384185423897863E-3</v>
      </c>
    </row>
    <row r="35" spans="1:23" x14ac:dyDescent="0.3">
      <c r="A35" s="29" t="s">
        <v>26</v>
      </c>
      <c r="B35" s="28">
        <v>7.3176194317700685E-2</v>
      </c>
      <c r="C35" s="28">
        <v>0.10692167486951143</v>
      </c>
      <c r="D35" s="28">
        <v>0.35816077319871675</v>
      </c>
      <c r="E35" s="28">
        <v>0.15945385320977862</v>
      </c>
      <c r="F35" s="28">
        <v>7.4778211460115984E-2</v>
      </c>
      <c r="G35" s="28">
        <v>6.5435736340313549E-2</v>
      </c>
      <c r="H35" s="28">
        <v>4.4294413058376655E-2</v>
      </c>
      <c r="I35" s="28">
        <v>-1.6235636992599594E-3</v>
      </c>
      <c r="J35" s="28">
        <v>1.2269613240431732E-2</v>
      </c>
      <c r="K35" s="28">
        <v>7.2580206084768298E-2</v>
      </c>
      <c r="L35" s="28">
        <v>9.466215957503625E-2</v>
      </c>
      <c r="M35" s="28">
        <v>3.8453409413056847E-2</v>
      </c>
      <c r="N35" s="28">
        <v>6.8230763495688754E-2</v>
      </c>
      <c r="O35" s="28">
        <v>3.2077851590842588E-2</v>
      </c>
      <c r="P35" s="28">
        <v>0.10934696600946969</v>
      </c>
      <c r="Q35" s="28">
        <v>0.11402641178154355</v>
      </c>
      <c r="R35" s="28">
        <v>7.0482635658213208E-2</v>
      </c>
      <c r="S35" s="28">
        <v>0.11478683742579132</v>
      </c>
      <c r="T35" s="28">
        <v>8.7894232289548707E-2</v>
      </c>
      <c r="U35" s="28">
        <v>6.6515553576665512E-2</v>
      </c>
      <c r="V35" s="28">
        <v>0.10608800669553581</v>
      </c>
      <c r="W35" s="28">
        <v>-8.4381445281822912E-3</v>
      </c>
    </row>
    <row r="36" spans="1:23" x14ac:dyDescent="0.3">
      <c r="A36" s="29" t="s">
        <v>27</v>
      </c>
      <c r="B36" s="28">
        <v>4.1199917244747405E-2</v>
      </c>
      <c r="C36" s="28">
        <v>4.1195095011113979E-2</v>
      </c>
      <c r="D36" s="28">
        <v>0.15945385320977862</v>
      </c>
      <c r="E36" s="28">
        <v>0.57129800578123546</v>
      </c>
      <c r="F36" s="28">
        <v>7.1415182841285561E-3</v>
      </c>
      <c r="G36" s="28">
        <v>3.8475678110874427E-2</v>
      </c>
      <c r="H36" s="28">
        <v>9.2375577668339821E-3</v>
      </c>
      <c r="I36" s="28">
        <v>8.795007023199174E-3</v>
      </c>
      <c r="J36" s="28">
        <v>1.0043026827213334E-2</v>
      </c>
      <c r="K36" s="28">
        <v>5.3659821377708618E-2</v>
      </c>
      <c r="L36" s="28">
        <v>2.1263238249274376E-2</v>
      </c>
      <c r="M36" s="28">
        <v>-7.3310465949240934E-3</v>
      </c>
      <c r="N36" s="28">
        <v>2.2969908725158816E-2</v>
      </c>
      <c r="O36" s="28">
        <v>-1.6684631858334475E-2</v>
      </c>
      <c r="P36" s="28">
        <v>4.8740540115463332E-2</v>
      </c>
      <c r="Q36" s="28">
        <v>2.032832822538146E-2</v>
      </c>
      <c r="R36" s="28">
        <v>-1.5417987843563215E-3</v>
      </c>
      <c r="S36" s="28">
        <v>8.8499794171213383E-2</v>
      </c>
      <c r="T36" s="28">
        <v>8.4720185264666403E-2</v>
      </c>
      <c r="U36" s="28">
        <v>2.5664981371443314E-2</v>
      </c>
      <c r="V36" s="28">
        <v>2.1216341057380985E-2</v>
      </c>
      <c r="W36" s="28">
        <v>-2.1813323831861284E-2</v>
      </c>
    </row>
    <row r="37" spans="1:23" x14ac:dyDescent="0.3">
      <c r="A37" s="30" t="s">
        <v>28</v>
      </c>
      <c r="B37" s="28">
        <v>4.0875868960555735E-2</v>
      </c>
      <c r="C37" s="28">
        <v>9.4186614791844855E-2</v>
      </c>
      <c r="D37" s="28">
        <v>7.4778211460115984E-2</v>
      </c>
      <c r="E37" s="28">
        <v>7.1415182841285561E-3</v>
      </c>
      <c r="F37" s="28">
        <v>0.1013449133288227</v>
      </c>
      <c r="G37" s="28">
        <v>3.4390098880162097E-2</v>
      </c>
      <c r="H37" s="28">
        <v>9.9465046464906753E-3</v>
      </c>
      <c r="I37" s="28">
        <v>1.6247529067655114E-2</v>
      </c>
      <c r="J37" s="28">
        <v>3.7459600314452682E-2</v>
      </c>
      <c r="K37" s="28">
        <v>5.472568286628187E-2</v>
      </c>
      <c r="L37" s="28">
        <v>3.6043883663233911E-2</v>
      </c>
      <c r="M37" s="28">
        <v>1.8069125877199096E-2</v>
      </c>
      <c r="N37" s="28">
        <v>5.1452789919750774E-2</v>
      </c>
      <c r="O37" s="28">
        <v>4.224605710886347E-2</v>
      </c>
      <c r="P37" s="28">
        <v>4.6163060011866527E-2</v>
      </c>
      <c r="Q37" s="28">
        <v>5.2967110266696968E-2</v>
      </c>
      <c r="R37" s="28">
        <v>5.3023854921617611E-2</v>
      </c>
      <c r="S37" s="28">
        <v>6.5242941541424002E-2</v>
      </c>
      <c r="T37" s="28">
        <v>4.2854075639846667E-2</v>
      </c>
      <c r="U37" s="28">
        <v>5.5736992781670013E-2</v>
      </c>
      <c r="V37" s="28">
        <v>8.8394346862940551E-2</v>
      </c>
      <c r="W37" s="28">
        <v>-7.9908779020004539E-3</v>
      </c>
    </row>
    <row r="38" spans="1:23" x14ac:dyDescent="0.3">
      <c r="A38" s="30" t="s">
        <v>29</v>
      </c>
      <c r="B38" s="28">
        <v>3.9436660797711624E-2</v>
      </c>
      <c r="C38" s="28">
        <v>7.047533527520404E-2</v>
      </c>
      <c r="D38" s="28">
        <v>6.5435736340313549E-2</v>
      </c>
      <c r="E38" s="28">
        <v>3.8475678110874427E-2</v>
      </c>
      <c r="F38" s="28">
        <v>3.4390098880162097E-2</v>
      </c>
      <c r="G38" s="28">
        <v>3.5670345059971513E-2</v>
      </c>
      <c r="H38" s="28">
        <v>2.5105360484962889E-2</v>
      </c>
      <c r="I38" s="28">
        <v>1.1325346420823416E-2</v>
      </c>
      <c r="J38" s="28">
        <v>2.2212631386213665E-2</v>
      </c>
      <c r="K38" s="28">
        <v>3.359104201706023E-2</v>
      </c>
      <c r="L38" s="28">
        <v>3.2805584555762685E-2</v>
      </c>
      <c r="M38" s="28">
        <v>2.2058554372425924E-2</v>
      </c>
      <c r="N38" s="28">
        <v>3.7273026035412431E-2</v>
      </c>
      <c r="O38" s="28">
        <v>2.0842796539065317E-2</v>
      </c>
      <c r="P38" s="28">
        <v>3.6742091079077874E-2</v>
      </c>
      <c r="Q38" s="28">
        <v>4.3515055608800216E-2</v>
      </c>
      <c r="R38" s="28">
        <v>3.937704313238246E-2</v>
      </c>
      <c r="S38" s="28">
        <v>4.4951904125233116E-2</v>
      </c>
      <c r="T38" s="28">
        <v>3.1833181746022662E-2</v>
      </c>
      <c r="U38" s="28">
        <v>2.9229765180435685E-2</v>
      </c>
      <c r="V38" s="28">
        <v>5.9189317465516457E-2</v>
      </c>
      <c r="W38" s="28">
        <v>-7.1559046284236849E-4</v>
      </c>
    </row>
    <row r="39" spans="1:23" x14ac:dyDescent="0.3">
      <c r="A39" s="30" t="s">
        <v>30</v>
      </c>
      <c r="B39" s="28">
        <v>7.4911586066170556E-3</v>
      </c>
      <c r="C39" s="28">
        <v>2.6941643738494482E-2</v>
      </c>
      <c r="D39" s="28">
        <v>4.4294413058376655E-2</v>
      </c>
      <c r="E39" s="28">
        <v>9.2375577668339821E-3</v>
      </c>
      <c r="F39" s="28">
        <v>9.9465046464906753E-3</v>
      </c>
      <c r="G39" s="28">
        <v>2.5105360484962889E-2</v>
      </c>
      <c r="H39" s="28">
        <v>9.2549125919408448E-2</v>
      </c>
      <c r="I39" s="28">
        <v>6.3007302761074633E-3</v>
      </c>
      <c r="J39" s="28">
        <v>1.5190339922811942E-2</v>
      </c>
      <c r="K39" s="28">
        <v>2.7752251811982698E-2</v>
      </c>
      <c r="L39" s="28">
        <v>2.9805821647016797E-2</v>
      </c>
      <c r="M39" s="28">
        <v>2.2343405858779478E-2</v>
      </c>
      <c r="N39" s="28">
        <v>9.435960580317676E-3</v>
      </c>
      <c r="O39" s="28">
        <v>2.7555893062264436E-3</v>
      </c>
      <c r="P39" s="28">
        <v>1.438794716084861E-2</v>
      </c>
      <c r="Q39" s="28">
        <v>5.3523366937365514E-2</v>
      </c>
      <c r="R39" s="28">
        <v>3.2834722331025613E-2</v>
      </c>
      <c r="S39" s="28">
        <v>3.8231789088460949E-2</v>
      </c>
      <c r="T39" s="28">
        <v>4.1966015045999519E-2</v>
      </c>
      <c r="U39" s="28">
        <v>3.5351774358484363E-2</v>
      </c>
      <c r="V39" s="28">
        <v>1.2334133304754007E-2</v>
      </c>
      <c r="W39" s="28">
        <v>1.0508022905741335E-2</v>
      </c>
    </row>
    <row r="40" spans="1:23" x14ac:dyDescent="0.3">
      <c r="A40" s="30" t="s">
        <v>31</v>
      </c>
      <c r="B40" s="28">
        <v>1.1129925552920531E-2</v>
      </c>
      <c r="C40" s="28">
        <v>3.1013010716934419E-2</v>
      </c>
      <c r="D40" s="28">
        <v>-1.6235636992599594E-3</v>
      </c>
      <c r="E40" s="28">
        <v>8.795007023199174E-3</v>
      </c>
      <c r="F40" s="28">
        <v>1.6247529067655114E-2</v>
      </c>
      <c r="G40" s="28">
        <v>1.1325346420823416E-2</v>
      </c>
      <c r="H40" s="28">
        <v>6.3007302761074633E-3</v>
      </c>
      <c r="I40" s="28">
        <v>3.792072620689655E-2</v>
      </c>
      <c r="J40" s="28">
        <v>2.63546229775918E-2</v>
      </c>
      <c r="K40" s="28">
        <v>2.1243525668419104E-2</v>
      </c>
      <c r="L40" s="28">
        <v>1.852554316675983E-2</v>
      </c>
      <c r="M40" s="28">
        <v>8.6156130096244343E-3</v>
      </c>
      <c r="N40" s="28">
        <v>2.4250933884047844E-2</v>
      </c>
      <c r="O40" s="28">
        <v>2.5777537679462215E-2</v>
      </c>
      <c r="P40" s="28">
        <v>5.6255368291149186E-3</v>
      </c>
      <c r="Q40" s="28">
        <v>1.7704067706171788E-2</v>
      </c>
      <c r="R40" s="28">
        <v>1.1490403764431036E-2</v>
      </c>
      <c r="S40" s="28">
        <v>8.4837670382210927E-3</v>
      </c>
      <c r="T40" s="28">
        <v>2.1613505056710097E-2</v>
      </c>
      <c r="U40" s="28">
        <v>-9.625715580254227E-4</v>
      </c>
      <c r="V40" s="28">
        <v>2.4157266449164438E-2</v>
      </c>
      <c r="W40" s="28">
        <v>3.5502737755289198E-3</v>
      </c>
    </row>
    <row r="41" spans="1:23" x14ac:dyDescent="0.3">
      <c r="A41" s="30" t="s">
        <v>32</v>
      </c>
      <c r="B41" s="28">
        <v>2.0642228742715381E-2</v>
      </c>
      <c r="C41" s="28">
        <v>4.5221011431278761E-2</v>
      </c>
      <c r="D41" s="28">
        <v>1.2269613240431732E-2</v>
      </c>
      <c r="E41" s="28">
        <v>1.0043026827213334E-2</v>
      </c>
      <c r="F41" s="28">
        <v>3.7459600314452682E-2</v>
      </c>
      <c r="G41" s="28">
        <v>2.2212631386213665E-2</v>
      </c>
      <c r="H41" s="28">
        <v>1.5190339922811942E-2</v>
      </c>
      <c r="I41" s="28">
        <v>2.63546229775918E-2</v>
      </c>
      <c r="J41" s="28">
        <v>6.9430403163435933E-2</v>
      </c>
      <c r="K41" s="28">
        <v>2.8876178351634491E-2</v>
      </c>
      <c r="L41" s="28">
        <v>1.8432643229483976E-2</v>
      </c>
      <c r="M41" s="28">
        <v>4.1621364181085975E-3</v>
      </c>
      <c r="N41" s="28">
        <v>3.869968249328512E-2</v>
      </c>
      <c r="O41" s="28">
        <v>4.6060220537871933E-2</v>
      </c>
      <c r="P41" s="28">
        <v>2.8257216006815316E-3</v>
      </c>
      <c r="Q41" s="28">
        <v>2.1395389960845355E-2</v>
      </c>
      <c r="R41" s="28">
        <v>1.1928018825569361E-2</v>
      </c>
      <c r="S41" s="28">
        <v>4.5185471251243378E-2</v>
      </c>
      <c r="T41" s="28">
        <v>3.1746338945567193E-2</v>
      </c>
      <c r="U41" s="28">
        <v>1.6931807020625137E-2</v>
      </c>
      <c r="V41" s="28">
        <v>4.1500436029318473E-2</v>
      </c>
      <c r="W41" s="28">
        <v>6.9842284604278799E-4</v>
      </c>
    </row>
    <row r="42" spans="1:23" x14ac:dyDescent="0.3">
      <c r="A42" s="30" t="s">
        <v>33</v>
      </c>
      <c r="B42" s="28">
        <v>3.8468116845814984E-2</v>
      </c>
      <c r="C42" s="28">
        <v>7.0402540905159086E-2</v>
      </c>
      <c r="D42" s="28">
        <v>7.2580206084768298E-2</v>
      </c>
      <c r="E42" s="28">
        <v>5.3659821377708618E-2</v>
      </c>
      <c r="F42" s="28">
        <v>5.472568286628187E-2</v>
      </c>
      <c r="G42" s="28">
        <v>3.359104201706023E-2</v>
      </c>
      <c r="H42" s="28">
        <v>2.7752251811982698E-2</v>
      </c>
      <c r="I42" s="28">
        <v>2.1243525668419104E-2</v>
      </c>
      <c r="J42" s="28">
        <v>2.8876178351634491E-2</v>
      </c>
      <c r="K42" s="28">
        <v>0.10977329742620488</v>
      </c>
      <c r="L42" s="28">
        <v>4.4204235814863872E-2</v>
      </c>
      <c r="M42" s="28">
        <v>1.6538000753802608E-2</v>
      </c>
      <c r="N42" s="28">
        <v>4.217581571385759E-2</v>
      </c>
      <c r="O42" s="28">
        <v>4.4928070774399781E-2</v>
      </c>
      <c r="P42" s="28">
        <v>3.7705720901209903E-2</v>
      </c>
      <c r="Q42" s="28">
        <v>7.9004466493882736E-2</v>
      </c>
      <c r="R42" s="28">
        <v>3.8003074963482632E-2</v>
      </c>
      <c r="S42" s="28">
        <v>6.7376778102689008E-2</v>
      </c>
      <c r="T42" s="28">
        <v>4.5820094734967926E-2</v>
      </c>
      <c r="U42" s="28">
        <v>6.2370363766867901E-2</v>
      </c>
      <c r="V42" s="28">
        <v>7.2388256904643192E-2</v>
      </c>
      <c r="W42" s="28">
        <v>-8.5784544203842718E-3</v>
      </c>
    </row>
    <row r="43" spans="1:23" x14ac:dyDescent="0.3">
      <c r="A43" s="30" t="s">
        <v>34</v>
      </c>
      <c r="B43" s="28">
        <v>3.5649942573547526E-2</v>
      </c>
      <c r="C43" s="28">
        <v>6.8234097817456735E-2</v>
      </c>
      <c r="D43" s="28">
        <v>9.466215957503625E-2</v>
      </c>
      <c r="E43" s="28">
        <v>2.1263238249274376E-2</v>
      </c>
      <c r="F43" s="28">
        <v>3.6043883663233911E-2</v>
      </c>
      <c r="G43" s="28">
        <v>3.2805584555762685E-2</v>
      </c>
      <c r="H43" s="28">
        <v>2.9805821647016797E-2</v>
      </c>
      <c r="I43" s="28">
        <v>1.852554316675983E-2</v>
      </c>
      <c r="J43" s="28">
        <v>1.8432643229483976E-2</v>
      </c>
      <c r="K43" s="28">
        <v>4.4204235814863872E-2</v>
      </c>
      <c r="L43" s="28">
        <v>0.1055036546425282</v>
      </c>
      <c r="M43" s="28">
        <v>2.650460855363124E-2</v>
      </c>
      <c r="N43" s="28">
        <v>4.0632599620311759E-2</v>
      </c>
      <c r="O43" s="28">
        <v>1.7267540851376436E-2</v>
      </c>
      <c r="P43" s="28">
        <v>4.0387153383353656E-2</v>
      </c>
      <c r="Q43" s="28">
        <v>5.5118489355463214E-2</v>
      </c>
      <c r="R43" s="28">
        <v>3.609948644550915E-2</v>
      </c>
      <c r="S43" s="28">
        <v>5.1152205740928464E-2</v>
      </c>
      <c r="T43" s="28">
        <v>5.0662774285260219E-2</v>
      </c>
      <c r="U43" s="28">
        <v>2.6563993235629742E-2</v>
      </c>
      <c r="V43" s="28">
        <v>6.4045950065945198E-2</v>
      </c>
      <c r="W43" s="28">
        <v>-4.831956068478793E-3</v>
      </c>
    </row>
    <row r="44" spans="1:23" x14ac:dyDescent="0.3">
      <c r="A44" s="30" t="s">
        <v>35</v>
      </c>
      <c r="B44" s="28">
        <v>2.3266082385630292E-2</v>
      </c>
      <c r="C44" s="28">
        <v>4.2618660778907705E-2</v>
      </c>
      <c r="D44" s="28">
        <v>3.8453409413056847E-2</v>
      </c>
      <c r="E44" s="28">
        <v>-7.3310465949240934E-3</v>
      </c>
      <c r="F44" s="28">
        <v>1.8069125877199096E-2</v>
      </c>
      <c r="G44" s="28">
        <v>2.2058554372425924E-2</v>
      </c>
      <c r="H44" s="28">
        <v>2.2343405858779478E-2</v>
      </c>
      <c r="I44" s="28">
        <v>8.6156130096244343E-3</v>
      </c>
      <c r="J44" s="28">
        <v>4.1621364181085975E-3</v>
      </c>
      <c r="K44" s="28">
        <v>1.6538000753802608E-2</v>
      </c>
      <c r="L44" s="28">
        <v>2.650460855363124E-2</v>
      </c>
      <c r="M44" s="28">
        <v>7.2407468195884561E-2</v>
      </c>
      <c r="N44" s="28">
        <v>1.1183312321731651E-2</v>
      </c>
      <c r="O44" s="28">
        <v>1.7534304814644235E-2</v>
      </c>
      <c r="P44" s="28">
        <v>1.7867036983603958E-2</v>
      </c>
      <c r="Q44" s="28">
        <v>4.437686250031276E-2</v>
      </c>
      <c r="R44" s="28">
        <v>3.4838772396735378E-2</v>
      </c>
      <c r="S44" s="28">
        <v>2.1216963953531863E-2</v>
      </c>
      <c r="T44" s="28">
        <v>1.5921278897451808E-2</v>
      </c>
      <c r="U44" s="28">
        <v>1.4832737043107291E-2</v>
      </c>
      <c r="V44" s="28">
        <v>4.8738127384284124E-2</v>
      </c>
      <c r="W44" s="28">
        <v>-1.0843715363811636E-3</v>
      </c>
    </row>
    <row r="45" spans="1:23" x14ac:dyDescent="0.3">
      <c r="A45" s="30" t="s">
        <v>36</v>
      </c>
      <c r="B45" s="28">
        <v>3.9568296308232276E-2</v>
      </c>
      <c r="C45" s="28">
        <v>0.10265408751448241</v>
      </c>
      <c r="D45" s="28">
        <v>6.8230763495688754E-2</v>
      </c>
      <c r="E45" s="28">
        <v>2.2969908725158816E-2</v>
      </c>
      <c r="F45" s="28">
        <v>5.1452789919750774E-2</v>
      </c>
      <c r="G45" s="28">
        <v>3.7273026035412431E-2</v>
      </c>
      <c r="H45" s="28">
        <v>9.435960580317676E-3</v>
      </c>
      <c r="I45" s="28">
        <v>2.4250933884047844E-2</v>
      </c>
      <c r="J45" s="28">
        <v>3.869968249328512E-2</v>
      </c>
      <c r="K45" s="28">
        <v>4.217581571385759E-2</v>
      </c>
      <c r="L45" s="28">
        <v>4.0632599620311759E-2</v>
      </c>
      <c r="M45" s="28">
        <v>1.1183312321731651E-2</v>
      </c>
      <c r="N45" s="28">
        <v>9.8227334407902059E-2</v>
      </c>
      <c r="O45" s="28">
        <v>4.162675364985792E-2</v>
      </c>
      <c r="P45" s="28">
        <v>5.0352312206373172E-2</v>
      </c>
      <c r="Q45" s="28">
        <v>3.9176087733376178E-2</v>
      </c>
      <c r="R45" s="28">
        <v>3.5884279830197305E-2</v>
      </c>
      <c r="S45" s="28">
        <v>6.7190523799454976E-2</v>
      </c>
      <c r="T45" s="28">
        <v>5.5961346476378418E-2</v>
      </c>
      <c r="U45" s="28">
        <v>3.6431795970999832E-2</v>
      </c>
      <c r="V45" s="28">
        <v>7.7617373307383622E-2</v>
      </c>
      <c r="W45" s="28">
        <v>-1.2681601438100645E-4</v>
      </c>
    </row>
    <row r="46" spans="1:23" x14ac:dyDescent="0.3">
      <c r="A46" s="30" t="s">
        <v>37</v>
      </c>
      <c r="B46" s="28">
        <v>2.4348607144868334E-2</v>
      </c>
      <c r="C46" s="28">
        <v>5.8070645959244376E-2</v>
      </c>
      <c r="D46" s="28">
        <v>3.2077851590842588E-2</v>
      </c>
      <c r="E46" s="28">
        <v>-1.6684631858334475E-2</v>
      </c>
      <c r="F46" s="28">
        <v>4.224605710886347E-2</v>
      </c>
      <c r="G46" s="28">
        <v>2.0842796539065317E-2</v>
      </c>
      <c r="H46" s="28">
        <v>2.7555893062264436E-3</v>
      </c>
      <c r="I46" s="28">
        <v>2.5777537679462215E-2</v>
      </c>
      <c r="J46" s="28">
        <v>4.6060220537871933E-2</v>
      </c>
      <c r="K46" s="28">
        <v>4.4928070774399781E-2</v>
      </c>
      <c r="L46" s="28">
        <v>1.7267540851376436E-2</v>
      </c>
      <c r="M46" s="28">
        <v>1.7534304814644235E-2</v>
      </c>
      <c r="N46" s="28">
        <v>4.162675364985792E-2</v>
      </c>
      <c r="O46" s="28">
        <v>9.2314671082870212E-2</v>
      </c>
      <c r="P46" s="28">
        <v>9.4300915538777109E-3</v>
      </c>
      <c r="Q46" s="28">
        <v>3.0930238515255382E-2</v>
      </c>
      <c r="R46" s="28">
        <v>2.0361310768405368E-2</v>
      </c>
      <c r="S46" s="28">
        <v>3.0751751650819874E-2</v>
      </c>
      <c r="T46" s="28">
        <v>4.0779316264952833E-2</v>
      </c>
      <c r="U46" s="28">
        <v>2.2051423264520399E-2</v>
      </c>
      <c r="V46" s="28">
        <v>5.8533544831331344E-2</v>
      </c>
      <c r="W46" s="28">
        <v>-7.1678094279665735E-4</v>
      </c>
    </row>
    <row r="47" spans="1:23" x14ac:dyDescent="0.3">
      <c r="A47" s="30" t="s">
        <v>38</v>
      </c>
      <c r="B47" s="28">
        <v>4.1459560702588646E-2</v>
      </c>
      <c r="C47" s="28">
        <v>0.10906794693498799</v>
      </c>
      <c r="D47" s="28">
        <v>0.10934696600946969</v>
      </c>
      <c r="E47" s="28">
        <v>4.8740540115463332E-2</v>
      </c>
      <c r="F47" s="28">
        <v>4.6163060011866527E-2</v>
      </c>
      <c r="G47" s="28">
        <v>3.6742091079077874E-2</v>
      </c>
      <c r="H47" s="28">
        <v>1.438794716084861E-2</v>
      </c>
      <c r="I47" s="28">
        <v>5.6255368291149186E-3</v>
      </c>
      <c r="J47" s="28">
        <v>2.8257216006815316E-3</v>
      </c>
      <c r="K47" s="28">
        <v>3.7705720901209903E-2</v>
      </c>
      <c r="L47" s="28">
        <v>4.0387153383353656E-2</v>
      </c>
      <c r="M47" s="28">
        <v>1.7867036983603958E-2</v>
      </c>
      <c r="N47" s="28">
        <v>5.0352312206373172E-2</v>
      </c>
      <c r="O47" s="28">
        <v>9.4300915538777109E-3</v>
      </c>
      <c r="P47" s="28">
        <v>0.1779335198952563</v>
      </c>
      <c r="Q47" s="28">
        <v>6.2430657987601501E-2</v>
      </c>
      <c r="R47" s="28">
        <v>5.24473724684218E-2</v>
      </c>
      <c r="S47" s="28">
        <v>4.1871092294815559E-2</v>
      </c>
      <c r="T47" s="28">
        <v>4.4411233788130403E-2</v>
      </c>
      <c r="U47" s="28">
        <v>3.9499997857454131E-2</v>
      </c>
      <c r="V47" s="28">
        <v>7.286703171647467E-2</v>
      </c>
      <c r="W47" s="28">
        <v>-2.227629602999394E-3</v>
      </c>
    </row>
    <row r="48" spans="1:23" x14ac:dyDescent="0.3">
      <c r="A48" s="30" t="s">
        <v>39</v>
      </c>
      <c r="B48" s="28">
        <v>5.107404921513542E-2</v>
      </c>
      <c r="C48" s="28">
        <v>9.1390473995613966E-2</v>
      </c>
      <c r="D48" s="28">
        <v>0.11402641178154355</v>
      </c>
      <c r="E48" s="28">
        <v>2.032832822538146E-2</v>
      </c>
      <c r="F48" s="28">
        <v>5.2967110266696968E-2</v>
      </c>
      <c r="G48" s="28">
        <v>4.3515055608800216E-2</v>
      </c>
      <c r="H48" s="28">
        <v>5.3523366937365514E-2</v>
      </c>
      <c r="I48" s="28">
        <v>1.7704067706171788E-2</v>
      </c>
      <c r="J48" s="28">
        <v>2.1395389960845355E-2</v>
      </c>
      <c r="K48" s="28">
        <v>7.9004466493882736E-2</v>
      </c>
      <c r="L48" s="28">
        <v>5.5118489355463214E-2</v>
      </c>
      <c r="M48" s="28">
        <v>4.437686250031276E-2</v>
      </c>
      <c r="N48" s="28">
        <v>3.9176087733376178E-2</v>
      </c>
      <c r="O48" s="28">
        <v>3.0930238515255382E-2</v>
      </c>
      <c r="P48" s="28">
        <v>6.2430657987601501E-2</v>
      </c>
      <c r="Q48" s="28">
        <v>0.26333902805979675</v>
      </c>
      <c r="R48" s="28">
        <v>6.7374257462687465E-2</v>
      </c>
      <c r="S48" s="28">
        <v>8.5743113084712469E-2</v>
      </c>
      <c r="T48" s="28">
        <v>3.3023928074229963E-2</v>
      </c>
      <c r="U48" s="28">
        <v>8.3267961408801938E-2</v>
      </c>
      <c r="V48" s="28">
        <v>6.3087765708231408E-2</v>
      </c>
      <c r="W48" s="28">
        <v>4.9692212429669289E-3</v>
      </c>
    </row>
    <row r="49" spans="1:23" x14ac:dyDescent="0.3">
      <c r="A49" s="30" t="s">
        <v>40</v>
      </c>
      <c r="B49" s="28">
        <v>5.1631074587864971E-2</v>
      </c>
      <c r="C49" s="28">
        <v>9.645078166570023E-2</v>
      </c>
      <c r="D49" s="28">
        <v>7.0482635658213208E-2</v>
      </c>
      <c r="E49" s="28">
        <v>-1.5417987843563215E-3</v>
      </c>
      <c r="F49" s="28">
        <v>5.3023854921617611E-2</v>
      </c>
      <c r="G49" s="28">
        <v>3.937704313238246E-2</v>
      </c>
      <c r="H49" s="28">
        <v>3.2834722331025613E-2</v>
      </c>
      <c r="I49" s="28">
        <v>1.1490403764431036E-2</v>
      </c>
      <c r="J49" s="28">
        <v>1.1928018825569361E-2</v>
      </c>
      <c r="K49" s="28">
        <v>3.8003074963482632E-2</v>
      </c>
      <c r="L49" s="28">
        <v>3.609948644550915E-2</v>
      </c>
      <c r="M49" s="28">
        <v>3.4838772396735378E-2</v>
      </c>
      <c r="N49" s="28">
        <v>3.5884279830197305E-2</v>
      </c>
      <c r="O49" s="28">
        <v>2.0361310768405368E-2</v>
      </c>
      <c r="P49" s="28">
        <v>5.24473724684218E-2</v>
      </c>
      <c r="Q49" s="28">
        <v>6.7374257462687465E-2</v>
      </c>
      <c r="R49" s="28">
        <v>0.12139129902924754</v>
      </c>
      <c r="S49" s="28">
        <v>4.2879285486513742E-2</v>
      </c>
      <c r="T49" s="28">
        <v>2.990755598678356E-2</v>
      </c>
      <c r="U49" s="28">
        <v>2.5189435904744099E-2</v>
      </c>
      <c r="V49" s="28">
        <v>6.9108733875045486E-2</v>
      </c>
      <c r="W49" s="28">
        <v>1.0285909130736712E-3</v>
      </c>
    </row>
    <row r="50" spans="1:23" x14ac:dyDescent="0.3">
      <c r="A50" s="30" t="s">
        <v>41</v>
      </c>
      <c r="B50" s="28">
        <v>3.5466572332319306E-2</v>
      </c>
      <c r="C50" s="28">
        <v>7.2287879475969763E-2</v>
      </c>
      <c r="D50" s="28">
        <v>0.11478683742579132</v>
      </c>
      <c r="E50" s="28">
        <v>8.8499794171213383E-2</v>
      </c>
      <c r="F50" s="28">
        <v>6.5242941541424002E-2</v>
      </c>
      <c r="G50" s="28">
        <v>4.4951904125233116E-2</v>
      </c>
      <c r="H50" s="28">
        <v>3.8231789088460949E-2</v>
      </c>
      <c r="I50" s="28">
        <v>8.4837670382210927E-3</v>
      </c>
      <c r="J50" s="28">
        <v>4.5185471251243378E-2</v>
      </c>
      <c r="K50" s="28">
        <v>6.7376778102689008E-2</v>
      </c>
      <c r="L50" s="28">
        <v>5.1152205740928464E-2</v>
      </c>
      <c r="M50" s="28">
        <v>2.1216963953531863E-2</v>
      </c>
      <c r="N50" s="28">
        <v>6.7190523799454976E-2</v>
      </c>
      <c r="O50" s="28">
        <v>3.0751751650819874E-2</v>
      </c>
      <c r="P50" s="28">
        <v>4.1871092294815559E-2</v>
      </c>
      <c r="Q50" s="28">
        <v>8.5743113084712469E-2</v>
      </c>
      <c r="R50" s="28">
        <v>4.2879285486513742E-2</v>
      </c>
      <c r="S50" s="28">
        <v>0.19040630336749537</v>
      </c>
      <c r="T50" s="28">
        <v>4.9811327232448285E-2</v>
      </c>
      <c r="U50" s="28">
        <v>7.9730824178169943E-2</v>
      </c>
      <c r="V50" s="28">
        <v>8.6993460617983243E-2</v>
      </c>
      <c r="W50" s="28">
        <v>-1.2321838975762627E-2</v>
      </c>
    </row>
    <row r="51" spans="1:23" x14ac:dyDescent="0.3">
      <c r="A51" s="30" t="s">
        <v>42</v>
      </c>
      <c r="B51" s="28">
        <v>2.4344814462017545E-2</v>
      </c>
      <c r="C51" s="28">
        <v>7.2774550458448703E-2</v>
      </c>
      <c r="D51" s="28">
        <v>8.7894232289548707E-2</v>
      </c>
      <c r="E51" s="28">
        <v>8.4720185264666403E-2</v>
      </c>
      <c r="F51" s="28">
        <v>4.2854075639846667E-2</v>
      </c>
      <c r="G51" s="28">
        <v>3.1833181746022662E-2</v>
      </c>
      <c r="H51" s="28">
        <v>4.1966015045999519E-2</v>
      </c>
      <c r="I51" s="28">
        <v>2.1613505056710097E-2</v>
      </c>
      <c r="J51" s="28">
        <v>3.1746338945567193E-2</v>
      </c>
      <c r="K51" s="28">
        <v>4.5820094734967926E-2</v>
      </c>
      <c r="L51" s="28">
        <v>5.0662774285260219E-2</v>
      </c>
      <c r="M51" s="28">
        <v>1.5921278897451808E-2</v>
      </c>
      <c r="N51" s="28">
        <v>5.5961346476378418E-2</v>
      </c>
      <c r="O51" s="28">
        <v>4.0779316264952833E-2</v>
      </c>
      <c r="P51" s="28">
        <v>4.4411233788130403E-2</v>
      </c>
      <c r="Q51" s="28">
        <v>3.3023928074229963E-2</v>
      </c>
      <c r="R51" s="28">
        <v>2.990755598678356E-2</v>
      </c>
      <c r="S51" s="28">
        <v>4.9811327232448285E-2</v>
      </c>
      <c r="T51" s="28">
        <v>0.11212868730209585</v>
      </c>
      <c r="U51" s="28">
        <v>4.4691008933707921E-2</v>
      </c>
      <c r="V51" s="28">
        <v>5.0122915454051557E-2</v>
      </c>
      <c r="W51" s="28">
        <v>-2.7498346645561094E-3</v>
      </c>
    </row>
    <row r="52" spans="1:23" x14ac:dyDescent="0.3">
      <c r="A52" s="30" t="s">
        <v>43</v>
      </c>
      <c r="B52" s="28">
        <v>1.8216111897725512E-2</v>
      </c>
      <c r="C52" s="28">
        <v>5.5225115218748747E-2</v>
      </c>
      <c r="D52" s="28">
        <v>6.6515553576665512E-2</v>
      </c>
      <c r="E52" s="28">
        <v>2.5664981371443314E-2</v>
      </c>
      <c r="F52" s="28">
        <v>5.5736992781670013E-2</v>
      </c>
      <c r="G52" s="28">
        <v>2.9229765180435685E-2</v>
      </c>
      <c r="H52" s="28">
        <v>3.5351774358484363E-2</v>
      </c>
      <c r="I52" s="28">
        <v>-9.625715580254227E-4</v>
      </c>
      <c r="J52" s="28">
        <v>1.6931807020625137E-2</v>
      </c>
      <c r="K52" s="28">
        <v>6.2370363766867901E-2</v>
      </c>
      <c r="L52" s="28">
        <v>2.6563993235629742E-2</v>
      </c>
      <c r="M52" s="28">
        <v>1.4832737043107291E-2</v>
      </c>
      <c r="N52" s="28">
        <v>3.6431795970999832E-2</v>
      </c>
      <c r="O52" s="28">
        <v>2.2051423264520399E-2</v>
      </c>
      <c r="P52" s="28">
        <v>3.9499997857454131E-2</v>
      </c>
      <c r="Q52" s="28">
        <v>8.3267961408801938E-2</v>
      </c>
      <c r="R52" s="28">
        <v>2.5189435904744099E-2</v>
      </c>
      <c r="S52" s="28">
        <v>7.9730824178169943E-2</v>
      </c>
      <c r="T52" s="28">
        <v>4.4691008933707921E-2</v>
      </c>
      <c r="U52" s="28">
        <v>0.15180800077750531</v>
      </c>
      <c r="V52" s="28">
        <v>7.3683800258769042E-2</v>
      </c>
      <c r="W52" s="28">
        <v>6.9026787947019516E-3</v>
      </c>
    </row>
    <row r="53" spans="1:23" x14ac:dyDescent="0.3">
      <c r="A53" s="30" t="s">
        <v>44</v>
      </c>
      <c r="B53" s="28">
        <v>7.5806654466598261E-2</v>
      </c>
      <c r="C53" s="28">
        <v>0.13724447563016032</v>
      </c>
      <c r="D53" s="28">
        <v>0.10608800669553581</v>
      </c>
      <c r="E53" s="28">
        <v>2.1216341057380985E-2</v>
      </c>
      <c r="F53" s="28">
        <v>8.8394346862940551E-2</v>
      </c>
      <c r="G53" s="28">
        <v>5.9189317465516457E-2</v>
      </c>
      <c r="H53" s="28">
        <v>1.2334133304754007E-2</v>
      </c>
      <c r="I53" s="28">
        <v>2.4157266449164438E-2</v>
      </c>
      <c r="J53" s="28">
        <v>4.1500436029318473E-2</v>
      </c>
      <c r="K53" s="28">
        <v>7.2388256904643192E-2</v>
      </c>
      <c r="L53" s="28">
        <v>6.4045950065945198E-2</v>
      </c>
      <c r="M53" s="28">
        <v>4.8738127384284124E-2</v>
      </c>
      <c r="N53" s="28">
        <v>7.7617373307383622E-2</v>
      </c>
      <c r="O53" s="28">
        <v>5.8533544831331344E-2</v>
      </c>
      <c r="P53" s="28">
        <v>7.286703171647467E-2</v>
      </c>
      <c r="Q53" s="28">
        <v>6.3087765708231408E-2</v>
      </c>
      <c r="R53" s="28">
        <v>6.9108733875045486E-2</v>
      </c>
      <c r="S53" s="28">
        <v>8.6993460617983243E-2</v>
      </c>
      <c r="T53" s="28">
        <v>5.0122915454051557E-2</v>
      </c>
      <c r="U53" s="28">
        <v>7.3683800258769042E-2</v>
      </c>
      <c r="V53" s="28">
        <v>0.21938083520319793</v>
      </c>
      <c r="W53" s="28">
        <v>-9.497501844447807E-3</v>
      </c>
    </row>
    <row r="54" spans="1:23" x14ac:dyDescent="0.3">
      <c r="A54" s="31" t="s">
        <v>45</v>
      </c>
      <c r="B54" s="28">
        <v>-6.4221146077951072E-3</v>
      </c>
      <c r="C54" s="28">
        <v>-2.384185423897863E-3</v>
      </c>
      <c r="D54" s="28">
        <v>-8.4381445281822912E-3</v>
      </c>
      <c r="E54" s="28">
        <v>-2.1813323831861284E-2</v>
      </c>
      <c r="F54" s="28">
        <v>-7.9908779020004539E-3</v>
      </c>
      <c r="G54" s="28">
        <v>-7.1559046284236849E-4</v>
      </c>
      <c r="H54" s="28">
        <v>1.0508022905741335E-2</v>
      </c>
      <c r="I54" s="28">
        <v>3.5502737755289198E-3</v>
      </c>
      <c r="J54" s="28">
        <v>6.9842284604278799E-4</v>
      </c>
      <c r="K54" s="28">
        <v>-8.5784544203842718E-3</v>
      </c>
      <c r="L54" s="28">
        <v>-4.831956068478793E-3</v>
      </c>
      <c r="M54" s="28">
        <v>-1.0843715363811636E-3</v>
      </c>
      <c r="N54" s="28">
        <v>-1.2681601438100645E-4</v>
      </c>
      <c r="O54" s="28">
        <v>-7.1678094279665735E-4</v>
      </c>
      <c r="P54" s="28">
        <v>-2.227629602999394E-3</v>
      </c>
      <c r="Q54" s="28">
        <v>4.9692212429669289E-3</v>
      </c>
      <c r="R54" s="28">
        <v>1.0285909130736712E-3</v>
      </c>
      <c r="S54" s="28">
        <v>-1.2321838975762627E-2</v>
      </c>
      <c r="T54" s="28">
        <v>-2.7498346645561094E-3</v>
      </c>
      <c r="U54" s="28">
        <v>6.9026787947019516E-3</v>
      </c>
      <c r="V54" s="28">
        <v>-9.497501844447807E-3</v>
      </c>
      <c r="W54" s="28">
        <v>1.7607962074324961E-2</v>
      </c>
    </row>
  </sheetData>
  <mergeCells count="8">
    <mergeCell ref="B31:W31"/>
    <mergeCell ref="E6:L11"/>
    <mergeCell ref="G17:H17"/>
    <mergeCell ref="G16:H16"/>
    <mergeCell ref="J16:K16"/>
    <mergeCell ref="J17:K17"/>
    <mergeCell ref="G15:H15"/>
    <mergeCell ref="J15:K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8"/>
  <sheetViews>
    <sheetView zoomScale="65" workbookViewId="0">
      <selection activeCell="J73" sqref="J73"/>
    </sheetView>
  </sheetViews>
  <sheetFormatPr defaultRowHeight="15.6" x14ac:dyDescent="0.3"/>
  <cols>
    <col min="1" max="1" width="21.796875" customWidth="1"/>
    <col min="2" max="2" width="35.296875" customWidth="1"/>
    <col min="3" max="3" width="34.59765625" customWidth="1"/>
    <col min="4" max="4" width="19.59765625" customWidth="1"/>
    <col min="5" max="5" width="30.8984375" customWidth="1"/>
    <col min="6" max="6" width="27.59765625" customWidth="1"/>
    <col min="7" max="7" width="22.59765625" customWidth="1"/>
    <col min="8" max="9" width="20.69921875" customWidth="1"/>
    <col min="10" max="10" width="20.3984375" customWidth="1"/>
  </cols>
  <sheetData>
    <row r="1" spans="1:30" ht="18" x14ac:dyDescent="0.35">
      <c r="A1" s="51" t="s">
        <v>112</v>
      </c>
      <c r="B1" s="51" t="s">
        <v>85</v>
      </c>
      <c r="C1" s="51" t="s">
        <v>119</v>
      </c>
      <c r="D1" s="51" t="s">
        <v>118</v>
      </c>
      <c r="E1" s="51" t="s">
        <v>149</v>
      </c>
      <c r="F1" s="51" t="s">
        <v>150</v>
      </c>
      <c r="G1" s="62"/>
      <c r="H1" s="146" t="s">
        <v>23</v>
      </c>
      <c r="I1" s="146"/>
      <c r="J1" s="146"/>
      <c r="K1" s="146"/>
      <c r="L1" s="146"/>
      <c r="M1" s="146"/>
      <c r="N1" s="146"/>
      <c r="O1" s="146"/>
      <c r="P1" s="146"/>
      <c r="Q1" s="146"/>
      <c r="R1" s="146"/>
      <c r="S1" s="146"/>
      <c r="T1" s="146"/>
      <c r="U1" s="146"/>
      <c r="V1" s="146"/>
      <c r="W1" s="146"/>
      <c r="X1" s="146"/>
      <c r="Y1" s="146"/>
      <c r="Z1" s="146"/>
      <c r="AA1" s="146"/>
      <c r="AB1" s="146"/>
      <c r="AC1" s="146"/>
      <c r="AD1" s="146"/>
    </row>
    <row r="2" spans="1:30" x14ac:dyDescent="0.3">
      <c r="A2" s="52" t="s">
        <v>24</v>
      </c>
      <c r="B2" s="53">
        <f>'HDFC BANK'!H65</f>
        <v>0.12726451005574763</v>
      </c>
      <c r="C2" s="86">
        <v>-0.24557444961922328</v>
      </c>
      <c r="D2" s="86">
        <v>0.29486610071332381</v>
      </c>
      <c r="E2" s="86">
        <v>-4.3426724097184087E-2</v>
      </c>
      <c r="F2" s="86">
        <v>-0.5627723567056403</v>
      </c>
      <c r="H2" s="75"/>
      <c r="I2" s="56" t="str" cm="1">
        <f t="array" ref="I2:AD2">TRANSPOSE(H3:H24)</f>
        <v>HDFC</v>
      </c>
      <c r="J2" s="56" t="str">
        <v>BAJAJ</v>
      </c>
      <c r="K2" s="56" t="str">
        <v>TATA</v>
      </c>
      <c r="L2" s="56" t="str">
        <v>TCS</v>
      </c>
      <c r="M2" s="56" t="str">
        <v>ASTRAL</v>
      </c>
      <c r="N2" s="56" t="str">
        <v>NIFTY BEES</v>
      </c>
      <c r="O2" s="56" t="str">
        <v>SUN</v>
      </c>
      <c r="P2" s="56" t="str">
        <v>NESTLE</v>
      </c>
      <c r="Q2" s="56" t="str">
        <v>ASIAN</v>
      </c>
      <c r="R2" s="56" t="str">
        <v>JUBLIANT</v>
      </c>
      <c r="S2" s="56" t="str">
        <v>EICHER</v>
      </c>
      <c r="T2" s="56" t="str">
        <v>BHARTI</v>
      </c>
      <c r="U2" s="56" t="str">
        <v>TITAN</v>
      </c>
      <c r="V2" s="56" t="str">
        <v>AVENUE</v>
      </c>
      <c r="W2" s="56" t="str">
        <v>PVR</v>
      </c>
      <c r="X2" s="56" t="str">
        <v>ALKYL</v>
      </c>
      <c r="Y2" s="56" t="str">
        <v>VARUN</v>
      </c>
      <c r="Z2" s="56" t="str">
        <v>APL</v>
      </c>
      <c r="AA2" s="56" t="str">
        <v>PAGE</v>
      </c>
      <c r="AB2" s="56" t="str">
        <v>KEI</v>
      </c>
      <c r="AC2" s="56" t="str">
        <v>CDSL</v>
      </c>
      <c r="AD2" s="56" t="str">
        <v>GOLD BEES</v>
      </c>
    </row>
    <row r="3" spans="1:30" x14ac:dyDescent="0.3">
      <c r="A3" s="52" t="s">
        <v>25</v>
      </c>
      <c r="B3" s="53">
        <f>'BAJAJ FINANCE'!H64</f>
        <v>0.42404872981904906</v>
      </c>
      <c r="C3" s="86">
        <v>7.0822743835357679E-2</v>
      </c>
      <c r="D3" s="86">
        <v>-0.13326388082902277</v>
      </c>
      <c r="E3" s="86">
        <v>3.833901706244703E-2</v>
      </c>
      <c r="F3" s="86">
        <v>0.12742641533661225</v>
      </c>
      <c r="H3" s="52" t="s">
        <v>24</v>
      </c>
      <c r="I3" s="28">
        <f t="array" ref="I3:AD24">(12/58)*MMULT(TRANSPOSE(Covariance_Matrix!B2:W60),Covariance_Matrix!B2:W60)</f>
        <v>6.2478747529456778E-2</v>
      </c>
      <c r="J3" s="28">
        <v>8.9873359049789825E-2</v>
      </c>
      <c r="K3" s="28">
        <v>7.3176194317700685E-2</v>
      </c>
      <c r="L3" s="28">
        <v>4.1199917244747405E-2</v>
      </c>
      <c r="M3" s="28">
        <v>4.0875868960555735E-2</v>
      </c>
      <c r="N3" s="28">
        <v>3.9436660797711624E-2</v>
      </c>
      <c r="O3" s="28">
        <v>7.4911586066170556E-3</v>
      </c>
      <c r="P3" s="28">
        <v>1.1129925552920531E-2</v>
      </c>
      <c r="Q3" s="28">
        <v>2.0642228742715381E-2</v>
      </c>
      <c r="R3" s="28">
        <v>3.8468116845814984E-2</v>
      </c>
      <c r="S3" s="28">
        <v>3.5649942573547526E-2</v>
      </c>
      <c r="T3" s="28">
        <v>2.3266082385630292E-2</v>
      </c>
      <c r="U3" s="28">
        <v>3.9568296308232276E-2</v>
      </c>
      <c r="V3" s="28">
        <v>2.4348607144868334E-2</v>
      </c>
      <c r="W3" s="28">
        <v>4.1459560702588646E-2</v>
      </c>
      <c r="X3" s="28">
        <v>5.107404921513542E-2</v>
      </c>
      <c r="Y3" s="28">
        <v>5.1631074587864971E-2</v>
      </c>
      <c r="Z3" s="28">
        <v>3.5466572332319306E-2</v>
      </c>
      <c r="AA3" s="28">
        <v>2.4344814462017545E-2</v>
      </c>
      <c r="AB3" s="28">
        <v>1.8216111897725512E-2</v>
      </c>
      <c r="AC3" s="28">
        <v>7.5806654466598261E-2</v>
      </c>
      <c r="AD3" s="28">
        <v>-6.4221146077951072E-3</v>
      </c>
    </row>
    <row r="4" spans="1:30" x14ac:dyDescent="0.3">
      <c r="A4" s="52" t="s">
        <v>26</v>
      </c>
      <c r="B4" s="53">
        <f>'TATA MOTORS'!G64</f>
        <v>0.12170955767389441</v>
      </c>
      <c r="C4" s="86">
        <v>-9.0280804544410828E-2</v>
      </c>
      <c r="D4" s="86">
        <v>-5.17691672257043E-2</v>
      </c>
      <c r="E4" s="86">
        <v>-7.6071663012570193E-2</v>
      </c>
      <c r="F4" s="86">
        <v>-0.11221008753961885</v>
      </c>
      <c r="H4" s="52" t="s">
        <v>25</v>
      </c>
      <c r="I4" s="28">
        <v>8.9873359049789825E-2</v>
      </c>
      <c r="J4" s="28">
        <v>0.23863046676452621</v>
      </c>
      <c r="K4" s="28">
        <v>0.10692167486951143</v>
      </c>
      <c r="L4" s="28">
        <v>4.1195095011113979E-2</v>
      </c>
      <c r="M4" s="28">
        <v>9.4186614791844855E-2</v>
      </c>
      <c r="N4" s="28">
        <v>7.047533527520404E-2</v>
      </c>
      <c r="O4" s="28">
        <v>2.6941643738494482E-2</v>
      </c>
      <c r="P4" s="28">
        <v>3.1013010716934419E-2</v>
      </c>
      <c r="Q4" s="28">
        <v>4.5221011431278761E-2</v>
      </c>
      <c r="R4" s="28">
        <v>7.0402540905159086E-2</v>
      </c>
      <c r="S4" s="28">
        <v>6.8234097817456735E-2</v>
      </c>
      <c r="T4" s="28">
        <v>4.2618660778907705E-2</v>
      </c>
      <c r="U4" s="28">
        <v>0.10265408751448241</v>
      </c>
      <c r="V4" s="28">
        <v>5.8070645959244376E-2</v>
      </c>
      <c r="W4" s="28">
        <v>0.10906794693498799</v>
      </c>
      <c r="X4" s="28">
        <v>9.1390473995613966E-2</v>
      </c>
      <c r="Y4" s="28">
        <v>9.645078166570023E-2</v>
      </c>
      <c r="Z4" s="28">
        <v>7.2287879475969763E-2</v>
      </c>
      <c r="AA4" s="28">
        <v>7.2774550458448703E-2</v>
      </c>
      <c r="AB4" s="28">
        <v>5.5225115218748747E-2</v>
      </c>
      <c r="AC4" s="28">
        <v>0.13724447563016032</v>
      </c>
      <c r="AD4" s="28">
        <v>-2.384185423897863E-3</v>
      </c>
    </row>
    <row r="5" spans="1:30" x14ac:dyDescent="0.3">
      <c r="A5" s="52" t="s">
        <v>27</v>
      </c>
      <c r="B5" s="53">
        <f>TCS!H64</f>
        <v>0.26582604605348326</v>
      </c>
      <c r="C5" s="86">
        <v>0.14867265751259262</v>
      </c>
      <c r="D5" s="86">
        <v>1.6775405473752798E-2</v>
      </c>
      <c r="E5" s="86">
        <v>0.12240443577726719</v>
      </c>
      <c r="F5" s="86">
        <v>0.18968361943204692</v>
      </c>
      <c r="H5" s="52" t="s">
        <v>26</v>
      </c>
      <c r="I5" s="28">
        <v>7.3176194317700685E-2</v>
      </c>
      <c r="J5" s="28">
        <v>0.10692167486951143</v>
      </c>
      <c r="K5" s="28">
        <v>0.35816077319871675</v>
      </c>
      <c r="L5" s="28">
        <v>0.15945385320977862</v>
      </c>
      <c r="M5" s="28">
        <v>7.4778211460115984E-2</v>
      </c>
      <c r="N5" s="28">
        <v>6.5435736340313549E-2</v>
      </c>
      <c r="O5" s="28">
        <v>4.4294413058376655E-2</v>
      </c>
      <c r="P5" s="28">
        <v>-1.6235636992599594E-3</v>
      </c>
      <c r="Q5" s="28">
        <v>1.2269613240431732E-2</v>
      </c>
      <c r="R5" s="28">
        <v>7.2580206084768298E-2</v>
      </c>
      <c r="S5" s="28">
        <v>9.466215957503625E-2</v>
      </c>
      <c r="T5" s="28">
        <v>3.8453409413056847E-2</v>
      </c>
      <c r="U5" s="28">
        <v>6.8230763495688754E-2</v>
      </c>
      <c r="V5" s="28">
        <v>3.2077851590842588E-2</v>
      </c>
      <c r="W5" s="28">
        <v>0.10934696600946969</v>
      </c>
      <c r="X5" s="28">
        <v>0.11402641178154355</v>
      </c>
      <c r="Y5" s="28">
        <v>7.0482635658213208E-2</v>
      </c>
      <c r="Z5" s="28">
        <v>0.11478683742579132</v>
      </c>
      <c r="AA5" s="28">
        <v>8.7894232289548707E-2</v>
      </c>
      <c r="AB5" s="28">
        <v>6.6515553576665512E-2</v>
      </c>
      <c r="AC5" s="28">
        <v>0.10608800669553581</v>
      </c>
      <c r="AD5" s="28">
        <v>-8.4381445281822912E-3</v>
      </c>
    </row>
    <row r="6" spans="1:30" x14ac:dyDescent="0.3">
      <c r="A6" s="55" t="s">
        <v>28</v>
      </c>
      <c r="B6" s="53">
        <f>'Astral Ltd'!H65</f>
        <v>0.34845313132426708</v>
      </c>
      <c r="C6" s="86">
        <v>9.9270978365288698E-2</v>
      </c>
      <c r="D6" s="86">
        <v>0.12187754570170614</v>
      </c>
      <c r="E6" s="86">
        <v>9.3712946149029822E-2</v>
      </c>
      <c r="F6" s="86">
        <v>0.1021594621434784</v>
      </c>
      <c r="H6" s="52" t="s">
        <v>27</v>
      </c>
      <c r="I6" s="28">
        <v>4.1199917244747405E-2</v>
      </c>
      <c r="J6" s="28">
        <v>4.1195095011113979E-2</v>
      </c>
      <c r="K6" s="28">
        <v>0.15945385320977862</v>
      </c>
      <c r="L6" s="28">
        <v>0.57129800578123546</v>
      </c>
      <c r="M6" s="28">
        <v>7.1415182841285561E-3</v>
      </c>
      <c r="N6" s="28">
        <v>3.8475678110874427E-2</v>
      </c>
      <c r="O6" s="28">
        <v>9.2375577668339821E-3</v>
      </c>
      <c r="P6" s="28">
        <v>8.795007023199174E-3</v>
      </c>
      <c r="Q6" s="28">
        <v>1.0043026827213334E-2</v>
      </c>
      <c r="R6" s="28">
        <v>5.3659821377708618E-2</v>
      </c>
      <c r="S6" s="28">
        <v>2.1263238249274376E-2</v>
      </c>
      <c r="T6" s="28">
        <v>-7.3310465949240934E-3</v>
      </c>
      <c r="U6" s="28">
        <v>2.2969908725158816E-2</v>
      </c>
      <c r="V6" s="28">
        <v>-1.6684631858334475E-2</v>
      </c>
      <c r="W6" s="28">
        <v>4.8740540115463332E-2</v>
      </c>
      <c r="X6" s="28">
        <v>2.032832822538146E-2</v>
      </c>
      <c r="Y6" s="28">
        <v>-1.5417987843563215E-3</v>
      </c>
      <c r="Z6" s="28">
        <v>8.8499794171213383E-2</v>
      </c>
      <c r="AA6" s="28">
        <v>8.4720185264666403E-2</v>
      </c>
      <c r="AB6" s="28">
        <v>2.5664981371443314E-2</v>
      </c>
      <c r="AC6" s="28">
        <v>2.1216341057380985E-2</v>
      </c>
      <c r="AD6" s="28">
        <v>-2.1813323831861284E-2</v>
      </c>
    </row>
    <row r="7" spans="1:30" x14ac:dyDescent="0.3">
      <c r="A7" s="55" t="s">
        <v>29</v>
      </c>
      <c r="B7" s="53">
        <f>'NIFTY BEES'!I64</f>
        <v>0.13893605309362903</v>
      </c>
      <c r="C7" s="86">
        <v>-1</v>
      </c>
      <c r="D7" s="86">
        <v>1.0711590702489953E-2</v>
      </c>
      <c r="E7" s="86">
        <v>-1</v>
      </c>
      <c r="F7" s="86">
        <v>-1</v>
      </c>
      <c r="H7" s="55" t="s">
        <v>28</v>
      </c>
      <c r="I7" s="28">
        <v>4.0875868960555735E-2</v>
      </c>
      <c r="J7" s="28">
        <v>9.4186614791844855E-2</v>
      </c>
      <c r="K7" s="28">
        <v>7.4778211460115984E-2</v>
      </c>
      <c r="L7" s="28">
        <v>7.1415182841285561E-3</v>
      </c>
      <c r="M7" s="28">
        <v>0.1013449133288227</v>
      </c>
      <c r="N7" s="28">
        <v>3.4390098880162097E-2</v>
      </c>
      <c r="O7" s="28">
        <v>9.9465046464906753E-3</v>
      </c>
      <c r="P7" s="28">
        <v>1.6247529067655114E-2</v>
      </c>
      <c r="Q7" s="28">
        <v>3.7459600314452682E-2</v>
      </c>
      <c r="R7" s="28">
        <v>5.472568286628187E-2</v>
      </c>
      <c r="S7" s="28">
        <v>3.6043883663233911E-2</v>
      </c>
      <c r="T7" s="28">
        <v>1.8069125877199096E-2</v>
      </c>
      <c r="U7" s="28">
        <v>5.1452789919750774E-2</v>
      </c>
      <c r="V7" s="28">
        <v>4.224605710886347E-2</v>
      </c>
      <c r="W7" s="28">
        <v>4.6163060011866527E-2</v>
      </c>
      <c r="X7" s="28">
        <v>5.2967110266696968E-2</v>
      </c>
      <c r="Y7" s="28">
        <v>5.3023854921617611E-2</v>
      </c>
      <c r="Z7" s="28">
        <v>6.5242941541424002E-2</v>
      </c>
      <c r="AA7" s="28">
        <v>4.2854075639846667E-2</v>
      </c>
      <c r="AB7" s="28">
        <v>5.5736992781670013E-2</v>
      </c>
      <c r="AC7" s="28">
        <v>8.8394346862940551E-2</v>
      </c>
      <c r="AD7" s="28">
        <v>-7.9908779020004539E-3</v>
      </c>
    </row>
    <row r="8" spans="1:30" x14ac:dyDescent="0.3">
      <c r="A8" s="55" t="s">
        <v>30</v>
      </c>
      <c r="B8" s="53">
        <f>'Sun Pharma'!J64</f>
        <v>0.17360917483233146</v>
      </c>
      <c r="C8" s="86">
        <v>6.4853907967943341E-5</v>
      </c>
      <c r="D8" s="86">
        <v>-8.1345204010278439E-3</v>
      </c>
      <c r="E8" s="86">
        <v>6.4581116352143425E-5</v>
      </c>
      <c r="F8" s="86">
        <v>6.4597031031733652E-5</v>
      </c>
      <c r="H8" s="55" t="s">
        <v>29</v>
      </c>
      <c r="I8" s="28">
        <v>3.9436660797711624E-2</v>
      </c>
      <c r="J8" s="28">
        <v>7.047533527520404E-2</v>
      </c>
      <c r="K8" s="28">
        <v>6.5435736340313549E-2</v>
      </c>
      <c r="L8" s="28">
        <v>3.8475678110874427E-2</v>
      </c>
      <c r="M8" s="28">
        <v>3.4390098880162097E-2</v>
      </c>
      <c r="N8" s="28">
        <v>3.5670345059971513E-2</v>
      </c>
      <c r="O8" s="28">
        <v>2.5105360484962889E-2</v>
      </c>
      <c r="P8" s="28">
        <v>1.1325346420823416E-2</v>
      </c>
      <c r="Q8" s="28">
        <v>2.2212631386213665E-2</v>
      </c>
      <c r="R8" s="28">
        <v>3.359104201706023E-2</v>
      </c>
      <c r="S8" s="28">
        <v>3.2805584555762685E-2</v>
      </c>
      <c r="T8" s="28">
        <v>2.2058554372425924E-2</v>
      </c>
      <c r="U8" s="28">
        <v>3.7273026035412431E-2</v>
      </c>
      <c r="V8" s="28">
        <v>2.0842796539065317E-2</v>
      </c>
      <c r="W8" s="28">
        <v>3.6742091079077874E-2</v>
      </c>
      <c r="X8" s="28">
        <v>4.3515055608800216E-2</v>
      </c>
      <c r="Y8" s="28">
        <v>3.937704313238246E-2</v>
      </c>
      <c r="Z8" s="28">
        <v>4.4951904125233116E-2</v>
      </c>
      <c r="AA8" s="28">
        <v>3.1833181746022662E-2</v>
      </c>
      <c r="AB8" s="28">
        <v>2.9229765180435685E-2</v>
      </c>
      <c r="AC8" s="28">
        <v>5.9189317465516457E-2</v>
      </c>
      <c r="AD8" s="28">
        <v>-7.1559046284236849E-4</v>
      </c>
    </row>
    <row r="9" spans="1:30" x14ac:dyDescent="0.3">
      <c r="A9" s="55" t="s">
        <v>31</v>
      </c>
      <c r="B9" s="53">
        <f>Nestle!I65</f>
        <v>0.22966651896728998</v>
      </c>
      <c r="C9" s="86">
        <v>0.29470922088577528</v>
      </c>
      <c r="D9" s="86">
        <v>4.9601707526320461E-2</v>
      </c>
      <c r="E9" s="86">
        <v>0.24975797771283376</v>
      </c>
      <c r="F9" s="86">
        <v>0.37713201521841261</v>
      </c>
      <c r="H9" s="55" t="s">
        <v>30</v>
      </c>
      <c r="I9" s="28">
        <v>7.4911586066170556E-3</v>
      </c>
      <c r="J9" s="28">
        <v>2.6941643738494482E-2</v>
      </c>
      <c r="K9" s="28">
        <v>4.4294413058376655E-2</v>
      </c>
      <c r="L9" s="28">
        <v>9.2375577668339821E-3</v>
      </c>
      <c r="M9" s="28">
        <v>9.9465046464906753E-3</v>
      </c>
      <c r="N9" s="28">
        <v>2.5105360484962889E-2</v>
      </c>
      <c r="O9" s="28">
        <v>9.2549125919408448E-2</v>
      </c>
      <c r="P9" s="28">
        <v>6.3007302761074633E-3</v>
      </c>
      <c r="Q9" s="28">
        <v>1.5190339922811942E-2</v>
      </c>
      <c r="R9" s="28">
        <v>2.7752251811982698E-2</v>
      </c>
      <c r="S9" s="28">
        <v>2.9805821647016797E-2</v>
      </c>
      <c r="T9" s="28">
        <v>2.2343405858779478E-2</v>
      </c>
      <c r="U9" s="28">
        <v>9.435960580317676E-3</v>
      </c>
      <c r="V9" s="28">
        <v>2.7555893062264436E-3</v>
      </c>
      <c r="W9" s="28">
        <v>1.438794716084861E-2</v>
      </c>
      <c r="X9" s="28">
        <v>5.3523366937365514E-2</v>
      </c>
      <c r="Y9" s="28">
        <v>3.2834722331025613E-2</v>
      </c>
      <c r="Z9" s="28">
        <v>3.8231789088460949E-2</v>
      </c>
      <c r="AA9" s="28">
        <v>4.1966015045999519E-2</v>
      </c>
      <c r="AB9" s="28">
        <v>3.5351774358484363E-2</v>
      </c>
      <c r="AC9" s="28">
        <v>1.2334133304754007E-2</v>
      </c>
      <c r="AD9" s="28">
        <v>1.0508022905741335E-2</v>
      </c>
    </row>
    <row r="10" spans="1:30" x14ac:dyDescent="0.3">
      <c r="A10" s="55" t="s">
        <v>32</v>
      </c>
      <c r="B10" s="53">
        <f>'Asian Paints'!I65</f>
        <v>0.25124712854354286</v>
      </c>
      <c r="C10" s="86">
        <v>7.2251259090139394E-2</v>
      </c>
      <c r="D10" s="86">
        <v>-4.3927708596679216E-2</v>
      </c>
      <c r="E10" s="86">
        <v>6.6202183618297938E-2</v>
      </c>
      <c r="F10" s="86">
        <v>8.1153637983170643E-2</v>
      </c>
      <c r="H10" s="55" t="s">
        <v>31</v>
      </c>
      <c r="I10" s="28">
        <v>1.1129925552920531E-2</v>
      </c>
      <c r="J10" s="28">
        <v>3.1013010716934419E-2</v>
      </c>
      <c r="K10" s="28">
        <v>-1.6235636992599594E-3</v>
      </c>
      <c r="L10" s="28">
        <v>8.795007023199174E-3</v>
      </c>
      <c r="M10" s="28">
        <v>1.6247529067655114E-2</v>
      </c>
      <c r="N10" s="28">
        <v>1.1325346420823416E-2</v>
      </c>
      <c r="O10" s="28">
        <v>6.3007302761074633E-3</v>
      </c>
      <c r="P10" s="28">
        <v>3.792072620689655E-2</v>
      </c>
      <c r="Q10" s="28">
        <v>2.63546229775918E-2</v>
      </c>
      <c r="R10" s="28">
        <v>2.1243525668419104E-2</v>
      </c>
      <c r="S10" s="28">
        <v>1.852554316675983E-2</v>
      </c>
      <c r="T10" s="28">
        <v>8.6156130096244343E-3</v>
      </c>
      <c r="U10" s="28">
        <v>2.4250933884047844E-2</v>
      </c>
      <c r="V10" s="28">
        <v>2.5777537679462215E-2</v>
      </c>
      <c r="W10" s="28">
        <v>5.6255368291149186E-3</v>
      </c>
      <c r="X10" s="28">
        <v>1.7704067706171788E-2</v>
      </c>
      <c r="Y10" s="28">
        <v>1.1490403764431036E-2</v>
      </c>
      <c r="Z10" s="28">
        <v>8.4837670382210927E-3</v>
      </c>
      <c r="AA10" s="28">
        <v>2.1613505056710097E-2</v>
      </c>
      <c r="AB10" s="28">
        <v>-9.625715580254227E-4</v>
      </c>
      <c r="AC10" s="28">
        <v>2.4157266449164438E-2</v>
      </c>
      <c r="AD10" s="28">
        <v>3.5502737755289198E-3</v>
      </c>
    </row>
    <row r="11" spans="1:30" x14ac:dyDescent="0.3">
      <c r="A11" s="55" t="s">
        <v>33</v>
      </c>
      <c r="B11" s="53">
        <f>'Jubilent FoodWorks'!H64</f>
        <v>0.30643184727337142</v>
      </c>
      <c r="C11" s="86">
        <v>-8.735246611070735E-2</v>
      </c>
      <c r="D11" s="86">
        <v>3.3927383659936701E-2</v>
      </c>
      <c r="E11" s="86">
        <v>-5.6298857050999747E-2</v>
      </c>
      <c r="F11" s="86">
        <v>-0.13341763679934163</v>
      </c>
      <c r="H11" s="55" t="s">
        <v>32</v>
      </c>
      <c r="I11" s="28">
        <v>2.0642228742715381E-2</v>
      </c>
      <c r="J11" s="28">
        <v>4.5221011431278761E-2</v>
      </c>
      <c r="K11" s="28">
        <v>1.2269613240431732E-2</v>
      </c>
      <c r="L11" s="28">
        <v>1.0043026827213334E-2</v>
      </c>
      <c r="M11" s="28">
        <v>3.7459600314452682E-2</v>
      </c>
      <c r="N11" s="28">
        <v>2.2212631386213665E-2</v>
      </c>
      <c r="O11" s="28">
        <v>1.5190339922811942E-2</v>
      </c>
      <c r="P11" s="28">
        <v>2.63546229775918E-2</v>
      </c>
      <c r="Q11" s="28">
        <v>6.9430403163435933E-2</v>
      </c>
      <c r="R11" s="28">
        <v>2.8876178351634491E-2</v>
      </c>
      <c r="S11" s="28">
        <v>1.8432643229483976E-2</v>
      </c>
      <c r="T11" s="28">
        <v>4.1621364181085975E-3</v>
      </c>
      <c r="U11" s="28">
        <v>3.869968249328512E-2</v>
      </c>
      <c r="V11" s="28">
        <v>4.6060220537871933E-2</v>
      </c>
      <c r="W11" s="28">
        <v>2.8257216006815316E-3</v>
      </c>
      <c r="X11" s="28">
        <v>2.1395389960845355E-2</v>
      </c>
      <c r="Y11" s="28">
        <v>1.1928018825569361E-2</v>
      </c>
      <c r="Z11" s="28">
        <v>4.5185471251243378E-2</v>
      </c>
      <c r="AA11" s="28">
        <v>3.1746338945567193E-2</v>
      </c>
      <c r="AB11" s="28">
        <v>1.6931807020625137E-2</v>
      </c>
      <c r="AC11" s="28">
        <v>4.1500436029318473E-2</v>
      </c>
      <c r="AD11" s="28">
        <v>6.9842284604278799E-4</v>
      </c>
    </row>
    <row r="12" spans="1:30" x14ac:dyDescent="0.3">
      <c r="A12" s="55" t="s">
        <v>34</v>
      </c>
      <c r="B12" s="53">
        <f>'Eicher Motor'!H65</f>
        <v>0.11306136498285838</v>
      </c>
      <c r="C12" s="86">
        <v>-3.9192797431704535E-2</v>
      </c>
      <c r="D12" s="86">
        <v>4.3936715476274459E-2</v>
      </c>
      <c r="E12" s="86">
        <v>-2.9072882342881884E-2</v>
      </c>
      <c r="F12" s="86">
        <v>-7.885022123134329E-2</v>
      </c>
      <c r="H12" s="55" t="s">
        <v>33</v>
      </c>
      <c r="I12" s="28">
        <v>3.8468116845814984E-2</v>
      </c>
      <c r="J12" s="28">
        <v>7.0402540905159086E-2</v>
      </c>
      <c r="K12" s="28">
        <v>7.2580206084768298E-2</v>
      </c>
      <c r="L12" s="28">
        <v>5.3659821377708618E-2</v>
      </c>
      <c r="M12" s="28">
        <v>5.472568286628187E-2</v>
      </c>
      <c r="N12" s="28">
        <v>3.359104201706023E-2</v>
      </c>
      <c r="O12" s="28">
        <v>2.7752251811982698E-2</v>
      </c>
      <c r="P12" s="28">
        <v>2.1243525668419104E-2</v>
      </c>
      <c r="Q12" s="28">
        <v>2.8876178351634491E-2</v>
      </c>
      <c r="R12" s="28">
        <v>0.10977329742620488</v>
      </c>
      <c r="S12" s="28">
        <v>4.4204235814863872E-2</v>
      </c>
      <c r="T12" s="28">
        <v>1.6538000753802608E-2</v>
      </c>
      <c r="U12" s="28">
        <v>4.217581571385759E-2</v>
      </c>
      <c r="V12" s="28">
        <v>4.4928070774399781E-2</v>
      </c>
      <c r="W12" s="28">
        <v>3.7705720901209903E-2</v>
      </c>
      <c r="X12" s="28">
        <v>7.9004466493882736E-2</v>
      </c>
      <c r="Y12" s="28">
        <v>3.8003074963482632E-2</v>
      </c>
      <c r="Z12" s="28">
        <v>6.7376778102689008E-2</v>
      </c>
      <c r="AA12" s="28">
        <v>4.5820094734967926E-2</v>
      </c>
      <c r="AB12" s="28">
        <v>6.2370363766867901E-2</v>
      </c>
      <c r="AC12" s="28">
        <v>7.2388256904643192E-2</v>
      </c>
      <c r="AD12" s="28">
        <v>-8.5784544203842718E-3</v>
      </c>
    </row>
    <row r="13" spans="1:30" x14ac:dyDescent="0.3">
      <c r="A13" s="55" t="s">
        <v>35</v>
      </c>
      <c r="B13" s="53">
        <f>'Bharti Airtel'!H64</f>
        <v>0.15253127181642617</v>
      </c>
      <c r="C13" s="86">
        <v>3.2036698513829204E-2</v>
      </c>
      <c r="D13" s="86">
        <v>9.6181202377519051E-2</v>
      </c>
      <c r="E13" s="86">
        <v>6.0009087709363772E-2</v>
      </c>
      <c r="F13" s="86">
        <v>-1.9593900244099335E-2</v>
      </c>
      <c r="H13" s="55" t="s">
        <v>34</v>
      </c>
      <c r="I13" s="28">
        <v>3.5649942573547526E-2</v>
      </c>
      <c r="J13" s="28">
        <v>6.8234097817456735E-2</v>
      </c>
      <c r="K13" s="28">
        <v>9.466215957503625E-2</v>
      </c>
      <c r="L13" s="28">
        <v>2.1263238249274376E-2</v>
      </c>
      <c r="M13" s="28">
        <v>3.6043883663233911E-2</v>
      </c>
      <c r="N13" s="28">
        <v>3.2805584555762685E-2</v>
      </c>
      <c r="O13" s="28">
        <v>2.9805821647016797E-2</v>
      </c>
      <c r="P13" s="28">
        <v>1.852554316675983E-2</v>
      </c>
      <c r="Q13" s="28">
        <v>1.8432643229483976E-2</v>
      </c>
      <c r="R13" s="28">
        <v>4.4204235814863872E-2</v>
      </c>
      <c r="S13" s="28">
        <v>0.1055036546425282</v>
      </c>
      <c r="T13" s="28">
        <v>2.650460855363124E-2</v>
      </c>
      <c r="U13" s="28">
        <v>4.0632599620311759E-2</v>
      </c>
      <c r="V13" s="28">
        <v>1.7267540851376436E-2</v>
      </c>
      <c r="W13" s="28">
        <v>4.0387153383353656E-2</v>
      </c>
      <c r="X13" s="28">
        <v>5.5118489355463214E-2</v>
      </c>
      <c r="Y13" s="28">
        <v>3.609948644550915E-2</v>
      </c>
      <c r="Z13" s="28">
        <v>5.1152205740928464E-2</v>
      </c>
      <c r="AA13" s="28">
        <v>5.0662774285260219E-2</v>
      </c>
      <c r="AB13" s="28">
        <v>2.6563993235629742E-2</v>
      </c>
      <c r="AC13" s="28">
        <v>6.4045950065945198E-2</v>
      </c>
      <c r="AD13" s="28">
        <v>-4.831956068478793E-3</v>
      </c>
    </row>
    <row r="14" spans="1:30" x14ac:dyDescent="0.3">
      <c r="A14" s="55" t="s">
        <v>36</v>
      </c>
      <c r="B14" s="53">
        <f>Titan!H64</f>
        <v>0.29585492284160619</v>
      </c>
      <c r="C14" s="86">
        <v>0.14204286932821922</v>
      </c>
      <c r="D14" s="86">
        <v>-1.6530923604742144E-3</v>
      </c>
      <c r="E14" s="86">
        <v>0.11653940139382132</v>
      </c>
      <c r="F14" s="86">
        <v>0.18152484135967834</v>
      </c>
      <c r="H14" s="55" t="s">
        <v>35</v>
      </c>
      <c r="I14" s="28">
        <v>2.3266082385630292E-2</v>
      </c>
      <c r="J14" s="28">
        <v>4.2618660778907705E-2</v>
      </c>
      <c r="K14" s="28">
        <v>3.8453409413056847E-2</v>
      </c>
      <c r="L14" s="28">
        <v>-7.3310465949240934E-3</v>
      </c>
      <c r="M14" s="28">
        <v>1.8069125877199096E-2</v>
      </c>
      <c r="N14" s="28">
        <v>2.2058554372425924E-2</v>
      </c>
      <c r="O14" s="28">
        <v>2.2343405858779478E-2</v>
      </c>
      <c r="P14" s="28">
        <v>8.6156130096244343E-3</v>
      </c>
      <c r="Q14" s="28">
        <v>4.1621364181085975E-3</v>
      </c>
      <c r="R14" s="28">
        <v>1.6538000753802608E-2</v>
      </c>
      <c r="S14" s="28">
        <v>2.650460855363124E-2</v>
      </c>
      <c r="T14" s="28">
        <v>7.2407468195884561E-2</v>
      </c>
      <c r="U14" s="28">
        <v>1.1183312321731651E-2</v>
      </c>
      <c r="V14" s="28">
        <v>1.7534304814644235E-2</v>
      </c>
      <c r="W14" s="28">
        <v>1.7867036983603958E-2</v>
      </c>
      <c r="X14" s="28">
        <v>4.437686250031276E-2</v>
      </c>
      <c r="Y14" s="28">
        <v>3.4838772396735378E-2</v>
      </c>
      <c r="Z14" s="28">
        <v>2.1216963953531863E-2</v>
      </c>
      <c r="AA14" s="28">
        <v>1.5921278897451808E-2</v>
      </c>
      <c r="AB14" s="28">
        <v>1.4832737043107291E-2</v>
      </c>
      <c r="AC14" s="28">
        <v>4.8738127384284124E-2</v>
      </c>
      <c r="AD14" s="28">
        <v>-1.0843715363811636E-3</v>
      </c>
    </row>
    <row r="15" spans="1:30" x14ac:dyDescent="0.3">
      <c r="A15" s="55" t="s">
        <v>37</v>
      </c>
      <c r="B15" s="53">
        <f>'Avenue Supermart'!H64</f>
        <v>0.31359087135149361</v>
      </c>
      <c r="C15" s="86">
        <v>0.21281591321469132</v>
      </c>
      <c r="D15" s="86">
        <v>3.5304424284197541E-2</v>
      </c>
      <c r="E15" s="86">
        <v>0.16569889144165451</v>
      </c>
      <c r="F15" s="86">
        <v>0.28723779785176051</v>
      </c>
      <c r="H15" s="55" t="s">
        <v>36</v>
      </c>
      <c r="I15" s="28">
        <v>3.9568296308232276E-2</v>
      </c>
      <c r="J15" s="28">
        <v>0.10265408751448241</v>
      </c>
      <c r="K15" s="28">
        <v>6.8230763495688754E-2</v>
      </c>
      <c r="L15" s="28">
        <v>2.2969908725158816E-2</v>
      </c>
      <c r="M15" s="28">
        <v>5.1452789919750774E-2</v>
      </c>
      <c r="N15" s="28">
        <v>3.7273026035412431E-2</v>
      </c>
      <c r="O15" s="28">
        <v>9.435960580317676E-3</v>
      </c>
      <c r="P15" s="28">
        <v>2.4250933884047844E-2</v>
      </c>
      <c r="Q15" s="28">
        <v>3.869968249328512E-2</v>
      </c>
      <c r="R15" s="28">
        <v>4.217581571385759E-2</v>
      </c>
      <c r="S15" s="28">
        <v>4.0632599620311759E-2</v>
      </c>
      <c r="T15" s="28">
        <v>1.1183312321731651E-2</v>
      </c>
      <c r="U15" s="28">
        <v>9.8227334407902059E-2</v>
      </c>
      <c r="V15" s="28">
        <v>4.162675364985792E-2</v>
      </c>
      <c r="W15" s="28">
        <v>5.0352312206373172E-2</v>
      </c>
      <c r="X15" s="28">
        <v>3.9176087733376178E-2</v>
      </c>
      <c r="Y15" s="28">
        <v>3.5884279830197305E-2</v>
      </c>
      <c r="Z15" s="28">
        <v>6.7190523799454976E-2</v>
      </c>
      <c r="AA15" s="28">
        <v>5.5961346476378418E-2</v>
      </c>
      <c r="AB15" s="28">
        <v>3.6431795970999832E-2</v>
      </c>
      <c r="AC15" s="28">
        <v>7.7617373307383622E-2</v>
      </c>
      <c r="AD15" s="28">
        <v>-1.2681601438100645E-4</v>
      </c>
    </row>
    <row r="16" spans="1:30" x14ac:dyDescent="0.3">
      <c r="A16" s="55" t="s">
        <v>38</v>
      </c>
      <c r="B16" s="53">
        <f>PVR!H64</f>
        <v>0.1470010501092974</v>
      </c>
      <c r="C16" s="86">
        <v>-5.095471073756621E-2</v>
      </c>
      <c r="D16" s="86">
        <v>5.7536704443639085E-2</v>
      </c>
      <c r="E16" s="86">
        <v>-2.9500179190210727E-2</v>
      </c>
      <c r="F16" s="86">
        <v>-9.2209132167454536E-2</v>
      </c>
      <c r="H16" s="55" t="s">
        <v>37</v>
      </c>
      <c r="I16" s="28">
        <v>2.4348607144868334E-2</v>
      </c>
      <c r="J16" s="28">
        <v>5.8070645959244376E-2</v>
      </c>
      <c r="K16" s="28">
        <v>3.2077851590842588E-2</v>
      </c>
      <c r="L16" s="28">
        <v>-1.6684631858334475E-2</v>
      </c>
      <c r="M16" s="28">
        <v>4.224605710886347E-2</v>
      </c>
      <c r="N16" s="28">
        <v>2.0842796539065317E-2</v>
      </c>
      <c r="O16" s="28">
        <v>2.7555893062264436E-3</v>
      </c>
      <c r="P16" s="28">
        <v>2.5777537679462215E-2</v>
      </c>
      <c r="Q16" s="28">
        <v>4.6060220537871933E-2</v>
      </c>
      <c r="R16" s="28">
        <v>4.4928070774399781E-2</v>
      </c>
      <c r="S16" s="28">
        <v>1.7267540851376436E-2</v>
      </c>
      <c r="T16" s="28">
        <v>1.7534304814644235E-2</v>
      </c>
      <c r="U16" s="28">
        <v>4.162675364985792E-2</v>
      </c>
      <c r="V16" s="28">
        <v>9.2314671082870212E-2</v>
      </c>
      <c r="W16" s="28">
        <v>9.4300915538777109E-3</v>
      </c>
      <c r="X16" s="28">
        <v>3.0930238515255382E-2</v>
      </c>
      <c r="Y16" s="28">
        <v>2.0361310768405368E-2</v>
      </c>
      <c r="Z16" s="28">
        <v>3.0751751650819874E-2</v>
      </c>
      <c r="AA16" s="28">
        <v>4.0779316264952833E-2</v>
      </c>
      <c r="AB16" s="28">
        <v>2.2051423264520399E-2</v>
      </c>
      <c r="AC16" s="28">
        <v>5.8533544831331344E-2</v>
      </c>
      <c r="AD16" s="28">
        <v>-7.1678094279665735E-4</v>
      </c>
    </row>
    <row r="17" spans="1:30" x14ac:dyDescent="0.3">
      <c r="A17" s="55" t="s">
        <v>39</v>
      </c>
      <c r="B17" s="53">
        <f>'Alkyl Amines'!I64</f>
        <v>0.64532031323133776</v>
      </c>
      <c r="C17" s="86">
        <v>0.20680970504923868</v>
      </c>
      <c r="D17" s="86">
        <v>-4.6314449197634215E-2</v>
      </c>
      <c r="E17" s="86">
        <v>0.15224971447289229</v>
      </c>
      <c r="F17" s="86">
        <v>0.30044922218344744</v>
      </c>
      <c r="H17" s="55" t="s">
        <v>38</v>
      </c>
      <c r="I17" s="28">
        <v>4.1459560702588646E-2</v>
      </c>
      <c r="J17" s="28">
        <v>0.10906794693498799</v>
      </c>
      <c r="K17" s="28">
        <v>0.10934696600946969</v>
      </c>
      <c r="L17" s="28">
        <v>4.8740540115463332E-2</v>
      </c>
      <c r="M17" s="28">
        <v>4.6163060011866527E-2</v>
      </c>
      <c r="N17" s="28">
        <v>3.6742091079077874E-2</v>
      </c>
      <c r="O17" s="28">
        <v>1.438794716084861E-2</v>
      </c>
      <c r="P17" s="28">
        <v>5.6255368291149186E-3</v>
      </c>
      <c r="Q17" s="28">
        <v>2.8257216006815316E-3</v>
      </c>
      <c r="R17" s="28">
        <v>3.7705720901209903E-2</v>
      </c>
      <c r="S17" s="28">
        <v>4.0387153383353656E-2</v>
      </c>
      <c r="T17" s="28">
        <v>1.7867036983603958E-2</v>
      </c>
      <c r="U17" s="28">
        <v>5.0352312206373172E-2</v>
      </c>
      <c r="V17" s="28">
        <v>9.4300915538777109E-3</v>
      </c>
      <c r="W17" s="28">
        <v>0.1779335198952563</v>
      </c>
      <c r="X17" s="28">
        <v>6.2430657987601501E-2</v>
      </c>
      <c r="Y17" s="28">
        <v>5.24473724684218E-2</v>
      </c>
      <c r="Z17" s="28">
        <v>4.1871092294815559E-2</v>
      </c>
      <c r="AA17" s="28">
        <v>4.4411233788130403E-2</v>
      </c>
      <c r="AB17" s="28">
        <v>3.9499997857454131E-2</v>
      </c>
      <c r="AC17" s="28">
        <v>7.286703171647467E-2</v>
      </c>
      <c r="AD17" s="28">
        <v>-2.227629602999394E-3</v>
      </c>
    </row>
    <row r="18" spans="1:30" x14ac:dyDescent="0.3">
      <c r="A18" s="55" t="s">
        <v>40</v>
      </c>
      <c r="B18" s="53">
        <f>'Varun Beverages'!I64</f>
        <v>0.45650282937925746</v>
      </c>
      <c r="C18" s="86">
        <v>0.52206660590476806</v>
      </c>
      <c r="D18" s="86">
        <v>-4.5379197582323665E-2</v>
      </c>
      <c r="E18" s="86">
        <v>0.41247515669911439</v>
      </c>
      <c r="F18" s="86">
        <v>0.70500375215920064</v>
      </c>
      <c r="H18" s="55" t="s">
        <v>39</v>
      </c>
      <c r="I18" s="28">
        <v>5.107404921513542E-2</v>
      </c>
      <c r="J18" s="28">
        <v>9.1390473995613966E-2</v>
      </c>
      <c r="K18" s="28">
        <v>0.11402641178154355</v>
      </c>
      <c r="L18" s="28">
        <v>2.032832822538146E-2</v>
      </c>
      <c r="M18" s="28">
        <v>5.2967110266696968E-2</v>
      </c>
      <c r="N18" s="28">
        <v>4.3515055608800216E-2</v>
      </c>
      <c r="O18" s="28">
        <v>5.3523366937365514E-2</v>
      </c>
      <c r="P18" s="28">
        <v>1.7704067706171788E-2</v>
      </c>
      <c r="Q18" s="28">
        <v>2.1395389960845355E-2</v>
      </c>
      <c r="R18" s="28">
        <v>7.9004466493882736E-2</v>
      </c>
      <c r="S18" s="28">
        <v>5.5118489355463214E-2</v>
      </c>
      <c r="T18" s="28">
        <v>4.437686250031276E-2</v>
      </c>
      <c r="U18" s="28">
        <v>3.9176087733376178E-2</v>
      </c>
      <c r="V18" s="28">
        <v>3.0930238515255382E-2</v>
      </c>
      <c r="W18" s="28">
        <v>6.2430657987601501E-2</v>
      </c>
      <c r="X18" s="28">
        <v>0.26333902805979675</v>
      </c>
      <c r="Y18" s="28">
        <v>6.7374257462687465E-2</v>
      </c>
      <c r="Z18" s="28">
        <v>8.5743113084712469E-2</v>
      </c>
      <c r="AA18" s="28">
        <v>3.3023928074229963E-2</v>
      </c>
      <c r="AB18" s="28">
        <v>8.3267961408801938E-2</v>
      </c>
      <c r="AC18" s="28">
        <v>6.3087765708231408E-2</v>
      </c>
      <c r="AD18" s="28">
        <v>4.9692212429669289E-3</v>
      </c>
    </row>
    <row r="19" spans="1:30" x14ac:dyDescent="0.3">
      <c r="A19" s="55" t="s">
        <v>41</v>
      </c>
      <c r="B19" s="53">
        <f>'APL Apollo Tubes'!I64</f>
        <v>0.45796608871221256</v>
      </c>
      <c r="C19" s="86">
        <v>0.16501940901814763</v>
      </c>
      <c r="D19" s="86">
        <v>6.0584913693426799E-2</v>
      </c>
      <c r="E19" s="86">
        <v>0.16055168776292553</v>
      </c>
      <c r="F19" s="86">
        <v>0.1788294606251441</v>
      </c>
      <c r="H19" s="55" t="s">
        <v>40</v>
      </c>
      <c r="I19" s="28">
        <v>5.1631074587864971E-2</v>
      </c>
      <c r="J19" s="28">
        <v>9.645078166570023E-2</v>
      </c>
      <c r="K19" s="28">
        <v>7.0482635658213208E-2</v>
      </c>
      <c r="L19" s="28">
        <v>-1.5417987843563215E-3</v>
      </c>
      <c r="M19" s="28">
        <v>5.3023854921617611E-2</v>
      </c>
      <c r="N19" s="28">
        <v>3.937704313238246E-2</v>
      </c>
      <c r="O19" s="28">
        <v>3.2834722331025613E-2</v>
      </c>
      <c r="P19" s="28">
        <v>1.1490403764431036E-2</v>
      </c>
      <c r="Q19" s="28">
        <v>1.1928018825569361E-2</v>
      </c>
      <c r="R19" s="28">
        <v>3.8003074963482632E-2</v>
      </c>
      <c r="S19" s="28">
        <v>3.609948644550915E-2</v>
      </c>
      <c r="T19" s="28">
        <v>3.4838772396735378E-2</v>
      </c>
      <c r="U19" s="28">
        <v>3.5884279830197305E-2</v>
      </c>
      <c r="V19" s="28">
        <v>2.0361310768405368E-2</v>
      </c>
      <c r="W19" s="28">
        <v>5.24473724684218E-2</v>
      </c>
      <c r="X19" s="28">
        <v>6.7374257462687465E-2</v>
      </c>
      <c r="Y19" s="28">
        <v>0.12139129902924754</v>
      </c>
      <c r="Z19" s="28">
        <v>4.2879285486513742E-2</v>
      </c>
      <c r="AA19" s="28">
        <v>2.990755598678356E-2</v>
      </c>
      <c r="AB19" s="28">
        <v>2.5189435904744099E-2</v>
      </c>
      <c r="AC19" s="28">
        <v>6.9108733875045486E-2</v>
      </c>
      <c r="AD19" s="28">
        <v>1.0285909130736712E-3</v>
      </c>
    </row>
    <row r="20" spans="1:30" x14ac:dyDescent="0.3">
      <c r="A20" s="55" t="s">
        <v>42</v>
      </c>
      <c r="B20" s="53">
        <f>'Page Industries'!I65</f>
        <v>0.23809687062565971</v>
      </c>
      <c r="C20" s="86">
        <v>-6.8932802965331552E-2</v>
      </c>
      <c r="D20" s="86">
        <v>2.6481594241142898E-2</v>
      </c>
      <c r="E20" s="86">
        <v>-3.7113246663553964E-2</v>
      </c>
      <c r="F20" s="86">
        <v>-0.11554362942182136</v>
      </c>
      <c r="H20" s="55" t="s">
        <v>41</v>
      </c>
      <c r="I20" s="28">
        <v>3.5466572332319306E-2</v>
      </c>
      <c r="J20" s="28">
        <v>7.2287879475969763E-2</v>
      </c>
      <c r="K20" s="28">
        <v>0.11478683742579132</v>
      </c>
      <c r="L20" s="28">
        <v>8.8499794171213383E-2</v>
      </c>
      <c r="M20" s="28">
        <v>6.5242941541424002E-2</v>
      </c>
      <c r="N20" s="28">
        <v>4.4951904125233116E-2</v>
      </c>
      <c r="O20" s="28">
        <v>3.8231789088460949E-2</v>
      </c>
      <c r="P20" s="28">
        <v>8.4837670382210927E-3</v>
      </c>
      <c r="Q20" s="28">
        <v>4.5185471251243378E-2</v>
      </c>
      <c r="R20" s="28">
        <v>6.7376778102689008E-2</v>
      </c>
      <c r="S20" s="28">
        <v>5.1152205740928464E-2</v>
      </c>
      <c r="T20" s="28">
        <v>2.1216963953531863E-2</v>
      </c>
      <c r="U20" s="28">
        <v>6.7190523799454976E-2</v>
      </c>
      <c r="V20" s="28">
        <v>3.0751751650819874E-2</v>
      </c>
      <c r="W20" s="28">
        <v>4.1871092294815559E-2</v>
      </c>
      <c r="X20" s="28">
        <v>8.5743113084712469E-2</v>
      </c>
      <c r="Y20" s="28">
        <v>4.2879285486513742E-2</v>
      </c>
      <c r="Z20" s="28">
        <v>0.19040630336749537</v>
      </c>
      <c r="AA20" s="28">
        <v>4.9811327232448285E-2</v>
      </c>
      <c r="AB20" s="28">
        <v>7.9730824178169943E-2</v>
      </c>
      <c r="AC20" s="28">
        <v>8.6993460617983243E-2</v>
      </c>
      <c r="AD20" s="28">
        <v>-1.2321838975762627E-2</v>
      </c>
    </row>
    <row r="21" spans="1:30" x14ac:dyDescent="0.3">
      <c r="A21" s="55" t="s">
        <v>43</v>
      </c>
      <c r="B21" s="53">
        <f>'KEI Industries'!H65</f>
        <v>0.38906544074957589</v>
      </c>
      <c r="C21" s="86">
        <v>0.12129851128151936</v>
      </c>
      <c r="D21" s="86">
        <v>-2.1431130294667849E-2</v>
      </c>
      <c r="E21" s="86">
        <v>9.9764288654009561E-2</v>
      </c>
      <c r="F21" s="86">
        <v>0.15555978249285635</v>
      </c>
      <c r="H21" s="55" t="s">
        <v>42</v>
      </c>
      <c r="I21" s="28">
        <v>2.4344814462017545E-2</v>
      </c>
      <c r="J21" s="28">
        <v>7.2774550458448703E-2</v>
      </c>
      <c r="K21" s="28">
        <v>8.7894232289548707E-2</v>
      </c>
      <c r="L21" s="28">
        <v>8.4720185264666403E-2</v>
      </c>
      <c r="M21" s="28">
        <v>4.2854075639846667E-2</v>
      </c>
      <c r="N21" s="28">
        <v>3.1833181746022662E-2</v>
      </c>
      <c r="O21" s="28">
        <v>4.1966015045999519E-2</v>
      </c>
      <c r="P21" s="28">
        <v>2.1613505056710097E-2</v>
      </c>
      <c r="Q21" s="28">
        <v>3.1746338945567193E-2</v>
      </c>
      <c r="R21" s="28">
        <v>4.5820094734967926E-2</v>
      </c>
      <c r="S21" s="28">
        <v>5.0662774285260219E-2</v>
      </c>
      <c r="T21" s="28">
        <v>1.5921278897451808E-2</v>
      </c>
      <c r="U21" s="28">
        <v>5.5961346476378418E-2</v>
      </c>
      <c r="V21" s="28">
        <v>4.0779316264952833E-2</v>
      </c>
      <c r="W21" s="28">
        <v>4.4411233788130403E-2</v>
      </c>
      <c r="X21" s="28">
        <v>3.3023928074229963E-2</v>
      </c>
      <c r="Y21" s="28">
        <v>2.990755598678356E-2</v>
      </c>
      <c r="Z21" s="28">
        <v>4.9811327232448285E-2</v>
      </c>
      <c r="AA21" s="28">
        <v>0.11212868730209585</v>
      </c>
      <c r="AB21" s="28">
        <v>4.4691008933707921E-2</v>
      </c>
      <c r="AC21" s="28">
        <v>5.0122915454051557E-2</v>
      </c>
      <c r="AD21" s="28">
        <v>-2.7498346645561094E-3</v>
      </c>
    </row>
    <row r="22" spans="1:30" x14ac:dyDescent="0.3">
      <c r="A22" s="55" t="s">
        <v>44</v>
      </c>
      <c r="B22" s="53">
        <f>CDSL!H64</f>
        <v>0.32992556994842004</v>
      </c>
      <c r="C22" s="86">
        <v>6.2751689136496508E-2</v>
      </c>
      <c r="D22" s="86">
        <v>-6.0837617620738638E-2</v>
      </c>
      <c r="E22" s="86">
        <v>4.0463521011054875E-2</v>
      </c>
      <c r="F22" s="86">
        <v>0.10015338467620501</v>
      </c>
      <c r="H22" s="55" t="s">
        <v>43</v>
      </c>
      <c r="I22" s="28">
        <v>1.8216111897725512E-2</v>
      </c>
      <c r="J22" s="28">
        <v>5.5225115218748747E-2</v>
      </c>
      <c r="K22" s="28">
        <v>6.6515553576665512E-2</v>
      </c>
      <c r="L22" s="28">
        <v>2.5664981371443314E-2</v>
      </c>
      <c r="M22" s="28">
        <v>5.5736992781670013E-2</v>
      </c>
      <c r="N22" s="28">
        <v>2.9229765180435685E-2</v>
      </c>
      <c r="O22" s="28">
        <v>3.5351774358484363E-2</v>
      </c>
      <c r="P22" s="28">
        <v>-9.625715580254227E-4</v>
      </c>
      <c r="Q22" s="28">
        <v>1.6931807020625137E-2</v>
      </c>
      <c r="R22" s="28">
        <v>6.2370363766867901E-2</v>
      </c>
      <c r="S22" s="28">
        <v>2.6563993235629742E-2</v>
      </c>
      <c r="T22" s="28">
        <v>1.4832737043107291E-2</v>
      </c>
      <c r="U22" s="28">
        <v>3.6431795970999832E-2</v>
      </c>
      <c r="V22" s="28">
        <v>2.2051423264520399E-2</v>
      </c>
      <c r="W22" s="28">
        <v>3.9499997857454131E-2</v>
      </c>
      <c r="X22" s="28">
        <v>8.3267961408801938E-2</v>
      </c>
      <c r="Y22" s="28">
        <v>2.5189435904744099E-2</v>
      </c>
      <c r="Z22" s="28">
        <v>7.9730824178169943E-2</v>
      </c>
      <c r="AA22" s="28">
        <v>4.4691008933707921E-2</v>
      </c>
      <c r="AB22" s="28">
        <v>0.15180800077750531</v>
      </c>
      <c r="AC22" s="28">
        <v>7.3683800258769042E-2</v>
      </c>
      <c r="AD22" s="28">
        <v>6.9026787947019516E-3</v>
      </c>
    </row>
    <row r="23" spans="1:30" x14ac:dyDescent="0.3">
      <c r="A23" s="56" t="s">
        <v>45</v>
      </c>
      <c r="B23" s="53">
        <f>'GOLD BEES'!H64</f>
        <v>0.10977346331552271</v>
      </c>
      <c r="C23" s="86">
        <v>0.43165491624141111</v>
      </c>
      <c r="D23" s="86">
        <v>0.56492547581454311</v>
      </c>
      <c r="E23" s="86">
        <v>0.4932506611390195</v>
      </c>
      <c r="F23" s="86">
        <v>0.32821897301998154</v>
      </c>
      <c r="H23" s="55" t="s">
        <v>44</v>
      </c>
      <c r="I23" s="28">
        <v>7.5806654466598261E-2</v>
      </c>
      <c r="J23" s="28">
        <v>0.13724447563016032</v>
      </c>
      <c r="K23" s="28">
        <v>0.10608800669553581</v>
      </c>
      <c r="L23" s="28">
        <v>2.1216341057380985E-2</v>
      </c>
      <c r="M23" s="28">
        <v>8.8394346862940551E-2</v>
      </c>
      <c r="N23" s="28">
        <v>5.9189317465516457E-2</v>
      </c>
      <c r="O23" s="28">
        <v>1.2334133304754007E-2</v>
      </c>
      <c r="P23" s="28">
        <v>2.4157266449164438E-2</v>
      </c>
      <c r="Q23" s="28">
        <v>4.1500436029318473E-2</v>
      </c>
      <c r="R23" s="28">
        <v>7.2388256904643192E-2</v>
      </c>
      <c r="S23" s="28">
        <v>6.4045950065945198E-2</v>
      </c>
      <c r="T23" s="28">
        <v>4.8738127384284124E-2</v>
      </c>
      <c r="U23" s="28">
        <v>7.7617373307383622E-2</v>
      </c>
      <c r="V23" s="28">
        <v>5.8533544831331344E-2</v>
      </c>
      <c r="W23" s="28">
        <v>7.286703171647467E-2</v>
      </c>
      <c r="X23" s="28">
        <v>6.3087765708231408E-2</v>
      </c>
      <c r="Y23" s="28">
        <v>6.9108733875045486E-2</v>
      </c>
      <c r="Z23" s="28">
        <v>8.6993460617983243E-2</v>
      </c>
      <c r="AA23" s="28">
        <v>5.0122915454051557E-2</v>
      </c>
      <c r="AB23" s="28">
        <v>7.3683800258769042E-2</v>
      </c>
      <c r="AC23" s="28">
        <v>0.21938083520319793</v>
      </c>
      <c r="AD23" s="28">
        <v>-9.497501844447807E-3</v>
      </c>
    </row>
    <row r="24" spans="1:30" ht="15.6" customHeight="1" x14ac:dyDescent="0.45">
      <c r="A24" s="55" t="s">
        <v>166</v>
      </c>
      <c r="B24" s="53">
        <v>7.0499999999999993E-2</v>
      </c>
      <c r="C24" s="109"/>
      <c r="D24" s="109"/>
      <c r="E24" s="109"/>
      <c r="F24" s="110"/>
      <c r="G24" s="57"/>
      <c r="H24" s="56" t="s">
        <v>45</v>
      </c>
      <c r="I24" s="28">
        <v>-6.4221146077951072E-3</v>
      </c>
      <c r="J24" s="28">
        <v>-2.384185423897863E-3</v>
      </c>
      <c r="K24" s="28">
        <v>-8.4381445281822912E-3</v>
      </c>
      <c r="L24" s="28">
        <v>-2.1813323831861284E-2</v>
      </c>
      <c r="M24" s="28">
        <v>-7.9908779020004539E-3</v>
      </c>
      <c r="N24" s="28">
        <v>-7.1559046284236849E-4</v>
      </c>
      <c r="O24" s="28">
        <v>1.0508022905741335E-2</v>
      </c>
      <c r="P24" s="28">
        <v>3.5502737755289198E-3</v>
      </c>
      <c r="Q24" s="28">
        <v>6.9842284604278799E-4</v>
      </c>
      <c r="R24" s="28">
        <v>-8.5784544203842718E-3</v>
      </c>
      <c r="S24" s="28">
        <v>-4.831956068478793E-3</v>
      </c>
      <c r="T24" s="28">
        <v>-1.0843715363811636E-3</v>
      </c>
      <c r="U24" s="28">
        <v>-1.2681601438100645E-4</v>
      </c>
      <c r="V24" s="28">
        <v>-7.1678094279665735E-4</v>
      </c>
      <c r="W24" s="28">
        <v>-2.227629602999394E-3</v>
      </c>
      <c r="X24" s="28">
        <v>4.9692212429669289E-3</v>
      </c>
      <c r="Y24" s="28">
        <v>1.0285909130736712E-3</v>
      </c>
      <c r="Z24" s="28">
        <v>-1.2321838975762627E-2</v>
      </c>
      <c r="AA24" s="28">
        <v>-2.7498346645561094E-3</v>
      </c>
      <c r="AB24" s="28">
        <v>6.9026787947019516E-3</v>
      </c>
      <c r="AC24" s="28">
        <v>-9.497501844447807E-3</v>
      </c>
      <c r="AD24" s="28">
        <v>1.7607962074324961E-2</v>
      </c>
    </row>
    <row r="25" spans="1:30" ht="15.6" customHeight="1" x14ac:dyDescent="0.3">
      <c r="A25" s="114"/>
      <c r="B25" s="114"/>
      <c r="D25" s="63"/>
      <c r="E25" s="139" t="s">
        <v>138</v>
      </c>
      <c r="F25" s="139"/>
      <c r="G25" s="139"/>
      <c r="H25" s="139"/>
      <c r="I25" s="139"/>
    </row>
    <row r="26" spans="1:30" ht="15.6" customHeight="1" x14ac:dyDescent="0.3">
      <c r="A26" s="115"/>
      <c r="B26" s="115"/>
      <c r="C26" s="30"/>
      <c r="D26" s="32"/>
      <c r="E26" s="139"/>
      <c r="F26" s="139"/>
      <c r="G26" s="139"/>
      <c r="H26" s="139"/>
      <c r="I26" s="139"/>
    </row>
    <row r="27" spans="1:30" ht="15.6" customHeight="1" x14ac:dyDescent="0.3">
      <c r="A27" s="111"/>
      <c r="B27" s="112"/>
      <c r="E27" s="139"/>
      <c r="F27" s="139"/>
      <c r="G27" s="139"/>
      <c r="H27" s="139"/>
      <c r="I27" s="139"/>
    </row>
    <row r="28" spans="1:30" ht="15.6" customHeight="1" x14ac:dyDescent="0.3">
      <c r="A28" s="111"/>
      <c r="B28" s="113"/>
      <c r="C28" s="3"/>
      <c r="E28" s="139"/>
      <c r="F28" s="139"/>
      <c r="G28" s="139"/>
      <c r="H28" s="139"/>
      <c r="I28" s="139"/>
    </row>
    <row r="29" spans="1:30" ht="15.6" customHeight="1" x14ac:dyDescent="0.3">
      <c r="A29" s="111"/>
      <c r="B29" s="113"/>
      <c r="C29" s="3"/>
      <c r="E29" s="139"/>
      <c r="F29" s="139"/>
      <c r="G29" s="139"/>
      <c r="H29" s="139"/>
      <c r="I29" s="139"/>
    </row>
    <row r="31" spans="1:30" ht="18" x14ac:dyDescent="0.35">
      <c r="B31" s="133" t="s">
        <v>124</v>
      </c>
      <c r="C31" s="133"/>
      <c r="E31" s="134" t="s">
        <v>125</v>
      </c>
      <c r="F31" s="134"/>
      <c r="G31" t="s">
        <v>132</v>
      </c>
    </row>
    <row r="32" spans="1:30" ht="62.4" customHeight="1" x14ac:dyDescent="0.3">
      <c r="B32" s="43" t="s">
        <v>120</v>
      </c>
      <c r="C32" s="43" t="s">
        <v>121</v>
      </c>
      <c r="E32" t="s">
        <v>126</v>
      </c>
      <c r="F32">
        <v>0.61539999999999995</v>
      </c>
      <c r="G32" s="135" t="s">
        <v>178</v>
      </c>
      <c r="H32" s="135"/>
      <c r="I32">
        <v>0.61539999999999995</v>
      </c>
    </row>
    <row r="33" spans="1:7" x14ac:dyDescent="0.3">
      <c r="B33" s="44">
        <v>8.8200000000000001E-2</v>
      </c>
      <c r="C33" s="44">
        <v>7.8200000000000006E-2</v>
      </c>
      <c r="D33" s="37"/>
    </row>
    <row r="34" spans="1:7" x14ac:dyDescent="0.3">
      <c r="B34" s="45">
        <v>0.1</v>
      </c>
      <c r="C34" s="44">
        <v>7.825E-2</v>
      </c>
      <c r="D34" s="37"/>
      <c r="E34" s="138" t="s">
        <v>139</v>
      </c>
      <c r="F34" s="138"/>
    </row>
    <row r="35" spans="1:7" x14ac:dyDescent="0.3">
      <c r="B35" s="45">
        <v>0.13</v>
      </c>
      <c r="C35" s="44">
        <v>0.08</v>
      </c>
      <c r="D35" s="37"/>
      <c r="E35" s="136" t="s">
        <v>130</v>
      </c>
      <c r="F35" s="136"/>
      <c r="G35" s="136"/>
    </row>
    <row r="36" spans="1:7" x14ac:dyDescent="0.3">
      <c r="A36" s="32"/>
      <c r="B36" s="45">
        <v>0.17</v>
      </c>
      <c r="C36" s="44">
        <v>8.8599999999999998E-2</v>
      </c>
      <c r="D36" s="37"/>
      <c r="E36" s="137" t="s">
        <v>131</v>
      </c>
      <c r="F36" s="137"/>
    </row>
    <row r="37" spans="1:7" x14ac:dyDescent="0.3">
      <c r="B37" s="45">
        <v>0.21</v>
      </c>
      <c r="C37" s="44">
        <v>9.5799999999999996E-2</v>
      </c>
      <c r="D37" s="37"/>
      <c r="E37" s="46" t="s">
        <v>85</v>
      </c>
      <c r="F37" s="47" t="s">
        <v>129</v>
      </c>
    </row>
    <row r="38" spans="1:7" x14ac:dyDescent="0.3">
      <c r="B38" s="45">
        <v>0.24</v>
      </c>
      <c r="C38" s="44">
        <v>0.1045</v>
      </c>
      <c r="D38" s="37"/>
      <c r="E38" s="48">
        <f xml:space="preserve"> $I$32 + 2 * F38*F38</f>
        <v>0.61559999999999993</v>
      </c>
      <c r="F38" s="49">
        <v>0.01</v>
      </c>
    </row>
    <row r="39" spans="1:7" x14ac:dyDescent="0.3">
      <c r="B39" s="45">
        <v>0.28999999999999998</v>
      </c>
      <c r="C39" s="44">
        <v>0.121</v>
      </c>
      <c r="D39" s="37"/>
      <c r="E39" s="48">
        <f t="shared" ref="E39:E95" si="0" xml:space="preserve"> $I$32 + 2 * F39*F39</f>
        <v>0.61619999999999997</v>
      </c>
      <c r="F39" s="49">
        <v>0.02</v>
      </c>
    </row>
    <row r="40" spans="1:7" x14ac:dyDescent="0.3">
      <c r="B40" s="45">
        <v>0.31</v>
      </c>
      <c r="C40" s="44">
        <v>0.12870000000000001</v>
      </c>
      <c r="D40" s="37"/>
      <c r="E40" s="48">
        <f t="shared" si="0"/>
        <v>0.61719999999999997</v>
      </c>
      <c r="F40" s="49">
        <v>0.03</v>
      </c>
    </row>
    <row r="41" spans="1:7" x14ac:dyDescent="0.3">
      <c r="B41" s="45">
        <v>0.36</v>
      </c>
      <c r="C41" s="44">
        <v>0.14799999999999999</v>
      </c>
      <c r="D41" s="37"/>
      <c r="E41" s="48">
        <f t="shared" si="0"/>
        <v>0.61859999999999993</v>
      </c>
      <c r="F41" s="49">
        <v>0.04</v>
      </c>
    </row>
    <row r="42" spans="1:7" x14ac:dyDescent="0.3">
      <c r="A42" s="3"/>
      <c r="B42" s="44">
        <v>0.42</v>
      </c>
      <c r="C42" s="44">
        <v>0.17249999999999999</v>
      </c>
      <c r="D42" s="37"/>
      <c r="E42" s="48">
        <f t="shared" si="0"/>
        <v>0.62039999999999995</v>
      </c>
      <c r="F42" s="49">
        <v>0.05</v>
      </c>
    </row>
    <row r="43" spans="1:7" x14ac:dyDescent="0.3">
      <c r="A43" s="3"/>
      <c r="B43" s="44">
        <v>0.51</v>
      </c>
      <c r="C43" s="44">
        <v>0.2109</v>
      </c>
      <c r="D43" s="37"/>
      <c r="E43" s="48">
        <f t="shared" si="0"/>
        <v>0.62259999999999993</v>
      </c>
      <c r="F43" s="49">
        <v>0.06</v>
      </c>
    </row>
    <row r="44" spans="1:7" x14ac:dyDescent="0.3">
      <c r="B44" s="44">
        <v>0.53</v>
      </c>
      <c r="C44" s="44">
        <v>0.2198</v>
      </c>
      <c r="D44" s="37"/>
      <c r="E44" s="48">
        <f t="shared" si="0"/>
        <v>0.62519999999999998</v>
      </c>
      <c r="F44" s="49">
        <v>7.0000000000000007E-2</v>
      </c>
    </row>
    <row r="45" spans="1:7" x14ac:dyDescent="0.3">
      <c r="B45" s="44">
        <v>0.55000000000000004</v>
      </c>
      <c r="C45" s="44">
        <v>0.22869999999999999</v>
      </c>
      <c r="D45" s="37"/>
      <c r="E45" s="48">
        <f t="shared" si="0"/>
        <v>0.62819999999999998</v>
      </c>
      <c r="F45" s="49">
        <v>0.08</v>
      </c>
    </row>
    <row r="46" spans="1:7" x14ac:dyDescent="0.3">
      <c r="B46" s="44">
        <v>0.59</v>
      </c>
      <c r="C46" s="44">
        <v>0.247</v>
      </c>
      <c r="D46" s="37"/>
      <c r="E46" s="48">
        <f t="shared" si="0"/>
        <v>0.63159999999999994</v>
      </c>
      <c r="F46" s="49">
        <v>0.09</v>
      </c>
    </row>
    <row r="47" spans="1:7" x14ac:dyDescent="0.3">
      <c r="B47" s="44">
        <v>0.63</v>
      </c>
      <c r="C47" s="44">
        <v>0.26529999999999998</v>
      </c>
      <c r="D47" s="37"/>
      <c r="E47" s="48">
        <f t="shared" si="0"/>
        <v>0.63539999999999996</v>
      </c>
      <c r="F47" s="49">
        <v>0.1</v>
      </c>
    </row>
    <row r="48" spans="1:7" x14ac:dyDescent="0.3">
      <c r="B48" s="44">
        <v>0.64529999999999998</v>
      </c>
      <c r="C48" s="85">
        <v>0.27239999999999998</v>
      </c>
      <c r="D48" s="83"/>
      <c r="E48" s="48">
        <f t="shared" si="0"/>
        <v>0.63959999999999995</v>
      </c>
      <c r="F48" s="49">
        <v>0.11</v>
      </c>
    </row>
    <row r="49" spans="2:10" x14ac:dyDescent="0.3">
      <c r="B49" s="44">
        <v>0.68</v>
      </c>
      <c r="C49" s="45">
        <v>0.28870000000000001</v>
      </c>
      <c r="D49" s="5"/>
      <c r="E49" s="48">
        <f t="shared" si="0"/>
        <v>0.64419999999999999</v>
      </c>
      <c r="F49" s="49">
        <v>0.12</v>
      </c>
    </row>
    <row r="50" spans="2:10" x14ac:dyDescent="0.3">
      <c r="B50" s="44">
        <v>0.72</v>
      </c>
      <c r="C50" s="45">
        <v>0.3075</v>
      </c>
      <c r="D50" s="5"/>
      <c r="E50" s="48">
        <f t="shared" si="0"/>
        <v>0.6492</v>
      </c>
      <c r="F50" s="49">
        <v>0.13</v>
      </c>
    </row>
    <row r="51" spans="2:10" x14ac:dyDescent="0.3">
      <c r="B51" s="44">
        <v>0.78</v>
      </c>
      <c r="C51" s="45">
        <v>0.33610000000000001</v>
      </c>
      <c r="D51" s="5"/>
      <c r="E51" s="48">
        <f t="shared" si="0"/>
        <v>0.65459999999999996</v>
      </c>
      <c r="F51" s="49">
        <v>0.14000000000000001</v>
      </c>
    </row>
    <row r="52" spans="2:10" x14ac:dyDescent="0.3">
      <c r="B52" s="44">
        <v>0.8</v>
      </c>
      <c r="C52" s="45">
        <v>0.34560000000000002</v>
      </c>
      <c r="D52" s="5"/>
      <c r="E52" s="48">
        <f t="shared" si="0"/>
        <v>0.66039999999999999</v>
      </c>
      <c r="F52" s="49">
        <v>0.15</v>
      </c>
    </row>
    <row r="53" spans="2:10" x14ac:dyDescent="0.3">
      <c r="B53" s="44">
        <v>0.9</v>
      </c>
      <c r="C53" s="45">
        <v>0.39389999999999997</v>
      </c>
      <c r="D53" s="5"/>
      <c r="E53" s="48">
        <f t="shared" si="0"/>
        <v>0.66659999999999997</v>
      </c>
      <c r="F53" s="49">
        <v>0.16</v>
      </c>
    </row>
    <row r="54" spans="2:10" x14ac:dyDescent="0.3">
      <c r="B54" s="44">
        <v>0.95</v>
      </c>
      <c r="C54" s="45">
        <v>0.41789999999999999</v>
      </c>
      <c r="D54" s="5"/>
      <c r="E54" s="48">
        <f t="shared" si="0"/>
        <v>0.67319999999999991</v>
      </c>
      <c r="F54" s="49">
        <v>0.17</v>
      </c>
    </row>
    <row r="55" spans="2:10" x14ac:dyDescent="0.3">
      <c r="B55" s="44">
        <v>1.01</v>
      </c>
      <c r="C55" s="45">
        <v>0.4471</v>
      </c>
      <c r="D55" s="5"/>
      <c r="E55" s="48">
        <f t="shared" si="0"/>
        <v>0.68019999999999992</v>
      </c>
      <c r="F55" s="49">
        <v>0.18</v>
      </c>
    </row>
    <row r="56" spans="2:10" x14ac:dyDescent="0.3">
      <c r="B56" s="44">
        <v>1.05</v>
      </c>
      <c r="C56" s="45">
        <v>0.46679999999999999</v>
      </c>
      <c r="D56" s="5"/>
      <c r="E56" s="48">
        <f t="shared" si="0"/>
        <v>0.68759999999999999</v>
      </c>
      <c r="F56" s="49">
        <v>0.19</v>
      </c>
    </row>
    <row r="57" spans="2:10" x14ac:dyDescent="0.3">
      <c r="B57" s="44">
        <v>1.1000000000000001</v>
      </c>
      <c r="C57" s="45">
        <v>0.49909999999999999</v>
      </c>
      <c r="D57" s="5"/>
      <c r="E57" s="48">
        <f t="shared" si="0"/>
        <v>0.69540000000000002</v>
      </c>
      <c r="F57" s="49">
        <v>0.2</v>
      </c>
    </row>
    <row r="58" spans="2:10" x14ac:dyDescent="0.3">
      <c r="B58" s="84"/>
      <c r="D58" s="5"/>
      <c r="E58" s="48">
        <f t="shared" si="0"/>
        <v>0.70359999999999989</v>
      </c>
      <c r="F58" s="49">
        <v>0.21</v>
      </c>
      <c r="H58" s="147" t="s">
        <v>165</v>
      </c>
      <c r="I58" s="147"/>
      <c r="J58" s="147"/>
    </row>
    <row r="59" spans="2:10" x14ac:dyDescent="0.3">
      <c r="E59" s="48">
        <f t="shared" si="0"/>
        <v>0.71219999999999994</v>
      </c>
      <c r="F59" s="49">
        <v>0.22</v>
      </c>
      <c r="H59" s="147"/>
      <c r="I59" s="147"/>
      <c r="J59" s="147"/>
    </row>
    <row r="60" spans="2:10" x14ac:dyDescent="0.3">
      <c r="E60" s="48">
        <f t="shared" si="0"/>
        <v>0.72119999999999995</v>
      </c>
      <c r="F60" s="49">
        <v>0.23</v>
      </c>
      <c r="H60" t="s">
        <v>175</v>
      </c>
      <c r="I60">
        <v>2.1121317999999998</v>
      </c>
    </row>
    <row r="61" spans="2:10" x14ac:dyDescent="0.3">
      <c r="E61" s="48">
        <f t="shared" si="0"/>
        <v>0.73059999999999992</v>
      </c>
      <c r="F61" s="49">
        <v>0.24</v>
      </c>
      <c r="H61" s="148" t="s">
        <v>176</v>
      </c>
      <c r="I61" s="148"/>
      <c r="J61" s="148"/>
    </row>
    <row r="62" spans="2:10" x14ac:dyDescent="0.3">
      <c r="E62" s="48">
        <f t="shared" si="0"/>
        <v>0.74039999999999995</v>
      </c>
      <c r="F62" s="49">
        <v>0.25</v>
      </c>
      <c r="H62" s="148"/>
      <c r="I62" s="148"/>
      <c r="J62" s="148"/>
    </row>
    <row r="63" spans="2:10" x14ac:dyDescent="0.3">
      <c r="E63" s="48">
        <f t="shared" si="0"/>
        <v>0.75059999999999993</v>
      </c>
      <c r="F63" s="49">
        <v>0.26</v>
      </c>
    </row>
    <row r="64" spans="2:10" ht="18" x14ac:dyDescent="0.3">
      <c r="B64" s="32"/>
      <c r="D64" s="32"/>
      <c r="E64" s="48">
        <f t="shared" si="0"/>
        <v>0.76119999999999999</v>
      </c>
      <c r="F64" s="49">
        <v>0.27</v>
      </c>
      <c r="H64" s="148" t="s">
        <v>177</v>
      </c>
      <c r="I64" s="148"/>
      <c r="J64" s="106"/>
    </row>
    <row r="65" spans="1:9" ht="18" x14ac:dyDescent="0.3">
      <c r="A65" s="63"/>
      <c r="B65" s="63"/>
      <c r="C65" s="63"/>
      <c r="D65" s="63"/>
      <c r="E65" s="48">
        <f t="shared" si="0"/>
        <v>0.7722</v>
      </c>
      <c r="F65" s="49">
        <v>0.28000000000000003</v>
      </c>
      <c r="H65" s="108" t="s">
        <v>85</v>
      </c>
      <c r="I65" s="108" t="s">
        <v>129</v>
      </c>
    </row>
    <row r="66" spans="1:9" x14ac:dyDescent="0.3">
      <c r="A66" s="63"/>
      <c r="B66" s="63"/>
      <c r="C66" s="63"/>
      <c r="D66" s="63"/>
      <c r="E66" s="48">
        <f t="shared" si="0"/>
        <v>0.78359999999999996</v>
      </c>
      <c r="F66" s="49">
        <v>0.28999999999999998</v>
      </c>
      <c r="H66" s="107">
        <f>$B$24 + $I$60*I66</f>
        <v>7.0499999999999993E-2</v>
      </c>
      <c r="I66" s="104">
        <v>0</v>
      </c>
    </row>
    <row r="67" spans="1:9" x14ac:dyDescent="0.3">
      <c r="A67" s="63"/>
      <c r="B67" s="63"/>
      <c r="C67" s="63"/>
      <c r="D67" s="63"/>
      <c r="E67" s="48">
        <f t="shared" si="0"/>
        <v>0.79539999999999988</v>
      </c>
      <c r="F67" s="49">
        <v>0.3</v>
      </c>
      <c r="H67" s="107">
        <f t="shared" ref="H67:H118" si="1">$B$24 + $I$60*I67</f>
        <v>9.1621317999999993E-2</v>
      </c>
      <c r="I67" s="104">
        <v>0.01</v>
      </c>
    </row>
    <row r="68" spans="1:9" x14ac:dyDescent="0.3">
      <c r="A68" s="63"/>
      <c r="B68" s="63"/>
      <c r="C68" s="63"/>
      <c r="D68" s="63"/>
      <c r="E68" s="48">
        <f t="shared" si="0"/>
        <v>0.80759999999999998</v>
      </c>
      <c r="F68" s="49">
        <v>0.31</v>
      </c>
      <c r="H68" s="107">
        <f t="shared" si="1"/>
        <v>0.11274263599999998</v>
      </c>
      <c r="I68" s="104">
        <v>0.02</v>
      </c>
    </row>
    <row r="69" spans="1:9" x14ac:dyDescent="0.3">
      <c r="A69" s="63"/>
      <c r="B69" s="63"/>
      <c r="C69" s="63"/>
      <c r="D69" s="63"/>
      <c r="E69" s="48">
        <f t="shared" si="0"/>
        <v>0.82019999999999993</v>
      </c>
      <c r="F69" s="49">
        <v>0.32</v>
      </c>
      <c r="H69" s="107">
        <f t="shared" si="1"/>
        <v>0.13386395399999998</v>
      </c>
      <c r="I69" s="104">
        <v>0.03</v>
      </c>
    </row>
    <row r="70" spans="1:9" x14ac:dyDescent="0.3">
      <c r="A70" s="63"/>
      <c r="B70" s="63"/>
      <c r="C70" s="63"/>
      <c r="D70" s="63"/>
      <c r="E70" s="48">
        <f t="shared" si="0"/>
        <v>0.83319999999999994</v>
      </c>
      <c r="F70" s="49">
        <v>0.33</v>
      </c>
      <c r="H70" s="107">
        <f t="shared" si="1"/>
        <v>0.15498527199999998</v>
      </c>
      <c r="I70" s="104">
        <v>0.04</v>
      </c>
    </row>
    <row r="71" spans="1:9" x14ac:dyDescent="0.3">
      <c r="A71" s="63"/>
      <c r="B71" s="63"/>
      <c r="C71" s="63"/>
      <c r="D71" s="63"/>
      <c r="E71" s="48">
        <f t="shared" si="0"/>
        <v>0.84660000000000002</v>
      </c>
      <c r="F71" s="49">
        <v>0.34</v>
      </c>
      <c r="H71" s="107">
        <f t="shared" si="1"/>
        <v>0.17610659000000001</v>
      </c>
      <c r="I71" s="104">
        <v>0.05</v>
      </c>
    </row>
    <row r="72" spans="1:9" x14ac:dyDescent="0.3">
      <c r="A72" s="63"/>
      <c r="B72" s="63"/>
      <c r="C72" s="63"/>
      <c r="D72" s="63"/>
      <c r="E72" s="48">
        <f t="shared" si="0"/>
        <v>0.86039999999999994</v>
      </c>
      <c r="F72" s="49">
        <v>0.35</v>
      </c>
      <c r="H72" s="107">
        <f t="shared" si="1"/>
        <v>0.19722790799999995</v>
      </c>
      <c r="I72" s="104">
        <v>0.06</v>
      </c>
    </row>
    <row r="73" spans="1:9" x14ac:dyDescent="0.3">
      <c r="A73" s="63"/>
      <c r="B73" s="63"/>
      <c r="C73" s="63"/>
      <c r="D73" s="63"/>
      <c r="E73" s="48">
        <f t="shared" si="0"/>
        <v>0.87459999999999993</v>
      </c>
      <c r="F73" s="49">
        <v>0.36</v>
      </c>
      <c r="H73" s="107">
        <f t="shared" si="1"/>
        <v>0.21834922600000001</v>
      </c>
      <c r="I73" s="104">
        <v>7.0000000000000007E-2</v>
      </c>
    </row>
    <row r="74" spans="1:9" x14ac:dyDescent="0.3">
      <c r="A74" s="63"/>
      <c r="B74" s="63"/>
      <c r="C74" s="63"/>
      <c r="D74" s="63"/>
      <c r="E74" s="48">
        <f t="shared" si="0"/>
        <v>0.88919999999999999</v>
      </c>
      <c r="F74" s="49">
        <v>0.37</v>
      </c>
      <c r="H74" s="107">
        <f t="shared" si="1"/>
        <v>0.23947054399999995</v>
      </c>
      <c r="I74" s="104">
        <v>0.08</v>
      </c>
    </row>
    <row r="75" spans="1:9" x14ac:dyDescent="0.3">
      <c r="A75" s="63"/>
      <c r="B75" s="63"/>
      <c r="C75" s="63"/>
      <c r="D75" s="63"/>
      <c r="E75" s="48">
        <f t="shared" si="0"/>
        <v>0.90419999999999989</v>
      </c>
      <c r="F75" s="49">
        <v>0.38</v>
      </c>
      <c r="H75" s="107">
        <f t="shared" si="1"/>
        <v>0.26059186199999995</v>
      </c>
      <c r="I75" s="104">
        <v>0.09</v>
      </c>
    </row>
    <row r="76" spans="1:9" x14ac:dyDescent="0.3">
      <c r="A76" s="63"/>
      <c r="B76" s="63"/>
      <c r="C76" s="63"/>
      <c r="D76" s="63"/>
      <c r="E76" s="48">
        <f t="shared" si="0"/>
        <v>0.91959999999999997</v>
      </c>
      <c r="F76" s="49">
        <v>0.39</v>
      </c>
      <c r="H76" s="107">
        <f t="shared" si="1"/>
        <v>0.28171318000000001</v>
      </c>
      <c r="I76" s="104">
        <v>0.1</v>
      </c>
    </row>
    <row r="77" spans="1:9" x14ac:dyDescent="0.3">
      <c r="A77" s="63"/>
      <c r="B77" s="63"/>
      <c r="C77" s="63"/>
      <c r="D77" s="63"/>
      <c r="E77" s="48">
        <f t="shared" si="0"/>
        <v>0.93540000000000001</v>
      </c>
      <c r="F77" s="49">
        <v>0.4</v>
      </c>
      <c r="H77" s="107">
        <f t="shared" si="1"/>
        <v>0.30283449799999995</v>
      </c>
      <c r="I77" s="104">
        <v>0.11</v>
      </c>
    </row>
    <row r="78" spans="1:9" x14ac:dyDescent="0.3">
      <c r="A78" s="63"/>
      <c r="B78" s="63"/>
      <c r="C78" s="63"/>
      <c r="D78" s="63"/>
      <c r="E78" s="48">
        <f t="shared" si="0"/>
        <v>0.95159999999999989</v>
      </c>
      <c r="F78" s="49">
        <v>0.41</v>
      </c>
      <c r="H78" s="107">
        <f t="shared" si="1"/>
        <v>0.32395581599999995</v>
      </c>
      <c r="I78" s="104">
        <v>0.12</v>
      </c>
    </row>
    <row r="79" spans="1:9" x14ac:dyDescent="0.3">
      <c r="A79" s="63"/>
      <c r="B79" s="63"/>
      <c r="C79" s="63"/>
      <c r="D79" s="63"/>
      <c r="E79" s="48">
        <f t="shared" si="0"/>
        <v>0.96819999999999995</v>
      </c>
      <c r="F79" s="49">
        <v>0.42</v>
      </c>
      <c r="H79" s="107">
        <f t="shared" si="1"/>
        <v>0.34507713400000001</v>
      </c>
      <c r="I79" s="104">
        <v>0.13</v>
      </c>
    </row>
    <row r="80" spans="1:9" x14ac:dyDescent="0.3">
      <c r="A80" s="63"/>
      <c r="B80" s="63"/>
      <c r="C80" s="63"/>
      <c r="D80" s="63"/>
      <c r="E80" s="48">
        <f t="shared" si="0"/>
        <v>0.98519999999999985</v>
      </c>
      <c r="F80" s="49">
        <v>0.43</v>
      </c>
      <c r="H80" s="107">
        <f t="shared" si="1"/>
        <v>0.36619845200000001</v>
      </c>
      <c r="I80" s="104">
        <v>0.14000000000000001</v>
      </c>
    </row>
    <row r="81" spans="1:9" x14ac:dyDescent="0.3">
      <c r="A81" s="63"/>
      <c r="B81" s="63"/>
      <c r="C81" s="63"/>
      <c r="D81" s="63"/>
      <c r="E81" s="48">
        <f t="shared" si="0"/>
        <v>1.0025999999999999</v>
      </c>
      <c r="F81" s="49">
        <v>0.44</v>
      </c>
      <c r="H81" s="107">
        <f t="shared" si="1"/>
        <v>0.38731976999999995</v>
      </c>
      <c r="I81" s="104">
        <v>0.15</v>
      </c>
    </row>
    <row r="82" spans="1:9" x14ac:dyDescent="0.3">
      <c r="A82" s="63"/>
      <c r="B82" s="63"/>
      <c r="C82" s="63"/>
      <c r="D82" s="63"/>
      <c r="E82" s="48">
        <f t="shared" si="0"/>
        <v>1.0204</v>
      </c>
      <c r="F82" s="49">
        <v>0.45</v>
      </c>
      <c r="H82" s="107">
        <f t="shared" si="1"/>
        <v>0.40844108799999995</v>
      </c>
      <c r="I82" s="104">
        <v>0.16</v>
      </c>
    </row>
    <row r="83" spans="1:9" x14ac:dyDescent="0.3">
      <c r="A83" s="63"/>
      <c r="B83" s="63"/>
      <c r="C83" s="63"/>
      <c r="D83" s="63"/>
      <c r="E83" s="48">
        <f t="shared" si="0"/>
        <v>1.0386</v>
      </c>
      <c r="F83" s="49">
        <v>0.46</v>
      </c>
      <c r="H83" s="107">
        <f t="shared" si="1"/>
        <v>0.42956240600000001</v>
      </c>
      <c r="I83" s="104">
        <v>0.17</v>
      </c>
    </row>
    <row r="84" spans="1:9" x14ac:dyDescent="0.3">
      <c r="A84" s="63"/>
      <c r="B84" s="63"/>
      <c r="C84" s="63"/>
      <c r="D84" s="63"/>
      <c r="E84" s="48">
        <f t="shared" si="0"/>
        <v>1.0571999999999999</v>
      </c>
      <c r="F84" s="49">
        <v>0.47</v>
      </c>
      <c r="H84" s="107">
        <f t="shared" si="1"/>
        <v>0.45068372399999995</v>
      </c>
      <c r="I84" s="104">
        <v>0.18</v>
      </c>
    </row>
    <row r="85" spans="1:9" x14ac:dyDescent="0.3">
      <c r="A85" s="63"/>
      <c r="B85" s="63"/>
      <c r="C85" s="63"/>
      <c r="D85" s="63"/>
      <c r="E85" s="48">
        <f t="shared" si="0"/>
        <v>1.0762</v>
      </c>
      <c r="F85" s="49">
        <v>0.48</v>
      </c>
      <c r="H85" s="107">
        <f t="shared" si="1"/>
        <v>0.47180504199999995</v>
      </c>
      <c r="I85" s="104">
        <v>0.19</v>
      </c>
    </row>
    <row r="86" spans="1:9" x14ac:dyDescent="0.3">
      <c r="A86" s="63"/>
      <c r="B86" s="63"/>
      <c r="C86" s="63"/>
      <c r="D86" s="63"/>
      <c r="E86" s="48">
        <f t="shared" si="0"/>
        <v>1.0955999999999999</v>
      </c>
      <c r="F86" s="49">
        <v>0.49</v>
      </c>
      <c r="H86" s="107">
        <f t="shared" si="1"/>
        <v>0.49292636000000001</v>
      </c>
      <c r="I86" s="104">
        <v>0.2</v>
      </c>
    </row>
    <row r="87" spans="1:9" x14ac:dyDescent="0.3">
      <c r="E87" s="48">
        <f t="shared" si="0"/>
        <v>1.1153999999999999</v>
      </c>
      <c r="F87" s="49">
        <v>0.5</v>
      </c>
      <c r="H87" s="107">
        <f t="shared" si="1"/>
        <v>0.51404767799999995</v>
      </c>
      <c r="I87" s="104">
        <v>0.21</v>
      </c>
    </row>
    <row r="88" spans="1:9" x14ac:dyDescent="0.3">
      <c r="E88" s="48">
        <f t="shared" si="0"/>
        <v>1.1355999999999999</v>
      </c>
      <c r="F88" s="49">
        <v>0.51</v>
      </c>
      <c r="H88" s="107">
        <f t="shared" si="1"/>
        <v>0.5351689959999999</v>
      </c>
      <c r="I88" s="104">
        <v>0.22</v>
      </c>
    </row>
    <row r="89" spans="1:9" x14ac:dyDescent="0.3">
      <c r="E89" s="48">
        <f t="shared" si="0"/>
        <v>1.1562000000000001</v>
      </c>
      <c r="F89" s="49">
        <v>0.52</v>
      </c>
      <c r="H89" s="107">
        <f t="shared" si="1"/>
        <v>0.55629031399999995</v>
      </c>
      <c r="I89" s="104">
        <v>0.23</v>
      </c>
    </row>
    <row r="90" spans="1:9" x14ac:dyDescent="0.3">
      <c r="E90" s="48">
        <f t="shared" si="0"/>
        <v>1.1772</v>
      </c>
      <c r="F90" s="49">
        <v>0.53</v>
      </c>
      <c r="H90" s="107">
        <f t="shared" si="1"/>
        <v>0.5774116319999999</v>
      </c>
      <c r="I90" s="104">
        <v>0.24</v>
      </c>
    </row>
    <row r="91" spans="1:9" x14ac:dyDescent="0.3">
      <c r="E91" s="48">
        <f t="shared" si="0"/>
        <v>1.1985999999999999</v>
      </c>
      <c r="F91" s="49">
        <v>0.54</v>
      </c>
      <c r="H91" s="107">
        <f t="shared" si="1"/>
        <v>0.59853294999999995</v>
      </c>
      <c r="I91" s="104">
        <v>0.25</v>
      </c>
    </row>
    <row r="92" spans="1:9" x14ac:dyDescent="0.3">
      <c r="E92" s="48">
        <f t="shared" si="0"/>
        <v>1.2204000000000002</v>
      </c>
      <c r="F92" s="49">
        <v>0.55000000000000004</v>
      </c>
      <c r="H92" s="107">
        <f t="shared" si="1"/>
        <v>0.61965426800000001</v>
      </c>
      <c r="I92" s="104">
        <v>0.26</v>
      </c>
    </row>
    <row r="93" spans="1:9" x14ac:dyDescent="0.3">
      <c r="E93" s="48">
        <f t="shared" si="0"/>
        <v>1.2425999999999999</v>
      </c>
      <c r="F93" s="49">
        <v>0.56000000000000005</v>
      </c>
      <c r="H93" s="107">
        <f t="shared" si="1"/>
        <v>0.64077558599999995</v>
      </c>
      <c r="I93" s="104">
        <v>0.27</v>
      </c>
    </row>
    <row r="94" spans="1:9" x14ac:dyDescent="0.3">
      <c r="E94" s="48">
        <f t="shared" si="0"/>
        <v>1.2651999999999999</v>
      </c>
      <c r="F94" s="49">
        <v>0.56999999999999995</v>
      </c>
      <c r="H94" s="107">
        <f t="shared" si="1"/>
        <v>0.66189690400000001</v>
      </c>
      <c r="I94" s="104">
        <v>0.28000000000000003</v>
      </c>
    </row>
    <row r="95" spans="1:9" x14ac:dyDescent="0.3">
      <c r="E95" s="48">
        <f t="shared" si="0"/>
        <v>1.2881999999999998</v>
      </c>
      <c r="F95" s="49">
        <v>0.57999999999999996</v>
      </c>
      <c r="H95" s="107">
        <f t="shared" si="1"/>
        <v>0.68301822199999995</v>
      </c>
      <c r="I95" s="104">
        <v>0.28999999999999998</v>
      </c>
    </row>
    <row r="96" spans="1:9" x14ac:dyDescent="0.3">
      <c r="F96" s="63"/>
      <c r="H96" s="107">
        <f t="shared" si="1"/>
        <v>0.7041395399999999</v>
      </c>
      <c r="I96" s="104">
        <v>0.3</v>
      </c>
    </row>
    <row r="97" spans="8:9" x14ac:dyDescent="0.3">
      <c r="H97" s="107">
        <f t="shared" si="1"/>
        <v>0.72526085799999995</v>
      </c>
      <c r="I97" s="104">
        <v>0.31</v>
      </c>
    </row>
    <row r="98" spans="8:9" x14ac:dyDescent="0.3">
      <c r="H98" s="107">
        <f t="shared" si="1"/>
        <v>0.7463821759999999</v>
      </c>
      <c r="I98" s="104">
        <v>0.32</v>
      </c>
    </row>
    <row r="99" spans="8:9" x14ac:dyDescent="0.3">
      <c r="H99" s="107">
        <f t="shared" si="1"/>
        <v>0.76750349399999995</v>
      </c>
      <c r="I99" s="104">
        <v>0.33</v>
      </c>
    </row>
    <row r="100" spans="8:9" x14ac:dyDescent="0.3">
      <c r="H100" s="107">
        <f t="shared" si="1"/>
        <v>0.78862481200000001</v>
      </c>
      <c r="I100" s="104">
        <v>0.34</v>
      </c>
    </row>
    <row r="101" spans="8:9" x14ac:dyDescent="0.3">
      <c r="H101" s="107">
        <f t="shared" si="1"/>
        <v>0.80974612999999984</v>
      </c>
      <c r="I101" s="104">
        <v>0.35</v>
      </c>
    </row>
    <row r="102" spans="8:9" x14ac:dyDescent="0.3">
      <c r="H102" s="107">
        <f t="shared" si="1"/>
        <v>0.8308674479999999</v>
      </c>
      <c r="I102" s="104">
        <v>0.36</v>
      </c>
    </row>
    <row r="103" spans="8:9" x14ac:dyDescent="0.3">
      <c r="H103" s="107">
        <f t="shared" si="1"/>
        <v>0.85198876599999995</v>
      </c>
      <c r="I103" s="104">
        <v>0.37</v>
      </c>
    </row>
    <row r="104" spans="8:9" x14ac:dyDescent="0.3">
      <c r="H104" s="107">
        <f t="shared" si="1"/>
        <v>0.8731100839999999</v>
      </c>
      <c r="I104" s="104">
        <v>0.38</v>
      </c>
    </row>
    <row r="105" spans="8:9" x14ac:dyDescent="0.3">
      <c r="H105" s="107">
        <f t="shared" si="1"/>
        <v>0.89423140199999995</v>
      </c>
      <c r="I105" s="104">
        <v>0.39</v>
      </c>
    </row>
    <row r="106" spans="8:9" x14ac:dyDescent="0.3">
      <c r="H106" s="107">
        <f t="shared" si="1"/>
        <v>0.91535272000000001</v>
      </c>
      <c r="I106" s="104">
        <v>0.4</v>
      </c>
    </row>
    <row r="107" spans="8:9" x14ac:dyDescent="0.3">
      <c r="H107" s="107">
        <f t="shared" si="1"/>
        <v>0.93647403799999984</v>
      </c>
      <c r="I107" s="104">
        <v>0.41</v>
      </c>
    </row>
    <row r="108" spans="8:9" x14ac:dyDescent="0.3">
      <c r="H108" s="107">
        <f t="shared" si="1"/>
        <v>0.9575953559999999</v>
      </c>
      <c r="I108" s="104">
        <v>0.42</v>
      </c>
    </row>
    <row r="109" spans="8:9" x14ac:dyDescent="0.3">
      <c r="H109" s="107">
        <f t="shared" si="1"/>
        <v>0.97871667399999995</v>
      </c>
      <c r="I109" s="104">
        <v>0.43</v>
      </c>
    </row>
    <row r="110" spans="8:9" x14ac:dyDescent="0.3">
      <c r="H110" s="107">
        <f t="shared" si="1"/>
        <v>0.9998379919999999</v>
      </c>
      <c r="I110" s="104">
        <v>0.44</v>
      </c>
    </row>
    <row r="111" spans="8:9" x14ac:dyDescent="0.3">
      <c r="H111" s="107">
        <f t="shared" si="1"/>
        <v>1.0209593099999998</v>
      </c>
      <c r="I111" s="104">
        <v>0.45</v>
      </c>
    </row>
    <row r="112" spans="8:9" x14ac:dyDescent="0.3">
      <c r="H112" s="107">
        <f t="shared" si="1"/>
        <v>1.0420806279999999</v>
      </c>
      <c r="I112" s="104">
        <v>0.46</v>
      </c>
    </row>
    <row r="113" spans="8:9" x14ac:dyDescent="0.3">
      <c r="H113" s="107">
        <f t="shared" si="1"/>
        <v>1.0632019459999997</v>
      </c>
      <c r="I113" s="104">
        <v>0.47</v>
      </c>
    </row>
    <row r="114" spans="8:9" x14ac:dyDescent="0.3">
      <c r="H114" s="107">
        <f t="shared" si="1"/>
        <v>1.0843232639999998</v>
      </c>
      <c r="I114" s="104">
        <v>0.48</v>
      </c>
    </row>
    <row r="115" spans="8:9" x14ac:dyDescent="0.3">
      <c r="H115" s="107">
        <f t="shared" si="1"/>
        <v>1.1054445819999998</v>
      </c>
      <c r="I115" s="104">
        <v>0.49</v>
      </c>
    </row>
    <row r="116" spans="8:9" x14ac:dyDescent="0.3">
      <c r="H116" s="107">
        <f t="shared" si="1"/>
        <v>1.1265658999999999</v>
      </c>
      <c r="I116" s="104">
        <v>0.5</v>
      </c>
    </row>
    <row r="117" spans="8:9" x14ac:dyDescent="0.3">
      <c r="H117" s="107">
        <f t="shared" si="1"/>
        <v>1.147687218</v>
      </c>
      <c r="I117" s="104">
        <v>0.51</v>
      </c>
    </row>
    <row r="118" spans="8:9" x14ac:dyDescent="0.3">
      <c r="H118" s="107">
        <f t="shared" si="1"/>
        <v>1.168808536</v>
      </c>
      <c r="I118" s="104">
        <v>0.52</v>
      </c>
    </row>
  </sheetData>
  <mergeCells count="11">
    <mergeCell ref="H61:J62"/>
    <mergeCell ref="H64:I64"/>
    <mergeCell ref="G32:H32"/>
    <mergeCell ref="E34:F34"/>
    <mergeCell ref="E35:G35"/>
    <mergeCell ref="E36:F36"/>
    <mergeCell ref="E25:I29"/>
    <mergeCell ref="H1:AD1"/>
    <mergeCell ref="B31:C31"/>
    <mergeCell ref="E31:F31"/>
    <mergeCell ref="H58:J59"/>
  </mergeCells>
  <pageMargins left="0.7" right="0.7" top="0.75" bottom="0.75" header="0.3" footer="0.3"/>
  <pageSetup paperSize="9"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opLeftCell="A20" zoomScale="58" workbookViewId="0">
      <selection activeCell="A26" sqref="A26:B29"/>
    </sheetView>
  </sheetViews>
  <sheetFormatPr defaultRowHeight="15.6" x14ac:dyDescent="0.3"/>
  <cols>
    <col min="1" max="1" width="17" customWidth="1"/>
    <col min="2" max="2" width="12.69921875" customWidth="1"/>
    <col min="3" max="3" width="21.19921875" customWidth="1"/>
    <col min="4" max="4" width="19.59765625" customWidth="1"/>
    <col min="10" max="10" width="11.296875" customWidth="1"/>
    <col min="32" max="32" width="14.296875" customWidth="1"/>
  </cols>
  <sheetData>
    <row r="1" spans="1:32" ht="18" x14ac:dyDescent="0.35">
      <c r="A1" s="33" t="s">
        <v>112</v>
      </c>
      <c r="B1" s="33" t="s">
        <v>85</v>
      </c>
      <c r="C1" s="51" t="s">
        <v>148</v>
      </c>
      <c r="D1" s="33" t="s">
        <v>118</v>
      </c>
      <c r="G1" s="5"/>
      <c r="H1" s="128" t="s">
        <v>151</v>
      </c>
      <c r="I1" s="146"/>
      <c r="J1" s="146"/>
      <c r="K1" s="146"/>
      <c r="L1" s="146"/>
      <c r="M1" s="146"/>
      <c r="N1" s="146"/>
      <c r="O1" s="146"/>
      <c r="P1" s="146"/>
      <c r="Q1" s="146"/>
      <c r="R1" s="146"/>
      <c r="S1" s="146"/>
      <c r="T1" s="146"/>
      <c r="U1" s="146"/>
      <c r="V1" s="146"/>
      <c r="W1" s="146"/>
      <c r="X1" s="146"/>
      <c r="Y1" s="146"/>
      <c r="Z1" s="146"/>
      <c r="AA1" s="146"/>
      <c r="AB1" s="146"/>
      <c r="AC1" s="146"/>
      <c r="AD1" s="146"/>
      <c r="AF1" s="51" t="s">
        <v>152</v>
      </c>
    </row>
    <row r="2" spans="1:32" x14ac:dyDescent="0.3">
      <c r="A2" s="29" t="s">
        <v>24</v>
      </c>
      <c r="B2" s="3">
        <f>'HDFC BANK'!H65</f>
        <v>0.12726451005574763</v>
      </c>
      <c r="C2">
        <v>1</v>
      </c>
      <c r="D2" s="32">
        <f t="array" ref="D2:D24">MMULT(H27:AD49,AF2:AF24)</f>
        <v>0.29355375267031225</v>
      </c>
      <c r="G2" s="19"/>
      <c r="H2" s="91">
        <f t="array" ref="H2:AC23">2*(12/58)*MMULT(TRANSPOSE(Covariance_Matrix!B2:W60),Covariance_Matrix!B2:W60)</f>
        <v>0.12495749505891356</v>
      </c>
      <c r="I2" s="91">
        <v>0.17974671809957965</v>
      </c>
      <c r="J2" s="91">
        <v>0.14635238863540137</v>
      </c>
      <c r="K2" s="91">
        <v>8.2399834489494811E-2</v>
      </c>
      <c r="L2" s="91">
        <v>8.175173792111147E-2</v>
      </c>
      <c r="M2" s="91">
        <v>7.8873321595423249E-2</v>
      </c>
      <c r="N2" s="91">
        <v>1.4982317213234111E-2</v>
      </c>
      <c r="O2" s="91">
        <v>2.2259851105841062E-2</v>
      </c>
      <c r="P2" s="91">
        <v>4.1284457485430762E-2</v>
      </c>
      <c r="Q2" s="91">
        <v>7.6936233691629968E-2</v>
      </c>
      <c r="R2" s="91">
        <v>7.1299885147095052E-2</v>
      </c>
      <c r="S2" s="91">
        <v>4.6532164771260584E-2</v>
      </c>
      <c r="T2" s="91">
        <v>7.9136592616464552E-2</v>
      </c>
      <c r="U2" s="91">
        <v>4.8697214289736668E-2</v>
      </c>
      <c r="V2" s="91">
        <v>8.2919121405177293E-2</v>
      </c>
      <c r="W2" s="91">
        <v>0.10214809843027084</v>
      </c>
      <c r="X2" s="91">
        <v>0.10326214917572994</v>
      </c>
      <c r="Y2" s="91">
        <v>7.0933144664638612E-2</v>
      </c>
      <c r="Z2" s="91">
        <v>4.868962892403509E-2</v>
      </c>
      <c r="AA2" s="91">
        <v>3.6432223795451024E-2</v>
      </c>
      <c r="AB2" s="91">
        <v>0.15161330893319652</v>
      </c>
      <c r="AC2" s="91">
        <v>-1.2844229215590214E-2</v>
      </c>
      <c r="AD2" s="91">
        <v>1</v>
      </c>
      <c r="AF2" s="90">
        <v>0</v>
      </c>
    </row>
    <row r="3" spans="1:32" x14ac:dyDescent="0.3">
      <c r="A3" s="29" t="s">
        <v>25</v>
      </c>
      <c r="B3" s="3">
        <f>'BAJAJ FINANCE'!H64</f>
        <v>0.42404872981904906</v>
      </c>
      <c r="C3">
        <v>1</v>
      </c>
      <c r="D3" s="32">
        <v>-0.13200616810074786</v>
      </c>
      <c r="G3" s="29"/>
      <c r="H3" s="91">
        <v>0.17974671809957965</v>
      </c>
      <c r="I3" s="91">
        <v>0.47726093352905241</v>
      </c>
      <c r="J3" s="91">
        <v>0.21384334973902286</v>
      </c>
      <c r="K3" s="91">
        <v>8.2390190022227958E-2</v>
      </c>
      <c r="L3" s="91">
        <v>0.18837322958368971</v>
      </c>
      <c r="M3" s="91">
        <v>0.14095067055040808</v>
      </c>
      <c r="N3" s="91">
        <v>5.3883287476988964E-2</v>
      </c>
      <c r="O3" s="91">
        <v>6.2026021433868837E-2</v>
      </c>
      <c r="P3" s="91">
        <v>9.0442022862557522E-2</v>
      </c>
      <c r="Q3" s="91">
        <v>0.14080508181031817</v>
      </c>
      <c r="R3" s="91">
        <v>0.13646819563491347</v>
      </c>
      <c r="S3" s="91">
        <v>8.523732155781541E-2</v>
      </c>
      <c r="T3" s="91">
        <v>0.20530817502896481</v>
      </c>
      <c r="U3" s="91">
        <v>0.11614129191848875</v>
      </c>
      <c r="V3" s="91">
        <v>0.21813589386997598</v>
      </c>
      <c r="W3" s="91">
        <v>0.18278094799122793</v>
      </c>
      <c r="X3" s="91">
        <v>0.19290156333140046</v>
      </c>
      <c r="Y3" s="91">
        <v>0.14457575895193953</v>
      </c>
      <c r="Z3" s="91">
        <v>0.14554910091689741</v>
      </c>
      <c r="AA3" s="91">
        <v>0.11045023043749749</v>
      </c>
      <c r="AB3" s="91">
        <v>0.27448895126032063</v>
      </c>
      <c r="AC3" s="91">
        <v>-4.7683708477957261E-3</v>
      </c>
      <c r="AD3" s="91">
        <v>1</v>
      </c>
      <c r="AF3" s="90">
        <v>0</v>
      </c>
    </row>
    <row r="4" spans="1:32" x14ac:dyDescent="0.3">
      <c r="A4" s="29" t="s">
        <v>26</v>
      </c>
      <c r="B4" s="3">
        <f>'TATA MOTORS'!G64</f>
        <v>0.12170955767389441</v>
      </c>
      <c r="C4">
        <v>1</v>
      </c>
      <c r="D4" s="32">
        <v>-5.188754536723416E-2</v>
      </c>
      <c r="G4" s="29"/>
      <c r="H4" s="91">
        <v>0.14635238863540137</v>
      </c>
      <c r="I4" s="91">
        <v>0.21384334973902286</v>
      </c>
      <c r="J4" s="91">
        <v>0.71632154639743351</v>
      </c>
      <c r="K4" s="91">
        <v>0.31890770641955724</v>
      </c>
      <c r="L4" s="91">
        <v>0.14955642292023197</v>
      </c>
      <c r="M4" s="91">
        <v>0.1308714726806271</v>
      </c>
      <c r="N4" s="91">
        <v>8.8588826116753311E-2</v>
      </c>
      <c r="O4" s="91">
        <v>-3.2471273985199187E-3</v>
      </c>
      <c r="P4" s="91">
        <v>2.4539226480863464E-2</v>
      </c>
      <c r="Q4" s="91">
        <v>0.1451604121695366</v>
      </c>
      <c r="R4" s="91">
        <v>0.1893243191500725</v>
      </c>
      <c r="S4" s="91">
        <v>7.6906818826113693E-2</v>
      </c>
      <c r="T4" s="91">
        <v>0.13646152699137751</v>
      </c>
      <c r="U4" s="91">
        <v>6.4155703181685175E-2</v>
      </c>
      <c r="V4" s="91">
        <v>0.21869393201893939</v>
      </c>
      <c r="W4" s="91">
        <v>0.22805282356308709</v>
      </c>
      <c r="X4" s="91">
        <v>0.14096527131642642</v>
      </c>
      <c r="Y4" s="91">
        <v>0.22957367485158264</v>
      </c>
      <c r="Z4" s="91">
        <v>0.17578846457909741</v>
      </c>
      <c r="AA4" s="91">
        <v>0.13303110715333102</v>
      </c>
      <c r="AB4" s="91">
        <v>0.21217601339107162</v>
      </c>
      <c r="AC4" s="91">
        <v>-1.6876289056364582E-2</v>
      </c>
      <c r="AD4" s="91">
        <v>1</v>
      </c>
      <c r="AF4" s="90">
        <v>0</v>
      </c>
    </row>
    <row r="5" spans="1:32" x14ac:dyDescent="0.3">
      <c r="A5" s="29" t="s">
        <v>27</v>
      </c>
      <c r="B5" s="3">
        <f>TCS!H64</f>
        <v>0.26582604605348326</v>
      </c>
      <c r="C5">
        <v>1</v>
      </c>
      <c r="D5" s="32">
        <v>1.7573102477638512E-2</v>
      </c>
      <c r="G5" s="29"/>
      <c r="H5" s="91">
        <v>8.2399834489494811E-2</v>
      </c>
      <c r="I5" s="91">
        <v>8.2390190022227958E-2</v>
      </c>
      <c r="J5" s="91">
        <v>0.31890770641955724</v>
      </c>
      <c r="K5" s="91">
        <v>1.1425960115624709</v>
      </c>
      <c r="L5" s="91">
        <v>1.4283036568257112E-2</v>
      </c>
      <c r="M5" s="91">
        <v>7.6951356221748854E-2</v>
      </c>
      <c r="N5" s="91">
        <v>1.8475115533667964E-2</v>
      </c>
      <c r="O5" s="91">
        <v>1.7590014046398348E-2</v>
      </c>
      <c r="P5" s="91">
        <v>2.0086053654426669E-2</v>
      </c>
      <c r="Q5" s="91">
        <v>0.10731964275541724</v>
      </c>
      <c r="R5" s="91">
        <v>4.2526476498548751E-2</v>
      </c>
      <c r="S5" s="91">
        <v>-1.4662093189848187E-2</v>
      </c>
      <c r="T5" s="91">
        <v>4.5939817450317631E-2</v>
      </c>
      <c r="U5" s="91">
        <v>-3.336926371666895E-2</v>
      </c>
      <c r="V5" s="91">
        <v>9.7481080230926664E-2</v>
      </c>
      <c r="W5" s="91">
        <v>4.0656656450762919E-2</v>
      </c>
      <c r="X5" s="91">
        <v>-3.0835975687126429E-3</v>
      </c>
      <c r="Y5" s="91">
        <v>0.17699958834242677</v>
      </c>
      <c r="Z5" s="91">
        <v>0.16944037052933281</v>
      </c>
      <c r="AA5" s="91">
        <v>5.1329962742886627E-2</v>
      </c>
      <c r="AB5" s="91">
        <v>4.243268211476197E-2</v>
      </c>
      <c r="AC5" s="91">
        <v>-4.3626647663722568E-2</v>
      </c>
      <c r="AD5" s="91">
        <v>1</v>
      </c>
      <c r="AF5" s="90">
        <v>0</v>
      </c>
    </row>
    <row r="6" spans="1:32" x14ac:dyDescent="0.3">
      <c r="A6" s="30" t="s">
        <v>28</v>
      </c>
      <c r="B6" s="3">
        <f>'Astral Ltd'!H65</f>
        <v>0.34845313132426708</v>
      </c>
      <c r="C6">
        <v>1</v>
      </c>
      <c r="D6" s="32">
        <v>0.1217731493652591</v>
      </c>
      <c r="G6" s="29"/>
      <c r="H6" s="91">
        <v>8.175173792111147E-2</v>
      </c>
      <c r="I6" s="91">
        <v>0.18837322958368971</v>
      </c>
      <c r="J6" s="91">
        <v>0.14955642292023197</v>
      </c>
      <c r="K6" s="91">
        <v>1.4283036568257112E-2</v>
      </c>
      <c r="L6" s="91">
        <v>0.2026898266576454</v>
      </c>
      <c r="M6" s="91">
        <v>6.8780197760324194E-2</v>
      </c>
      <c r="N6" s="91">
        <v>1.9893009292981351E-2</v>
      </c>
      <c r="O6" s="91">
        <v>3.2495058135310229E-2</v>
      </c>
      <c r="P6" s="91">
        <v>7.4919200628905364E-2</v>
      </c>
      <c r="Q6" s="91">
        <v>0.10945136573256374</v>
      </c>
      <c r="R6" s="91">
        <v>7.2087767326467822E-2</v>
      </c>
      <c r="S6" s="91">
        <v>3.6138251754398193E-2</v>
      </c>
      <c r="T6" s="91">
        <v>0.10290557983950155</v>
      </c>
      <c r="U6" s="91">
        <v>8.4492114217726941E-2</v>
      </c>
      <c r="V6" s="91">
        <v>9.2326120023733055E-2</v>
      </c>
      <c r="W6" s="91">
        <v>0.10593422053339394</v>
      </c>
      <c r="X6" s="91">
        <v>0.10604770984323522</v>
      </c>
      <c r="Y6" s="91">
        <v>0.130485883082848</v>
      </c>
      <c r="Z6" s="91">
        <v>8.5708151279693334E-2</v>
      </c>
      <c r="AA6" s="91">
        <v>0.11147398556334003</v>
      </c>
      <c r="AB6" s="91">
        <v>0.1767886937258811</v>
      </c>
      <c r="AC6" s="91">
        <v>-1.5981755804000908E-2</v>
      </c>
      <c r="AD6" s="91">
        <v>1</v>
      </c>
      <c r="AF6" s="90">
        <v>0</v>
      </c>
    </row>
    <row r="7" spans="1:32" x14ac:dyDescent="0.3">
      <c r="A7" s="30" t="s">
        <v>29</v>
      </c>
      <c r="B7" s="3">
        <f>'NIFTY BEES'!I64</f>
        <v>0.13893605309362903</v>
      </c>
      <c r="C7">
        <v>1</v>
      </c>
      <c r="D7" s="32">
        <v>1.2628557209554579E-3</v>
      </c>
      <c r="G7" s="30"/>
      <c r="H7" s="91">
        <v>7.8873321595423249E-2</v>
      </c>
      <c r="I7" s="91">
        <v>0.14095067055040808</v>
      </c>
      <c r="J7" s="91">
        <v>0.1308714726806271</v>
      </c>
      <c r="K7" s="91">
        <v>7.6951356221748854E-2</v>
      </c>
      <c r="L7" s="91">
        <v>6.8780197760324194E-2</v>
      </c>
      <c r="M7" s="91">
        <v>7.1340690119943026E-2</v>
      </c>
      <c r="N7" s="91">
        <v>5.0210720969925779E-2</v>
      </c>
      <c r="O7" s="91">
        <v>2.2650692841646832E-2</v>
      </c>
      <c r="P7" s="91">
        <v>4.4425262772427331E-2</v>
      </c>
      <c r="Q7" s="91">
        <v>6.7182084034120459E-2</v>
      </c>
      <c r="R7" s="91">
        <v>6.5611169111525369E-2</v>
      </c>
      <c r="S7" s="91">
        <v>4.4117108744851849E-2</v>
      </c>
      <c r="T7" s="91">
        <v>7.4546052070824861E-2</v>
      </c>
      <c r="U7" s="91">
        <v>4.1685593078130634E-2</v>
      </c>
      <c r="V7" s="91">
        <v>7.3484182158155747E-2</v>
      </c>
      <c r="W7" s="91">
        <v>8.7030111217600431E-2</v>
      </c>
      <c r="X7" s="91">
        <v>7.8754086264764919E-2</v>
      </c>
      <c r="Y7" s="91">
        <v>8.9903808250466233E-2</v>
      </c>
      <c r="Z7" s="91">
        <v>6.3666363492045325E-2</v>
      </c>
      <c r="AA7" s="91">
        <v>5.845953036087137E-2</v>
      </c>
      <c r="AB7" s="91">
        <v>0.11837863493103291</v>
      </c>
      <c r="AC7" s="91">
        <v>-1.431180925684737E-3</v>
      </c>
      <c r="AD7" s="91">
        <v>1</v>
      </c>
      <c r="AF7" s="90">
        <v>0</v>
      </c>
    </row>
    <row r="8" spans="1:32" x14ac:dyDescent="0.3">
      <c r="A8" s="30" t="s">
        <v>30</v>
      </c>
      <c r="B8" s="3">
        <f>'Sun Pharma'!J64</f>
        <v>0.17360917483233146</v>
      </c>
      <c r="C8">
        <v>1</v>
      </c>
      <c r="D8" s="32">
        <v>-7.4196482458416084E-3</v>
      </c>
      <c r="G8" s="30"/>
      <c r="H8" s="91">
        <v>1.4982317213234111E-2</v>
      </c>
      <c r="I8" s="91">
        <v>5.3883287476988964E-2</v>
      </c>
      <c r="J8" s="91">
        <v>8.8588826116753311E-2</v>
      </c>
      <c r="K8" s="91">
        <v>1.8475115533667964E-2</v>
      </c>
      <c r="L8" s="91">
        <v>1.9893009292981351E-2</v>
      </c>
      <c r="M8" s="91">
        <v>5.0210720969925779E-2</v>
      </c>
      <c r="N8" s="91">
        <v>0.1850982518388169</v>
      </c>
      <c r="O8" s="91">
        <v>1.2601460552214927E-2</v>
      </c>
      <c r="P8" s="91">
        <v>3.0380679845623884E-2</v>
      </c>
      <c r="Q8" s="91">
        <v>5.5504503623965397E-2</v>
      </c>
      <c r="R8" s="91">
        <v>5.9611643294033595E-2</v>
      </c>
      <c r="S8" s="91">
        <v>4.4686811717558957E-2</v>
      </c>
      <c r="T8" s="91">
        <v>1.8871921160635352E-2</v>
      </c>
      <c r="U8" s="91">
        <v>5.5111786124528873E-3</v>
      </c>
      <c r="V8" s="91">
        <v>2.8775894321697221E-2</v>
      </c>
      <c r="W8" s="91">
        <v>0.10704673387473103</v>
      </c>
      <c r="X8" s="91">
        <v>6.5669444662051227E-2</v>
      </c>
      <c r="Y8" s="91">
        <v>7.6463578176921898E-2</v>
      </c>
      <c r="Z8" s="91">
        <v>8.3932030091999038E-2</v>
      </c>
      <c r="AA8" s="91">
        <v>7.0703548716968725E-2</v>
      </c>
      <c r="AB8" s="91">
        <v>2.4668266609508015E-2</v>
      </c>
      <c r="AC8" s="91">
        <v>2.101604581148267E-2</v>
      </c>
      <c r="AD8" s="91">
        <v>1</v>
      </c>
      <c r="AF8" s="90">
        <v>0</v>
      </c>
    </row>
    <row r="9" spans="1:32" x14ac:dyDescent="0.3">
      <c r="A9" s="30" t="s">
        <v>31</v>
      </c>
      <c r="B9" s="3">
        <f>Nestle!I65</f>
        <v>0.22966651896728998</v>
      </c>
      <c r="C9">
        <v>1</v>
      </c>
      <c r="D9" s="32">
        <v>5.1031035987343404E-2</v>
      </c>
      <c r="G9" s="30"/>
      <c r="H9" s="91">
        <v>2.2259851105841062E-2</v>
      </c>
      <c r="I9" s="91">
        <v>6.2026021433868837E-2</v>
      </c>
      <c r="J9" s="91">
        <v>-3.2471273985199187E-3</v>
      </c>
      <c r="K9" s="91">
        <v>1.7590014046398348E-2</v>
      </c>
      <c r="L9" s="91">
        <v>3.2495058135310229E-2</v>
      </c>
      <c r="M9" s="91">
        <v>2.2650692841646832E-2</v>
      </c>
      <c r="N9" s="91">
        <v>1.2601460552214927E-2</v>
      </c>
      <c r="O9" s="91">
        <v>7.5841452413793101E-2</v>
      </c>
      <c r="P9" s="91">
        <v>5.2709245955183601E-2</v>
      </c>
      <c r="Q9" s="91">
        <v>4.2487051336838208E-2</v>
      </c>
      <c r="R9" s="91">
        <v>3.705108633351966E-2</v>
      </c>
      <c r="S9" s="91">
        <v>1.7231226019248869E-2</v>
      </c>
      <c r="T9" s="91">
        <v>4.8501867768095688E-2</v>
      </c>
      <c r="U9" s="91">
        <v>5.1555075358924431E-2</v>
      </c>
      <c r="V9" s="91">
        <v>1.1251073658229837E-2</v>
      </c>
      <c r="W9" s="91">
        <v>3.5408135412343576E-2</v>
      </c>
      <c r="X9" s="91">
        <v>2.2980807528862071E-2</v>
      </c>
      <c r="Y9" s="91">
        <v>1.6967534076442185E-2</v>
      </c>
      <c r="Z9" s="91">
        <v>4.3227010113420193E-2</v>
      </c>
      <c r="AA9" s="91">
        <v>-1.9251431160508454E-3</v>
      </c>
      <c r="AB9" s="91">
        <v>4.8314532898328877E-2</v>
      </c>
      <c r="AC9" s="91">
        <v>7.1005475510578396E-3</v>
      </c>
      <c r="AD9" s="91">
        <v>1</v>
      </c>
      <c r="AF9" s="90">
        <v>0</v>
      </c>
    </row>
    <row r="10" spans="1:32" x14ac:dyDescent="0.3">
      <c r="A10" s="30" t="s">
        <v>32</v>
      </c>
      <c r="B10" s="3">
        <f>'Asian Paints'!I65</f>
        <v>0.25124712854354286</v>
      </c>
      <c r="C10">
        <v>1</v>
      </c>
      <c r="D10" s="32">
        <v>-4.309002568285359E-2</v>
      </c>
      <c r="G10" s="30"/>
      <c r="H10" s="91">
        <v>4.1284457485430762E-2</v>
      </c>
      <c r="I10" s="91">
        <v>9.0442022862557522E-2</v>
      </c>
      <c r="J10" s="91">
        <v>2.4539226480863464E-2</v>
      </c>
      <c r="K10" s="91">
        <v>2.0086053654426669E-2</v>
      </c>
      <c r="L10" s="91">
        <v>7.4919200628905364E-2</v>
      </c>
      <c r="M10" s="91">
        <v>4.4425262772427331E-2</v>
      </c>
      <c r="N10" s="91">
        <v>3.0380679845623884E-2</v>
      </c>
      <c r="O10" s="91">
        <v>5.2709245955183601E-2</v>
      </c>
      <c r="P10" s="91">
        <v>0.13886080632687187</v>
      </c>
      <c r="Q10" s="91">
        <v>5.7752356703268982E-2</v>
      </c>
      <c r="R10" s="91">
        <v>3.6865286458967951E-2</v>
      </c>
      <c r="S10" s="91">
        <v>8.3242728362171951E-3</v>
      </c>
      <c r="T10" s="91">
        <v>7.739936498657024E-2</v>
      </c>
      <c r="U10" s="91">
        <v>9.2120441075743867E-2</v>
      </c>
      <c r="V10" s="91">
        <v>5.6514432013630633E-3</v>
      </c>
      <c r="W10" s="91">
        <v>4.2790779921690711E-2</v>
      </c>
      <c r="X10" s="91">
        <v>2.3856037651138723E-2</v>
      </c>
      <c r="Y10" s="91">
        <v>9.0370942502486756E-2</v>
      </c>
      <c r="Z10" s="91">
        <v>6.3492677891134386E-2</v>
      </c>
      <c r="AA10" s="91">
        <v>3.3863614041250274E-2</v>
      </c>
      <c r="AB10" s="91">
        <v>8.3000872058636946E-2</v>
      </c>
      <c r="AC10" s="91">
        <v>1.396845692085576E-3</v>
      </c>
      <c r="AD10" s="91">
        <v>1</v>
      </c>
      <c r="AF10" s="90">
        <v>0</v>
      </c>
    </row>
    <row r="11" spans="1:32" x14ac:dyDescent="0.3">
      <c r="A11" s="30" t="s">
        <v>33</v>
      </c>
      <c r="B11" s="3">
        <f>'Jubilent FoodWorks'!H64</f>
        <v>0.30643184727337142</v>
      </c>
      <c r="C11">
        <v>1</v>
      </c>
      <c r="D11" s="32">
        <v>3.3202023159070213E-2</v>
      </c>
      <c r="G11" s="30"/>
      <c r="H11" s="91">
        <v>7.6936233691629968E-2</v>
      </c>
      <c r="I11" s="91">
        <v>0.14080508181031817</v>
      </c>
      <c r="J11" s="91">
        <v>0.1451604121695366</v>
      </c>
      <c r="K11" s="91">
        <v>0.10731964275541724</v>
      </c>
      <c r="L11" s="91">
        <v>0.10945136573256374</v>
      </c>
      <c r="M11" s="91">
        <v>6.7182084034120459E-2</v>
      </c>
      <c r="N11" s="91">
        <v>5.5504503623965397E-2</v>
      </c>
      <c r="O11" s="91">
        <v>4.2487051336838208E-2</v>
      </c>
      <c r="P11" s="91">
        <v>5.7752356703268982E-2</v>
      </c>
      <c r="Q11" s="91">
        <v>0.21954659485240977</v>
      </c>
      <c r="R11" s="91">
        <v>8.8408471629727745E-2</v>
      </c>
      <c r="S11" s="91">
        <v>3.3076001507605216E-2</v>
      </c>
      <c r="T11" s="91">
        <v>8.4351631427715179E-2</v>
      </c>
      <c r="U11" s="91">
        <v>8.9856141548799562E-2</v>
      </c>
      <c r="V11" s="91">
        <v>7.5411441802419807E-2</v>
      </c>
      <c r="W11" s="91">
        <v>0.15800893298776547</v>
      </c>
      <c r="X11" s="91">
        <v>7.6006149926965264E-2</v>
      </c>
      <c r="Y11" s="91">
        <v>0.13475355620537802</v>
      </c>
      <c r="Z11" s="91">
        <v>9.1640189469935851E-2</v>
      </c>
      <c r="AA11" s="91">
        <v>0.1247407275337358</v>
      </c>
      <c r="AB11" s="91">
        <v>0.14477651380928638</v>
      </c>
      <c r="AC11" s="91">
        <v>-1.7156908840768544E-2</v>
      </c>
      <c r="AD11" s="91">
        <v>1</v>
      </c>
      <c r="AF11" s="90">
        <v>0</v>
      </c>
    </row>
    <row r="12" spans="1:32" x14ac:dyDescent="0.3">
      <c r="A12" s="30" t="s">
        <v>34</v>
      </c>
      <c r="B12" s="3">
        <f>'Eicher Motor'!H65</f>
        <v>0.11306136498285838</v>
      </c>
      <c r="C12">
        <v>1</v>
      </c>
      <c r="D12" s="32">
        <v>4.3514473111144196E-2</v>
      </c>
      <c r="G12" s="30"/>
      <c r="H12" s="91">
        <v>7.1299885147095052E-2</v>
      </c>
      <c r="I12" s="91">
        <v>0.13646819563491347</v>
      </c>
      <c r="J12" s="91">
        <v>0.1893243191500725</v>
      </c>
      <c r="K12" s="91">
        <v>4.2526476498548751E-2</v>
      </c>
      <c r="L12" s="91">
        <v>7.2087767326467822E-2</v>
      </c>
      <c r="M12" s="91">
        <v>6.5611169111525369E-2</v>
      </c>
      <c r="N12" s="91">
        <v>5.9611643294033595E-2</v>
      </c>
      <c r="O12" s="91">
        <v>3.705108633351966E-2</v>
      </c>
      <c r="P12" s="91">
        <v>3.6865286458967951E-2</v>
      </c>
      <c r="Q12" s="91">
        <v>8.8408471629727745E-2</v>
      </c>
      <c r="R12" s="91">
        <v>0.2110073092850564</v>
      </c>
      <c r="S12" s="91">
        <v>5.3009217107262481E-2</v>
      </c>
      <c r="T12" s="91">
        <v>8.1265199240623517E-2</v>
      </c>
      <c r="U12" s="91">
        <v>3.4535081702752872E-2</v>
      </c>
      <c r="V12" s="91">
        <v>8.0774306766707313E-2</v>
      </c>
      <c r="W12" s="91">
        <v>0.11023697871092643</v>
      </c>
      <c r="X12" s="91">
        <v>7.2198972891018301E-2</v>
      </c>
      <c r="Y12" s="91">
        <v>0.10230441148185693</v>
      </c>
      <c r="Z12" s="91">
        <v>0.10132554857052044</v>
      </c>
      <c r="AA12" s="91">
        <v>5.3127986471259485E-2</v>
      </c>
      <c r="AB12" s="91">
        <v>0.1280919001318904</v>
      </c>
      <c r="AC12" s="91">
        <v>-9.6639121369575861E-3</v>
      </c>
      <c r="AD12" s="91">
        <v>1</v>
      </c>
      <c r="AF12" s="90">
        <v>0</v>
      </c>
    </row>
    <row r="13" spans="1:32" x14ac:dyDescent="0.3">
      <c r="A13" s="30" t="s">
        <v>35</v>
      </c>
      <c r="B13" s="3">
        <f>'Bharti Airtel'!H64</f>
        <v>0.15253127181642617</v>
      </c>
      <c r="C13">
        <v>1</v>
      </c>
      <c r="D13" s="32">
        <v>9.6110884396018489E-2</v>
      </c>
      <c r="G13" s="30"/>
      <c r="H13" s="91">
        <v>4.6532164771260584E-2</v>
      </c>
      <c r="I13" s="91">
        <v>8.523732155781541E-2</v>
      </c>
      <c r="J13" s="91">
        <v>7.6906818826113693E-2</v>
      </c>
      <c r="K13" s="91">
        <v>-1.4662093189848187E-2</v>
      </c>
      <c r="L13" s="91">
        <v>3.6138251754398193E-2</v>
      </c>
      <c r="M13" s="91">
        <v>4.4117108744851849E-2</v>
      </c>
      <c r="N13" s="91">
        <v>4.4686811717558957E-2</v>
      </c>
      <c r="O13" s="91">
        <v>1.7231226019248869E-2</v>
      </c>
      <c r="P13" s="91">
        <v>8.3242728362171951E-3</v>
      </c>
      <c r="Q13" s="91">
        <v>3.3076001507605216E-2</v>
      </c>
      <c r="R13" s="91">
        <v>5.3009217107262481E-2</v>
      </c>
      <c r="S13" s="91">
        <v>0.14481493639176912</v>
      </c>
      <c r="T13" s="91">
        <v>2.2366624643463302E-2</v>
      </c>
      <c r="U13" s="91">
        <v>3.5068609629288469E-2</v>
      </c>
      <c r="V13" s="91">
        <v>3.5734073967207916E-2</v>
      </c>
      <c r="W13" s="91">
        <v>8.8753725000625519E-2</v>
      </c>
      <c r="X13" s="91">
        <v>6.9677544793470755E-2</v>
      </c>
      <c r="Y13" s="91">
        <v>4.2433927907063726E-2</v>
      </c>
      <c r="Z13" s="91">
        <v>3.1842557794903616E-2</v>
      </c>
      <c r="AA13" s="91">
        <v>2.9665474086214581E-2</v>
      </c>
      <c r="AB13" s="91">
        <v>9.7476254768568249E-2</v>
      </c>
      <c r="AC13" s="91">
        <v>-2.1687430727623273E-3</v>
      </c>
      <c r="AD13" s="91">
        <v>1</v>
      </c>
      <c r="AF13" s="90">
        <v>0</v>
      </c>
    </row>
    <row r="14" spans="1:32" x14ac:dyDescent="0.3">
      <c r="A14" s="30" t="s">
        <v>36</v>
      </c>
      <c r="B14" s="3">
        <f>Titan!H64</f>
        <v>0.29585492284160619</v>
      </c>
      <c r="C14">
        <v>1</v>
      </c>
      <c r="D14" s="32">
        <v>-6.1745085073142375E-4</v>
      </c>
      <c r="G14" s="30"/>
      <c r="H14" s="91">
        <v>7.9136592616464552E-2</v>
      </c>
      <c r="I14" s="91">
        <v>0.20530817502896481</v>
      </c>
      <c r="J14" s="91">
        <v>0.13646152699137751</v>
      </c>
      <c r="K14" s="91">
        <v>4.5939817450317631E-2</v>
      </c>
      <c r="L14" s="91">
        <v>0.10290557983950155</v>
      </c>
      <c r="M14" s="91">
        <v>7.4546052070824861E-2</v>
      </c>
      <c r="N14" s="91">
        <v>1.8871921160635352E-2</v>
      </c>
      <c r="O14" s="91">
        <v>4.8501867768095688E-2</v>
      </c>
      <c r="P14" s="91">
        <v>7.739936498657024E-2</v>
      </c>
      <c r="Q14" s="91">
        <v>8.4351631427715179E-2</v>
      </c>
      <c r="R14" s="91">
        <v>8.1265199240623517E-2</v>
      </c>
      <c r="S14" s="91">
        <v>2.2366624643463302E-2</v>
      </c>
      <c r="T14" s="91">
        <v>0.19645466881580412</v>
      </c>
      <c r="U14" s="91">
        <v>8.325350729971584E-2</v>
      </c>
      <c r="V14" s="91">
        <v>0.10070462441274634</v>
      </c>
      <c r="W14" s="91">
        <v>7.8352175466752355E-2</v>
      </c>
      <c r="X14" s="91">
        <v>7.176855966039461E-2</v>
      </c>
      <c r="Y14" s="91">
        <v>0.13438104759890995</v>
      </c>
      <c r="Z14" s="91">
        <v>0.11192269295275684</v>
      </c>
      <c r="AA14" s="91">
        <v>7.2863591941999664E-2</v>
      </c>
      <c r="AB14" s="91">
        <v>0.15523474661476724</v>
      </c>
      <c r="AC14" s="91">
        <v>-2.536320287620129E-4</v>
      </c>
      <c r="AD14" s="91">
        <v>1</v>
      </c>
      <c r="AF14" s="90">
        <v>0</v>
      </c>
    </row>
    <row r="15" spans="1:32" x14ac:dyDescent="0.3">
      <c r="A15" s="30" t="s">
        <v>37</v>
      </c>
      <c r="B15" s="3">
        <f>'Avenue Supermart'!H64</f>
        <v>0.31359087135149361</v>
      </c>
      <c r="C15">
        <v>1</v>
      </c>
      <c r="D15" s="32">
        <v>3.6288249912506565E-2</v>
      </c>
      <c r="G15" s="30"/>
      <c r="H15" s="91">
        <v>4.8697214289736668E-2</v>
      </c>
      <c r="I15" s="91">
        <v>0.11614129191848875</v>
      </c>
      <c r="J15" s="91">
        <v>6.4155703181685175E-2</v>
      </c>
      <c r="K15" s="91">
        <v>-3.336926371666895E-2</v>
      </c>
      <c r="L15" s="91">
        <v>8.4492114217726941E-2</v>
      </c>
      <c r="M15" s="91">
        <v>4.1685593078130634E-2</v>
      </c>
      <c r="N15" s="91">
        <v>5.5111786124528873E-3</v>
      </c>
      <c r="O15" s="91">
        <v>5.1555075358924431E-2</v>
      </c>
      <c r="P15" s="91">
        <v>9.2120441075743867E-2</v>
      </c>
      <c r="Q15" s="91">
        <v>8.9856141548799562E-2</v>
      </c>
      <c r="R15" s="91">
        <v>3.4535081702752872E-2</v>
      </c>
      <c r="S15" s="91">
        <v>3.5068609629288469E-2</v>
      </c>
      <c r="T15" s="91">
        <v>8.325350729971584E-2</v>
      </c>
      <c r="U15" s="91">
        <v>0.18462934216574042</v>
      </c>
      <c r="V15" s="91">
        <v>1.8860183107755422E-2</v>
      </c>
      <c r="W15" s="91">
        <v>6.1860477030510765E-2</v>
      </c>
      <c r="X15" s="91">
        <v>4.0722621536810735E-2</v>
      </c>
      <c r="Y15" s="91">
        <v>6.1503503301639749E-2</v>
      </c>
      <c r="Z15" s="91">
        <v>8.1558632529905667E-2</v>
      </c>
      <c r="AA15" s="91">
        <v>4.4102846529040798E-2</v>
      </c>
      <c r="AB15" s="91">
        <v>0.11706708966266269</v>
      </c>
      <c r="AC15" s="91">
        <v>-1.4335618855933147E-3</v>
      </c>
      <c r="AD15" s="91">
        <v>1</v>
      </c>
      <c r="AF15" s="90">
        <v>0</v>
      </c>
    </row>
    <row r="16" spans="1:32" x14ac:dyDescent="0.3">
      <c r="A16" s="30" t="s">
        <v>38</v>
      </c>
      <c r="B16" s="3">
        <f>PVR!H64</f>
        <v>0.1470010501092974</v>
      </c>
      <c r="C16">
        <v>1</v>
      </c>
      <c r="D16" s="32">
        <v>5.7040876509260319E-2</v>
      </c>
      <c r="G16" s="30"/>
      <c r="H16" s="91">
        <v>8.2919121405177293E-2</v>
      </c>
      <c r="I16" s="91">
        <v>0.21813589386997598</v>
      </c>
      <c r="J16" s="91">
        <v>0.21869393201893939</v>
      </c>
      <c r="K16" s="91">
        <v>9.7481080230926664E-2</v>
      </c>
      <c r="L16" s="91">
        <v>9.2326120023733055E-2</v>
      </c>
      <c r="M16" s="91">
        <v>7.3484182158155747E-2</v>
      </c>
      <c r="N16" s="91">
        <v>2.8775894321697221E-2</v>
      </c>
      <c r="O16" s="91">
        <v>1.1251073658229837E-2</v>
      </c>
      <c r="P16" s="91">
        <v>5.6514432013630633E-3</v>
      </c>
      <c r="Q16" s="91">
        <v>7.5411441802419807E-2</v>
      </c>
      <c r="R16" s="91">
        <v>8.0774306766707313E-2</v>
      </c>
      <c r="S16" s="91">
        <v>3.5734073967207916E-2</v>
      </c>
      <c r="T16" s="91">
        <v>0.10070462441274634</v>
      </c>
      <c r="U16" s="91">
        <v>1.8860183107755422E-2</v>
      </c>
      <c r="V16" s="91">
        <v>0.3558670397905126</v>
      </c>
      <c r="W16" s="91">
        <v>0.124861315975203</v>
      </c>
      <c r="X16" s="91">
        <v>0.1048947449368436</v>
      </c>
      <c r="Y16" s="91">
        <v>8.3742184589631119E-2</v>
      </c>
      <c r="Z16" s="91">
        <v>8.8822467576260805E-2</v>
      </c>
      <c r="AA16" s="91">
        <v>7.8999995714908261E-2</v>
      </c>
      <c r="AB16" s="91">
        <v>0.14573406343294934</v>
      </c>
      <c r="AC16" s="91">
        <v>-4.4552592059987879E-3</v>
      </c>
      <c r="AD16" s="91">
        <v>1</v>
      </c>
      <c r="AF16" s="90">
        <v>0</v>
      </c>
    </row>
    <row r="17" spans="1:32" x14ac:dyDescent="0.3">
      <c r="A17" s="30" t="s">
        <v>39</v>
      </c>
      <c r="B17" s="3">
        <f>'Alkyl Amines'!I64</f>
        <v>0.64532031323133776</v>
      </c>
      <c r="C17">
        <v>1</v>
      </c>
      <c r="D17" s="32">
        <v>-4.5063274075672483E-2</v>
      </c>
      <c r="G17" s="30"/>
      <c r="H17" s="91">
        <v>0.10214809843027084</v>
      </c>
      <c r="I17" s="91">
        <v>0.18278094799122793</v>
      </c>
      <c r="J17" s="91">
        <v>0.22805282356308709</v>
      </c>
      <c r="K17" s="91">
        <v>4.0656656450762919E-2</v>
      </c>
      <c r="L17" s="91">
        <v>0.10593422053339394</v>
      </c>
      <c r="M17" s="91">
        <v>8.7030111217600431E-2</v>
      </c>
      <c r="N17" s="91">
        <v>0.10704673387473103</v>
      </c>
      <c r="O17" s="91">
        <v>3.5408135412343576E-2</v>
      </c>
      <c r="P17" s="91">
        <v>4.2790779921690711E-2</v>
      </c>
      <c r="Q17" s="91">
        <v>0.15800893298776547</v>
      </c>
      <c r="R17" s="91">
        <v>0.11023697871092643</v>
      </c>
      <c r="S17" s="91">
        <v>8.8753725000625519E-2</v>
      </c>
      <c r="T17" s="91">
        <v>7.8352175466752355E-2</v>
      </c>
      <c r="U17" s="91">
        <v>6.1860477030510765E-2</v>
      </c>
      <c r="V17" s="91">
        <v>0.124861315975203</v>
      </c>
      <c r="W17" s="91">
        <v>0.52667805611959351</v>
      </c>
      <c r="X17" s="91">
        <v>0.13474851492537493</v>
      </c>
      <c r="Y17" s="91">
        <v>0.17148622616942494</v>
      </c>
      <c r="Z17" s="91">
        <v>6.6047856148459927E-2</v>
      </c>
      <c r="AA17" s="91">
        <v>0.16653592281760388</v>
      </c>
      <c r="AB17" s="91">
        <v>0.12617553141646282</v>
      </c>
      <c r="AC17" s="91">
        <v>9.9384424859338578E-3</v>
      </c>
      <c r="AD17" s="91">
        <v>1</v>
      </c>
      <c r="AF17" s="90">
        <v>0</v>
      </c>
    </row>
    <row r="18" spans="1:32" x14ac:dyDescent="0.3">
      <c r="A18" s="30" t="s">
        <v>40</v>
      </c>
      <c r="B18" s="3">
        <f>'Varun Beverages'!I64</f>
        <v>0.45650282937925746</v>
      </c>
      <c r="C18">
        <v>1</v>
      </c>
      <c r="D18" s="32">
        <v>-4.230738184058172E-2</v>
      </c>
      <c r="G18" s="30"/>
      <c r="H18" s="91">
        <v>0.10326214917572994</v>
      </c>
      <c r="I18" s="91">
        <v>0.19290156333140046</v>
      </c>
      <c r="J18" s="91">
        <v>0.14096527131642642</v>
      </c>
      <c r="K18" s="91">
        <v>-3.0835975687126429E-3</v>
      </c>
      <c r="L18" s="91">
        <v>0.10604770984323522</v>
      </c>
      <c r="M18" s="91">
        <v>7.8754086264764919E-2</v>
      </c>
      <c r="N18" s="91">
        <v>6.5669444662051227E-2</v>
      </c>
      <c r="O18" s="91">
        <v>2.2980807528862071E-2</v>
      </c>
      <c r="P18" s="91">
        <v>2.3856037651138723E-2</v>
      </c>
      <c r="Q18" s="91">
        <v>7.6006149926965264E-2</v>
      </c>
      <c r="R18" s="91">
        <v>7.2198972891018301E-2</v>
      </c>
      <c r="S18" s="91">
        <v>6.9677544793470755E-2</v>
      </c>
      <c r="T18" s="91">
        <v>7.176855966039461E-2</v>
      </c>
      <c r="U18" s="91">
        <v>4.0722621536810735E-2</v>
      </c>
      <c r="V18" s="91">
        <v>0.1048947449368436</v>
      </c>
      <c r="W18" s="91">
        <v>0.13474851492537493</v>
      </c>
      <c r="X18" s="91">
        <v>0.24278259805849509</v>
      </c>
      <c r="Y18" s="91">
        <v>8.5758570973027484E-2</v>
      </c>
      <c r="Z18" s="91">
        <v>5.981511197356712E-2</v>
      </c>
      <c r="AA18" s="91">
        <v>5.0378871809488197E-2</v>
      </c>
      <c r="AB18" s="91">
        <v>0.13821746775009097</v>
      </c>
      <c r="AC18" s="91">
        <v>2.0571818261473423E-3</v>
      </c>
      <c r="AD18" s="91">
        <v>1</v>
      </c>
      <c r="AF18" s="90">
        <v>0</v>
      </c>
    </row>
    <row r="19" spans="1:32" x14ac:dyDescent="0.3">
      <c r="A19" s="30" t="s">
        <v>41</v>
      </c>
      <c r="B19" s="3">
        <f>'APL Apollo Tubes'!I64</f>
        <v>0.45796608871221256</v>
      </c>
      <c r="C19">
        <v>1</v>
      </c>
      <c r="D19" s="32">
        <v>6.1336018303254004E-2</v>
      </c>
      <c r="G19" s="30"/>
      <c r="H19" s="91">
        <v>7.0933144664638612E-2</v>
      </c>
      <c r="I19" s="91">
        <v>0.14457575895193953</v>
      </c>
      <c r="J19" s="91">
        <v>0.22957367485158264</v>
      </c>
      <c r="K19" s="91">
        <v>0.17699958834242677</v>
      </c>
      <c r="L19" s="91">
        <v>0.130485883082848</v>
      </c>
      <c r="M19" s="91">
        <v>8.9903808250466233E-2</v>
      </c>
      <c r="N19" s="91">
        <v>7.6463578176921898E-2</v>
      </c>
      <c r="O19" s="91">
        <v>1.6967534076442185E-2</v>
      </c>
      <c r="P19" s="91">
        <v>9.0370942502486756E-2</v>
      </c>
      <c r="Q19" s="91">
        <v>0.13475355620537802</v>
      </c>
      <c r="R19" s="91">
        <v>0.10230441148185693</v>
      </c>
      <c r="S19" s="91">
        <v>4.2433927907063726E-2</v>
      </c>
      <c r="T19" s="91">
        <v>0.13438104759890995</v>
      </c>
      <c r="U19" s="91">
        <v>6.1503503301639749E-2</v>
      </c>
      <c r="V19" s="91">
        <v>8.3742184589631119E-2</v>
      </c>
      <c r="W19" s="91">
        <v>0.17148622616942494</v>
      </c>
      <c r="X19" s="91">
        <v>8.5758570973027484E-2</v>
      </c>
      <c r="Y19" s="91">
        <v>0.38081260673499073</v>
      </c>
      <c r="Z19" s="91">
        <v>9.9622654464896571E-2</v>
      </c>
      <c r="AA19" s="91">
        <v>0.15946164835633989</v>
      </c>
      <c r="AB19" s="91">
        <v>0.17398692123596649</v>
      </c>
      <c r="AC19" s="91">
        <v>-2.4643677951525254E-2</v>
      </c>
      <c r="AD19" s="91">
        <v>1</v>
      </c>
      <c r="AF19" s="90">
        <v>0</v>
      </c>
    </row>
    <row r="20" spans="1:32" x14ac:dyDescent="0.3">
      <c r="A20" s="30" t="s">
        <v>42</v>
      </c>
      <c r="B20" s="3">
        <f>'Page Industries'!I65</f>
        <v>0.23809687062565971</v>
      </c>
      <c r="C20">
        <v>1</v>
      </c>
      <c r="D20" s="32">
        <v>2.5872704564062224E-2</v>
      </c>
      <c r="G20" s="30"/>
      <c r="H20" s="91">
        <v>4.868962892403509E-2</v>
      </c>
      <c r="I20" s="91">
        <v>0.14554910091689741</v>
      </c>
      <c r="J20" s="91">
        <v>0.17578846457909741</v>
      </c>
      <c r="K20" s="91">
        <v>0.16944037052933281</v>
      </c>
      <c r="L20" s="91">
        <v>8.5708151279693334E-2</v>
      </c>
      <c r="M20" s="91">
        <v>6.3666363492045325E-2</v>
      </c>
      <c r="N20" s="91">
        <v>8.3932030091999038E-2</v>
      </c>
      <c r="O20" s="91">
        <v>4.3227010113420193E-2</v>
      </c>
      <c r="P20" s="91">
        <v>6.3492677891134386E-2</v>
      </c>
      <c r="Q20" s="91">
        <v>9.1640189469935851E-2</v>
      </c>
      <c r="R20" s="91">
        <v>0.10132554857052044</v>
      </c>
      <c r="S20" s="91">
        <v>3.1842557794903616E-2</v>
      </c>
      <c r="T20" s="91">
        <v>0.11192269295275684</v>
      </c>
      <c r="U20" s="91">
        <v>8.1558632529905667E-2</v>
      </c>
      <c r="V20" s="91">
        <v>8.8822467576260805E-2</v>
      </c>
      <c r="W20" s="91">
        <v>6.6047856148459927E-2</v>
      </c>
      <c r="X20" s="91">
        <v>5.981511197356712E-2</v>
      </c>
      <c r="Y20" s="91">
        <v>9.9622654464896571E-2</v>
      </c>
      <c r="Z20" s="91">
        <v>0.22425737460419171</v>
      </c>
      <c r="AA20" s="91">
        <v>8.9382017867415842E-2</v>
      </c>
      <c r="AB20" s="91">
        <v>0.10024583090810311</v>
      </c>
      <c r="AC20" s="91">
        <v>-5.4996693291122188E-3</v>
      </c>
      <c r="AD20" s="91">
        <v>1</v>
      </c>
      <c r="AF20" s="90">
        <v>0</v>
      </c>
    </row>
    <row r="21" spans="1:32" x14ac:dyDescent="0.3">
      <c r="A21" s="30" t="s">
        <v>43</v>
      </c>
      <c r="B21" s="3">
        <f>'KEI Industries'!H65</f>
        <v>0.38906544074957589</v>
      </c>
      <c r="C21">
        <v>1</v>
      </c>
      <c r="D21" s="32">
        <v>-2.0500388866685215E-2</v>
      </c>
      <c r="G21" s="30"/>
      <c r="H21" s="91">
        <v>3.6432223795451024E-2</v>
      </c>
      <c r="I21" s="91">
        <v>0.11045023043749749</v>
      </c>
      <c r="J21" s="91">
        <v>0.13303110715333102</v>
      </c>
      <c r="K21" s="91">
        <v>5.1329962742886627E-2</v>
      </c>
      <c r="L21" s="91">
        <v>0.11147398556334003</v>
      </c>
      <c r="M21" s="91">
        <v>5.845953036087137E-2</v>
      </c>
      <c r="N21" s="91">
        <v>7.0703548716968725E-2</v>
      </c>
      <c r="O21" s="91">
        <v>-1.9251431160508454E-3</v>
      </c>
      <c r="P21" s="91">
        <v>3.3863614041250274E-2</v>
      </c>
      <c r="Q21" s="91">
        <v>0.1247407275337358</v>
      </c>
      <c r="R21" s="91">
        <v>5.3127986471259485E-2</v>
      </c>
      <c r="S21" s="91">
        <v>2.9665474086214581E-2</v>
      </c>
      <c r="T21" s="91">
        <v>7.2863591941999664E-2</v>
      </c>
      <c r="U21" s="91">
        <v>4.4102846529040798E-2</v>
      </c>
      <c r="V21" s="91">
        <v>7.8999995714908261E-2</v>
      </c>
      <c r="W21" s="91">
        <v>0.16653592281760388</v>
      </c>
      <c r="X21" s="91">
        <v>5.0378871809488197E-2</v>
      </c>
      <c r="Y21" s="91">
        <v>0.15946164835633989</v>
      </c>
      <c r="Z21" s="91">
        <v>8.9382017867415842E-2</v>
      </c>
      <c r="AA21" s="91">
        <v>0.30361600155501062</v>
      </c>
      <c r="AB21" s="91">
        <v>0.14736760051753808</v>
      </c>
      <c r="AC21" s="91">
        <v>1.3805357589403903E-2</v>
      </c>
      <c r="AD21" s="91">
        <v>1</v>
      </c>
      <c r="AF21" s="90">
        <v>0</v>
      </c>
    </row>
    <row r="22" spans="1:32" x14ac:dyDescent="0.3">
      <c r="A22" s="30" t="s">
        <v>44</v>
      </c>
      <c r="B22" s="3">
        <f>CDSL!H64</f>
        <v>0.32992556994842004</v>
      </c>
      <c r="C22">
        <v>1</v>
      </c>
      <c r="D22" s="32">
        <v>-6.0135074103192299E-2</v>
      </c>
      <c r="G22" s="30"/>
      <c r="H22" s="91">
        <v>0.15161330893319652</v>
      </c>
      <c r="I22" s="91">
        <v>0.27448895126032063</v>
      </c>
      <c r="J22" s="91">
        <v>0.21217601339107162</v>
      </c>
      <c r="K22" s="91">
        <v>4.243268211476197E-2</v>
      </c>
      <c r="L22" s="91">
        <v>0.1767886937258811</v>
      </c>
      <c r="M22" s="91">
        <v>0.11837863493103291</v>
      </c>
      <c r="N22" s="91">
        <v>2.4668266609508015E-2</v>
      </c>
      <c r="O22" s="91">
        <v>4.8314532898328877E-2</v>
      </c>
      <c r="P22" s="91">
        <v>8.3000872058636946E-2</v>
      </c>
      <c r="Q22" s="91">
        <v>0.14477651380928638</v>
      </c>
      <c r="R22" s="91">
        <v>0.1280919001318904</v>
      </c>
      <c r="S22" s="91">
        <v>9.7476254768568249E-2</v>
      </c>
      <c r="T22" s="91">
        <v>0.15523474661476724</v>
      </c>
      <c r="U22" s="91">
        <v>0.11706708966266269</v>
      </c>
      <c r="V22" s="91">
        <v>0.14573406343294934</v>
      </c>
      <c r="W22" s="91">
        <v>0.12617553141646282</v>
      </c>
      <c r="X22" s="91">
        <v>0.13821746775009097</v>
      </c>
      <c r="Y22" s="91">
        <v>0.17398692123596649</v>
      </c>
      <c r="Z22" s="91">
        <v>0.10024583090810311</v>
      </c>
      <c r="AA22" s="91">
        <v>0.14736760051753808</v>
      </c>
      <c r="AB22" s="91">
        <v>0.43876167040639585</v>
      </c>
      <c r="AC22" s="91">
        <v>-1.8995003688895614E-2</v>
      </c>
      <c r="AD22" s="91">
        <v>1</v>
      </c>
      <c r="AF22" s="90">
        <v>0</v>
      </c>
    </row>
    <row r="23" spans="1:32" x14ac:dyDescent="0.3">
      <c r="A23" s="31" t="s">
        <v>45</v>
      </c>
      <c r="B23" s="3">
        <f>'GOLD BEES'!H64</f>
        <v>0.10977346331552271</v>
      </c>
      <c r="C23">
        <v>1</v>
      </c>
      <c r="D23" s="32">
        <v>0.56446783095671549</v>
      </c>
      <c r="G23" s="30"/>
      <c r="H23" s="91">
        <v>-1.2844229215590214E-2</v>
      </c>
      <c r="I23" s="91">
        <v>-4.7683708477957261E-3</v>
      </c>
      <c r="J23" s="91">
        <v>-1.6876289056364582E-2</v>
      </c>
      <c r="K23" s="91">
        <v>-4.3626647663722568E-2</v>
      </c>
      <c r="L23" s="91">
        <v>-1.5981755804000908E-2</v>
      </c>
      <c r="M23" s="91">
        <v>-1.431180925684737E-3</v>
      </c>
      <c r="N23" s="91">
        <v>2.101604581148267E-2</v>
      </c>
      <c r="O23" s="91">
        <v>7.1005475510578396E-3</v>
      </c>
      <c r="P23" s="91">
        <v>1.396845692085576E-3</v>
      </c>
      <c r="Q23" s="91">
        <v>-1.7156908840768544E-2</v>
      </c>
      <c r="R23" s="91">
        <v>-9.6639121369575861E-3</v>
      </c>
      <c r="S23" s="91">
        <v>-2.1687430727623273E-3</v>
      </c>
      <c r="T23" s="91">
        <v>-2.536320287620129E-4</v>
      </c>
      <c r="U23" s="91">
        <v>-1.4335618855933147E-3</v>
      </c>
      <c r="V23" s="91">
        <v>-4.4552592059987879E-3</v>
      </c>
      <c r="W23" s="91">
        <v>9.9384424859338578E-3</v>
      </c>
      <c r="X23" s="91">
        <v>2.0571818261473423E-3</v>
      </c>
      <c r="Y23" s="91">
        <v>-2.4643677951525254E-2</v>
      </c>
      <c r="Z23" s="91">
        <v>-5.4996693291122188E-3</v>
      </c>
      <c r="AA23" s="91">
        <v>1.3805357589403903E-2</v>
      </c>
      <c r="AB23" s="91">
        <v>-1.8995003688895614E-2</v>
      </c>
      <c r="AC23" s="91">
        <v>3.5215924148649921E-2</v>
      </c>
      <c r="AD23" s="91">
        <v>1</v>
      </c>
      <c r="AF23" s="90">
        <v>0</v>
      </c>
    </row>
    <row r="24" spans="1:32" x14ac:dyDescent="0.3">
      <c r="C24" s="88" t="s">
        <v>154</v>
      </c>
      <c r="D24">
        <v>-1.2210444000275496E-2</v>
      </c>
      <c r="G24" s="31"/>
      <c r="H24" s="91">
        <v>1</v>
      </c>
      <c r="I24" s="91">
        <v>1</v>
      </c>
      <c r="J24" s="91">
        <v>1</v>
      </c>
      <c r="K24" s="91">
        <v>1</v>
      </c>
      <c r="L24" s="91">
        <v>1</v>
      </c>
      <c r="M24" s="91">
        <v>1</v>
      </c>
      <c r="N24" s="91">
        <v>1</v>
      </c>
      <c r="O24" s="91">
        <v>1</v>
      </c>
      <c r="P24" s="91">
        <v>1</v>
      </c>
      <c r="Q24" s="91">
        <v>1</v>
      </c>
      <c r="R24" s="91">
        <v>1</v>
      </c>
      <c r="S24" s="91">
        <v>1</v>
      </c>
      <c r="T24" s="91">
        <v>1</v>
      </c>
      <c r="U24" s="91">
        <v>1</v>
      </c>
      <c r="V24" s="91">
        <v>1</v>
      </c>
      <c r="W24" s="91">
        <v>1</v>
      </c>
      <c r="X24" s="91">
        <v>1</v>
      </c>
      <c r="Y24" s="91">
        <v>1</v>
      </c>
      <c r="Z24" s="91">
        <v>1</v>
      </c>
      <c r="AA24" s="91">
        <v>1</v>
      </c>
      <c r="AB24" s="91">
        <v>1</v>
      </c>
      <c r="AC24" s="91">
        <v>1</v>
      </c>
      <c r="AD24" s="91">
        <v>0</v>
      </c>
      <c r="AF24" s="90">
        <v>1</v>
      </c>
    </row>
    <row r="25" spans="1:32" x14ac:dyDescent="0.3">
      <c r="A25" s="30" t="s">
        <v>113</v>
      </c>
      <c r="B25" s="32">
        <f>SUM(D3:D23)</f>
        <v>0.70644624732968753</v>
      </c>
    </row>
    <row r="26" spans="1:32" ht="18" x14ac:dyDescent="0.35">
      <c r="A26" s="130" t="s">
        <v>117</v>
      </c>
      <c r="B26" s="130"/>
      <c r="H26" s="128" t="s">
        <v>153</v>
      </c>
      <c r="I26" s="146"/>
      <c r="J26" s="146"/>
      <c r="K26" s="146"/>
      <c r="L26" s="146"/>
      <c r="M26" s="146"/>
      <c r="N26" s="146"/>
      <c r="O26" s="146"/>
      <c r="P26" s="146"/>
      <c r="Q26" s="146"/>
      <c r="R26" s="146"/>
      <c r="S26" s="146"/>
      <c r="T26" s="146"/>
      <c r="U26" s="146"/>
      <c r="V26" s="146"/>
      <c r="W26" s="146"/>
      <c r="X26" s="146"/>
      <c r="Y26" s="146"/>
      <c r="Z26" s="146"/>
      <c r="AA26" s="146"/>
      <c r="AB26" s="146"/>
      <c r="AC26" s="146"/>
      <c r="AD26" s="146"/>
    </row>
    <row r="27" spans="1:32" x14ac:dyDescent="0.3">
      <c r="A27" s="35" t="s">
        <v>114</v>
      </c>
      <c r="B27" s="36">
        <f t="array" ref="B27">MMULT(TRANSPOSE(D2:D23),B2:B23)</f>
        <v>9.1291325583616259E-2</v>
      </c>
      <c r="H27" s="91">
        <f t="array" ref="H27:AD49">MINVERSE(H2:AD24)</f>
        <v>56.443291243055427</v>
      </c>
      <c r="I27" s="91">
        <v>-1.759110571668856</v>
      </c>
      <c r="J27" s="91">
        <v>-6.837333426591069E-2</v>
      </c>
      <c r="K27" s="91">
        <v>-0.43169100023117701</v>
      </c>
      <c r="L27" s="91">
        <v>-0.11319876425191977</v>
      </c>
      <c r="M27" s="91">
        <v>-73.320794770520465</v>
      </c>
      <c r="N27" s="91">
        <v>14.112538698584991</v>
      </c>
      <c r="O27" s="91">
        <v>4.1875185834065203</v>
      </c>
      <c r="P27" s="91">
        <v>-1.0754245131605717</v>
      </c>
      <c r="Q27" s="91">
        <v>-4.5929237711822459</v>
      </c>
      <c r="R27" s="91">
        <v>-1.3960142267914977</v>
      </c>
      <c r="S27" s="91">
        <v>1.8109400752057641</v>
      </c>
      <c r="T27" s="91">
        <v>3.3017327697568022</v>
      </c>
      <c r="U27" s="91">
        <v>0.63987168579046561</v>
      </c>
      <c r="V27" s="91">
        <v>2.1018145402446509</v>
      </c>
      <c r="W27" s="91">
        <v>-3.1219989377313917</v>
      </c>
      <c r="X27" s="91">
        <v>-4.8339474212006976</v>
      </c>
      <c r="Y27" s="91">
        <v>5.3182866559739814</v>
      </c>
      <c r="Z27" s="91">
        <v>1.4787969117519548</v>
      </c>
      <c r="AA27" s="91">
        <v>5.1196000644176838</v>
      </c>
      <c r="AB27" s="91">
        <v>-2.5377329191438101</v>
      </c>
      <c r="AC27" s="91">
        <v>-1.2631809980396902</v>
      </c>
      <c r="AD27" s="90">
        <v>0.29355375267031225</v>
      </c>
    </row>
    <row r="28" spans="1:32" x14ac:dyDescent="0.3">
      <c r="A28" s="35" t="s">
        <v>115</v>
      </c>
      <c r="B28" s="36">
        <f t="array" ref="B28">MMULT(TRANSPOSE(D2:D23),MMULT(B59:W80,D2:D23))</f>
        <v>6.1052220001377435E-3</v>
      </c>
      <c r="H28" s="91">
        <v>-1.7591105716688453</v>
      </c>
      <c r="I28" s="91">
        <v>7.5340485834902458</v>
      </c>
      <c r="J28" s="91">
        <v>1.0297269715779809</v>
      </c>
      <c r="K28" s="91">
        <v>2.4834198143352686E-2</v>
      </c>
      <c r="L28" s="91">
        <v>-1.5791529286929531</v>
      </c>
      <c r="M28" s="91">
        <v>-6.3948984468479466</v>
      </c>
      <c r="N28" s="91">
        <v>-6.9373960564967876E-2</v>
      </c>
      <c r="O28" s="91">
        <v>0.9024772585860239</v>
      </c>
      <c r="P28" s="91">
        <v>0.99749137196282089</v>
      </c>
      <c r="Q28" s="91">
        <v>1.0590931581418142</v>
      </c>
      <c r="R28" s="91">
        <v>-0.18741296182999917</v>
      </c>
      <c r="S28" s="91">
        <v>0.62557823338395757</v>
      </c>
      <c r="T28" s="91">
        <v>-3.8144491370285873</v>
      </c>
      <c r="U28" s="91">
        <v>-0.81872987547680953</v>
      </c>
      <c r="V28" s="91">
        <v>-1.3582608226379065</v>
      </c>
      <c r="W28" s="91">
        <v>-0.78088354349658418</v>
      </c>
      <c r="X28" s="91">
        <v>-1.1577688975809011</v>
      </c>
      <c r="Y28" s="91">
        <v>1.5527306124381171</v>
      </c>
      <c r="Z28" s="91">
        <v>-0.29709365461997062</v>
      </c>
      <c r="AA28" s="91">
        <v>-5.6396598447244789E-2</v>
      </c>
      <c r="AB28" s="91">
        <v>-0.36883072579746751</v>
      </c>
      <c r="AC28" s="91">
        <v>4.9163817369658736</v>
      </c>
      <c r="AD28" s="90">
        <v>-0.13200616810074786</v>
      </c>
    </row>
    <row r="29" spans="1:32" x14ac:dyDescent="0.3">
      <c r="A29" s="35" t="s">
        <v>116</v>
      </c>
      <c r="B29" s="36">
        <f>SQRT(B28)</f>
        <v>7.8135920037699327E-2</v>
      </c>
      <c r="H29" s="91">
        <v>-6.83733342659084E-2</v>
      </c>
      <c r="I29" s="91">
        <v>1.0297269715779809</v>
      </c>
      <c r="J29" s="91">
        <v>3.3374985929717575</v>
      </c>
      <c r="K29" s="91">
        <v>-0.48666144418766005</v>
      </c>
      <c r="L29" s="91">
        <v>-1.1158824235676719</v>
      </c>
      <c r="M29" s="91">
        <v>-4.0925537309588211</v>
      </c>
      <c r="N29" s="91">
        <v>0.18043564508635232</v>
      </c>
      <c r="O29" s="91">
        <v>2.8384020617012098</v>
      </c>
      <c r="P29" s="91">
        <v>1.8105276587983108</v>
      </c>
      <c r="Q29" s="91">
        <v>0.40375052797602773</v>
      </c>
      <c r="R29" s="91">
        <v>-1.4187808128065253</v>
      </c>
      <c r="S29" s="91">
        <v>0.46371537321069778</v>
      </c>
      <c r="T29" s="91">
        <v>-0.35555867352755671</v>
      </c>
      <c r="U29" s="91">
        <v>-1.0376284166748193</v>
      </c>
      <c r="V29" s="91">
        <v>-0.63848945774994659</v>
      </c>
      <c r="W29" s="91">
        <v>-0.72000910802911555</v>
      </c>
      <c r="X29" s="91">
        <v>0.17633901813203379</v>
      </c>
      <c r="Y29" s="91">
        <v>-0.34746788583006621</v>
      </c>
      <c r="Z29" s="91">
        <v>-0.88605957520718948</v>
      </c>
      <c r="AA29" s="91">
        <v>0.68155660478658353</v>
      </c>
      <c r="AB29" s="91">
        <v>-0.1097181695216478</v>
      </c>
      <c r="AC29" s="91">
        <v>0.35523057808597441</v>
      </c>
      <c r="AD29" s="90">
        <v>-5.188754536723416E-2</v>
      </c>
    </row>
    <row r="30" spans="1:32" x14ac:dyDescent="0.3">
      <c r="H30" s="91">
        <v>-0.43169100023117485</v>
      </c>
      <c r="I30" s="91">
        <v>2.4834198143352599E-2</v>
      </c>
      <c r="J30" s="91">
        <v>-0.48666144418766094</v>
      </c>
      <c r="K30" s="91">
        <v>1.6787274696066683</v>
      </c>
      <c r="L30" s="91">
        <v>0.83746029052393245</v>
      </c>
      <c r="M30" s="91">
        <v>-3.8607101659028755</v>
      </c>
      <c r="N30" s="91">
        <v>1.4660509219093001</v>
      </c>
      <c r="O30" s="91">
        <v>-1.2409156550823115</v>
      </c>
      <c r="P30" s="91">
        <v>8.5573860049139708E-2</v>
      </c>
      <c r="Q30" s="91">
        <v>-0.79878077822592874</v>
      </c>
      <c r="R30" s="91">
        <v>1.0937976559790075</v>
      </c>
      <c r="S30" s="91">
        <v>0.31150232851515625</v>
      </c>
      <c r="T30" s="91">
        <v>1.4738157009165664</v>
      </c>
      <c r="U30" s="91">
        <v>1.371967854664613</v>
      </c>
      <c r="V30" s="91">
        <v>4.1658995443694447E-2</v>
      </c>
      <c r="W30" s="91">
        <v>0.1588626403437676</v>
      </c>
      <c r="X30" s="91">
        <v>0.59303158592857241</v>
      </c>
      <c r="Y30" s="91">
        <v>-0.8317921384927075</v>
      </c>
      <c r="Z30" s="91">
        <v>-1.986661822406234</v>
      </c>
      <c r="AA30" s="91">
        <v>0.19547303693863033</v>
      </c>
      <c r="AB30" s="91">
        <v>0.36545074207597306</v>
      </c>
      <c r="AC30" s="91">
        <v>-6.0994276509479112E-2</v>
      </c>
      <c r="AD30" s="90">
        <v>1.7573102477638512E-2</v>
      </c>
    </row>
    <row r="31" spans="1:32" x14ac:dyDescent="0.3">
      <c r="B31" s="149" t="s">
        <v>155</v>
      </c>
      <c r="C31" s="149"/>
      <c r="D31" s="149"/>
      <c r="E31" s="149"/>
      <c r="H31" s="91">
        <v>-0.1131987642519228</v>
      </c>
      <c r="I31" s="91">
        <v>-1.5791529286929533</v>
      </c>
      <c r="J31" s="91">
        <v>-1.115882423567673</v>
      </c>
      <c r="K31" s="91">
        <v>0.83746029052393189</v>
      </c>
      <c r="L31" s="91">
        <v>12.909952220491768</v>
      </c>
      <c r="M31" s="91">
        <v>-9.9104478075853236E-2</v>
      </c>
      <c r="N31" s="91">
        <v>2.6696516457473272</v>
      </c>
      <c r="O31" s="91">
        <v>-1.7622123818431861</v>
      </c>
      <c r="P31" s="91">
        <v>-4.1224804379331257</v>
      </c>
      <c r="Q31" s="91">
        <v>-1.7267281321788823</v>
      </c>
      <c r="R31" s="91">
        <v>0.49157005046873942</v>
      </c>
      <c r="S31" s="91">
        <v>-9.4270263021670755E-2</v>
      </c>
      <c r="T31" s="91">
        <v>1.1052852589840492</v>
      </c>
      <c r="U31" s="91">
        <v>0.18845151938401911</v>
      </c>
      <c r="V31" s="91">
        <v>-0.32346986596016364</v>
      </c>
      <c r="W31" s="91">
        <v>0.59103672109735239</v>
      </c>
      <c r="X31" s="91">
        <v>-2.803370610514345</v>
      </c>
      <c r="Y31" s="91">
        <v>-1.018457766992223</v>
      </c>
      <c r="Z31" s="91">
        <v>-1.255552946923993</v>
      </c>
      <c r="AA31" s="91">
        <v>-2.5511030544009956</v>
      </c>
      <c r="AB31" s="91">
        <v>-0.74664898249863088</v>
      </c>
      <c r="AC31" s="91">
        <v>0.51822533015844452</v>
      </c>
      <c r="AD31" s="90">
        <v>0.1217731493652591</v>
      </c>
    </row>
    <row r="32" spans="1:32" x14ac:dyDescent="0.3">
      <c r="B32" s="149"/>
      <c r="C32" s="149"/>
      <c r="D32" s="149"/>
      <c r="E32" s="149"/>
      <c r="H32" s="91">
        <v>-73.320794770520436</v>
      </c>
      <c r="I32" s="91">
        <v>-6.3948984468479368</v>
      </c>
      <c r="J32" s="91">
        <v>-4.0925537309588167</v>
      </c>
      <c r="K32" s="91">
        <v>-3.8607101659028715</v>
      </c>
      <c r="L32" s="91">
        <v>-9.9104478075868696E-2</v>
      </c>
      <c r="M32" s="91">
        <v>182.11234924560122</v>
      </c>
      <c r="N32" s="91">
        <v>-29.635307204277286</v>
      </c>
      <c r="O32" s="91">
        <v>-4.1197691149459885</v>
      </c>
      <c r="P32" s="91">
        <v>-10.752017646056789</v>
      </c>
      <c r="Q32" s="91">
        <v>2.640432364468686</v>
      </c>
      <c r="R32" s="91">
        <v>-2.3935386229371862</v>
      </c>
      <c r="S32" s="91">
        <v>-11.551333849095149</v>
      </c>
      <c r="T32" s="91">
        <v>-11.952851264429365</v>
      </c>
      <c r="U32" s="91">
        <v>-0.20460303516631986</v>
      </c>
      <c r="V32" s="91">
        <v>-4.2872594215103206</v>
      </c>
      <c r="W32" s="91">
        <v>5.3606783145363064</v>
      </c>
      <c r="X32" s="91">
        <v>-0.56913928622104049</v>
      </c>
      <c r="Y32" s="91">
        <v>-7.9819055161681023</v>
      </c>
      <c r="Z32" s="91">
        <v>4.5889052844359171</v>
      </c>
      <c r="AA32" s="91">
        <v>-7.0027223912123695</v>
      </c>
      <c r="AB32" s="91">
        <v>-2.6457496790184449</v>
      </c>
      <c r="AC32" s="91">
        <v>-13.838106585697886</v>
      </c>
      <c r="AD32" s="90">
        <v>1.2628557209554579E-3</v>
      </c>
    </row>
    <row r="33" spans="1:30" x14ac:dyDescent="0.3">
      <c r="B33" s="149"/>
      <c r="C33" s="149"/>
      <c r="D33" s="149"/>
      <c r="E33" s="149"/>
      <c r="H33" s="91">
        <v>14.112538698584952</v>
      </c>
      <c r="I33" s="91">
        <v>-6.9373960564971818E-2</v>
      </c>
      <c r="J33" s="91">
        <v>0.18043564508635243</v>
      </c>
      <c r="K33" s="91">
        <v>1.4660509219093001</v>
      </c>
      <c r="L33" s="91">
        <v>2.6696516457473285</v>
      </c>
      <c r="M33" s="91">
        <v>-29.63530720427724</v>
      </c>
      <c r="N33" s="91">
        <v>16.692499412443585</v>
      </c>
      <c r="O33" s="91">
        <v>2.5082360562431618</v>
      </c>
      <c r="P33" s="91">
        <v>-2.0070199992181985</v>
      </c>
      <c r="Q33" s="91">
        <v>-3.2982173146972986</v>
      </c>
      <c r="R33" s="91">
        <v>0.23946063073576304</v>
      </c>
      <c r="S33" s="91">
        <v>-0.16653688134736316</v>
      </c>
      <c r="T33" s="91">
        <v>5.5783789263138139</v>
      </c>
      <c r="U33" s="91">
        <v>3.883804566297945</v>
      </c>
      <c r="V33" s="91">
        <v>1.352180525171871</v>
      </c>
      <c r="W33" s="91">
        <v>-1.6250832151024011</v>
      </c>
      <c r="X33" s="91">
        <v>-1.9987185628027733</v>
      </c>
      <c r="Y33" s="91">
        <v>-0.45895082739431892</v>
      </c>
      <c r="Z33" s="91">
        <v>-6.2339365134165829</v>
      </c>
      <c r="AA33" s="91">
        <v>1.4099073044511556</v>
      </c>
      <c r="AB33" s="91">
        <v>0.63894311492063049</v>
      </c>
      <c r="AC33" s="91">
        <v>-5.2389429690846985</v>
      </c>
      <c r="AD33" s="90">
        <v>-7.4196482458416084E-3</v>
      </c>
    </row>
    <row r="34" spans="1:30" x14ac:dyDescent="0.3">
      <c r="B34" s="149"/>
      <c r="C34" s="149"/>
      <c r="D34" s="149"/>
      <c r="E34" s="149"/>
      <c r="H34" s="91">
        <v>4.1875185834065016</v>
      </c>
      <c r="I34" s="91">
        <v>0.90247725858601524</v>
      </c>
      <c r="J34" s="91">
        <v>2.8384020617012129</v>
      </c>
      <c r="K34" s="91">
        <v>-1.2409156550823117</v>
      </c>
      <c r="L34" s="91">
        <v>-1.7622123818431825</v>
      </c>
      <c r="M34" s="91">
        <v>-4.1197691149459557</v>
      </c>
      <c r="N34" s="91">
        <v>2.5082360562431569</v>
      </c>
      <c r="O34" s="91">
        <v>27.78056446439448</v>
      </c>
      <c r="P34" s="91">
        <v>-6.0486633880098664</v>
      </c>
      <c r="Q34" s="91">
        <v>-4.4827486504355569</v>
      </c>
      <c r="R34" s="91">
        <v>-3.527482462192788</v>
      </c>
      <c r="S34" s="91">
        <v>-2.254830646526115</v>
      </c>
      <c r="T34" s="91">
        <v>-2.9202480854993564</v>
      </c>
      <c r="U34" s="91">
        <v>-1.321295861495897</v>
      </c>
      <c r="V34" s="91">
        <v>6.58117227234368E-2</v>
      </c>
      <c r="W34" s="91">
        <v>-1.4320998435485577</v>
      </c>
      <c r="X34" s="91">
        <v>-0.44421143596018314</v>
      </c>
      <c r="Y34" s="91">
        <v>1.8912459005365818</v>
      </c>
      <c r="Z34" s="91">
        <v>-2.1137360092187172</v>
      </c>
      <c r="AA34" s="91">
        <v>4.8061864465112869</v>
      </c>
      <c r="AB34" s="91">
        <v>-1.0992422399172463</v>
      </c>
      <c r="AC34" s="91">
        <v>-12.212986719426963</v>
      </c>
      <c r="AD34" s="90">
        <v>5.1031035987343404E-2</v>
      </c>
    </row>
    <row r="35" spans="1:30" ht="15.6" customHeight="1" x14ac:dyDescent="0.35">
      <c r="A35" s="89"/>
      <c r="B35" s="89"/>
      <c r="C35" s="89"/>
      <c r="D35" s="89"/>
      <c r="E35" s="89"/>
      <c r="F35" s="89"/>
      <c r="H35" s="91">
        <v>-1.0754245131605653</v>
      </c>
      <c r="I35" s="91">
        <v>0.99749137196282345</v>
      </c>
      <c r="J35" s="91">
        <v>1.8105276587983099</v>
      </c>
      <c r="K35" s="91">
        <v>8.5573860049139361E-2</v>
      </c>
      <c r="L35" s="91">
        <v>-4.1224804379331292</v>
      </c>
      <c r="M35" s="91">
        <v>-10.752017646056805</v>
      </c>
      <c r="N35" s="91">
        <v>-2.0070199992181972</v>
      </c>
      <c r="O35" s="91">
        <v>-6.0486633880098664</v>
      </c>
      <c r="P35" s="91">
        <v>19.087900982270913</v>
      </c>
      <c r="Q35" s="91">
        <v>2.2029320774864569</v>
      </c>
      <c r="R35" s="91">
        <v>0.27657782958012683</v>
      </c>
      <c r="S35" s="91">
        <v>3.2734824734896848</v>
      </c>
      <c r="T35" s="91">
        <v>-0.53550509640048116</v>
      </c>
      <c r="U35" s="91">
        <v>-5.9751021538617684</v>
      </c>
      <c r="V35" s="91">
        <v>0.98420123643581847</v>
      </c>
      <c r="W35" s="91">
        <v>-3.7265571196028052E-2</v>
      </c>
      <c r="X35" s="91">
        <v>2.8635290870180481</v>
      </c>
      <c r="Y35" s="91">
        <v>-2.6450737904928778</v>
      </c>
      <c r="Z35" s="91">
        <v>-0.26302658782795252</v>
      </c>
      <c r="AA35" s="91">
        <v>1.2494172704906348</v>
      </c>
      <c r="AB35" s="91">
        <v>0.42091699320144671</v>
      </c>
      <c r="AC35" s="91">
        <v>0.20902834337426907</v>
      </c>
      <c r="AD35" s="90">
        <v>-4.309002568285359E-2</v>
      </c>
    </row>
    <row r="36" spans="1:30" ht="15.6" customHeight="1" x14ac:dyDescent="0.35">
      <c r="A36" s="89"/>
      <c r="B36" s="89"/>
      <c r="C36" s="89"/>
      <c r="D36" s="89"/>
      <c r="E36" s="89"/>
      <c r="F36" s="89"/>
      <c r="H36" s="91">
        <v>-4.5929237711822291</v>
      </c>
      <c r="I36" s="91">
        <v>1.0590931581418159</v>
      </c>
      <c r="J36" s="91">
        <v>0.40375052797602806</v>
      </c>
      <c r="K36" s="91">
        <v>-0.79878077822592863</v>
      </c>
      <c r="L36" s="91">
        <v>-1.7267281321788832</v>
      </c>
      <c r="M36" s="91">
        <v>2.6404323644686594</v>
      </c>
      <c r="N36" s="91">
        <v>-3.2982173146972928</v>
      </c>
      <c r="O36" s="91">
        <v>-4.4827486504355534</v>
      </c>
      <c r="P36" s="91">
        <v>2.2029320774864565</v>
      </c>
      <c r="Q36" s="91">
        <v>11.553594685320324</v>
      </c>
      <c r="R36" s="91">
        <v>-1.6103327668736083</v>
      </c>
      <c r="S36" s="91">
        <v>1.4649557649621667</v>
      </c>
      <c r="T36" s="91">
        <v>-0.62618316416787045</v>
      </c>
      <c r="U36" s="91">
        <v>-4.3145456876758326</v>
      </c>
      <c r="V36" s="91">
        <v>-0.56268424739820766</v>
      </c>
      <c r="W36" s="91">
        <v>-0.79591089479276689</v>
      </c>
      <c r="X36" s="91">
        <v>4.5877467241493809E-2</v>
      </c>
      <c r="Y36" s="91">
        <v>-0.43124377021879978</v>
      </c>
      <c r="Z36" s="91">
        <v>1.4480202879988016</v>
      </c>
      <c r="AA36" s="91">
        <v>-3.1733066114464714</v>
      </c>
      <c r="AB36" s="91">
        <v>0.22154828072598229</v>
      </c>
      <c r="AC36" s="91">
        <v>5.3734011749717165</v>
      </c>
      <c r="AD36" s="90">
        <v>3.3202023159070213E-2</v>
      </c>
    </row>
    <row r="37" spans="1:30" ht="15.6" customHeight="1" x14ac:dyDescent="0.35">
      <c r="A37" s="89"/>
      <c r="B37" s="89"/>
      <c r="C37" s="89"/>
      <c r="D37" s="89"/>
      <c r="E37" s="89"/>
      <c r="F37" s="89"/>
      <c r="H37" s="91">
        <v>-1.396014226791495</v>
      </c>
      <c r="I37" s="91">
        <v>-0.18741296182999934</v>
      </c>
      <c r="J37" s="91">
        <v>-1.418780812806526</v>
      </c>
      <c r="K37" s="91">
        <v>1.0937976559790075</v>
      </c>
      <c r="L37" s="91">
        <v>0.49157005046873831</v>
      </c>
      <c r="M37" s="91">
        <v>-2.3935386229371893</v>
      </c>
      <c r="N37" s="91">
        <v>0.23946063073576251</v>
      </c>
      <c r="O37" s="91">
        <v>-3.5274824621927863</v>
      </c>
      <c r="P37" s="91">
        <v>0.27657782958012828</v>
      </c>
      <c r="Q37" s="91">
        <v>-1.6103327668736083</v>
      </c>
      <c r="R37" s="91">
        <v>9.2658026844812991</v>
      </c>
      <c r="S37" s="91">
        <v>-0.8842885856883399</v>
      </c>
      <c r="T37" s="91">
        <v>0.73381241225633698</v>
      </c>
      <c r="U37" s="91">
        <v>2.7201038792375183</v>
      </c>
      <c r="V37" s="91">
        <v>0.19242006977366385</v>
      </c>
      <c r="W37" s="91">
        <v>-0.17032408375669725</v>
      </c>
      <c r="X37" s="91">
        <v>0.82575118841477169</v>
      </c>
      <c r="Y37" s="91">
        <v>-0.9767509953040574</v>
      </c>
      <c r="Z37" s="91">
        <v>-3.1566946510371929</v>
      </c>
      <c r="AA37" s="91">
        <v>0.91772780640411478</v>
      </c>
      <c r="AB37" s="91">
        <v>-0.60488118489950093</v>
      </c>
      <c r="AC37" s="91">
        <v>-0.43052285321394446</v>
      </c>
      <c r="AD37" s="90">
        <v>4.3514473111144196E-2</v>
      </c>
    </row>
    <row r="38" spans="1:30" ht="15.6" customHeight="1" x14ac:dyDescent="0.35">
      <c r="A38" s="89"/>
      <c r="B38" s="89"/>
      <c r="C38" s="89"/>
      <c r="D38" s="89"/>
      <c r="E38" s="89"/>
      <c r="F38" s="89"/>
      <c r="H38" s="91">
        <v>1.8109400752057585</v>
      </c>
      <c r="I38" s="91">
        <v>0.62557823338395846</v>
      </c>
      <c r="J38" s="91">
        <v>0.46371537321069761</v>
      </c>
      <c r="K38" s="91">
        <v>0.31150232851515613</v>
      </c>
      <c r="L38" s="91">
        <v>-9.4270263021671422E-2</v>
      </c>
      <c r="M38" s="91">
        <v>-11.551333849095142</v>
      </c>
      <c r="N38" s="91">
        <v>-0.16653688134736536</v>
      </c>
      <c r="O38" s="91">
        <v>-2.2548306465261141</v>
      </c>
      <c r="P38" s="91">
        <v>3.2734824734896852</v>
      </c>
      <c r="Q38" s="91">
        <v>1.4649557649621667</v>
      </c>
      <c r="R38" s="91">
        <v>-0.88428858568834023</v>
      </c>
      <c r="S38" s="91">
        <v>10.546570046704598</v>
      </c>
      <c r="T38" s="91">
        <v>2.578274870312478</v>
      </c>
      <c r="U38" s="91">
        <v>-2.2429934313132436</v>
      </c>
      <c r="V38" s="91">
        <v>0.2406862069145137</v>
      </c>
      <c r="W38" s="91">
        <v>-0.89613813758906413</v>
      </c>
      <c r="X38" s="91">
        <v>-0.61811430336148854</v>
      </c>
      <c r="Y38" s="91">
        <v>-0.31825646419273157</v>
      </c>
      <c r="Z38" s="91">
        <v>-0.34105673621126104</v>
      </c>
      <c r="AA38" s="91">
        <v>0.59948297721124266</v>
      </c>
      <c r="AB38" s="91">
        <v>-1.2600794474693546</v>
      </c>
      <c r="AC38" s="91">
        <v>-1.2872896040944748</v>
      </c>
      <c r="AD38" s="90">
        <v>9.6110884396018489E-2</v>
      </c>
    </row>
    <row r="39" spans="1:30" ht="15.6" customHeight="1" x14ac:dyDescent="0.35">
      <c r="A39" s="89"/>
      <c r="B39" s="89"/>
      <c r="C39" s="89"/>
      <c r="D39" s="89"/>
      <c r="E39" s="89"/>
      <c r="F39" s="89"/>
      <c r="H39" s="91">
        <v>3.3017327697568049</v>
      </c>
      <c r="I39" s="91">
        <v>-3.8144491370285869</v>
      </c>
      <c r="J39" s="91">
        <v>-0.35555867352755732</v>
      </c>
      <c r="K39" s="91">
        <v>1.4738157009165669</v>
      </c>
      <c r="L39" s="91">
        <v>1.1052852589840496</v>
      </c>
      <c r="M39" s="91">
        <v>-11.95285126442937</v>
      </c>
      <c r="N39" s="91">
        <v>5.5783789263138104</v>
      </c>
      <c r="O39" s="91">
        <v>-2.9202480854993578</v>
      </c>
      <c r="P39" s="91">
        <v>-0.53550509640048005</v>
      </c>
      <c r="Q39" s="91">
        <v>-0.62618316416787001</v>
      </c>
      <c r="R39" s="91">
        <v>0.73381241225633753</v>
      </c>
      <c r="S39" s="91">
        <v>2.5782748703124789</v>
      </c>
      <c r="T39" s="91">
        <v>16.687213991077872</v>
      </c>
      <c r="U39" s="91">
        <v>0.70798066257947811</v>
      </c>
      <c r="V39" s="91">
        <v>3.7189253135014776E-2</v>
      </c>
      <c r="W39" s="91">
        <v>0.10830459801809025</v>
      </c>
      <c r="X39" s="91">
        <v>1.0383392205075879</v>
      </c>
      <c r="Y39" s="91">
        <v>-3.5960337915321712</v>
      </c>
      <c r="Z39" s="91">
        <v>-5.4421333085694901</v>
      </c>
      <c r="AA39" s="91">
        <v>1.1411176641455993</v>
      </c>
      <c r="AB39" s="91">
        <v>-0.78595320003004909</v>
      </c>
      <c r="AC39" s="91">
        <v>-4.4625296068187525</v>
      </c>
      <c r="AD39" s="90">
        <v>-6.1745085073142375E-4</v>
      </c>
    </row>
    <row r="40" spans="1:30" ht="15.6" customHeight="1" x14ac:dyDescent="0.35">
      <c r="A40" s="89"/>
      <c r="B40" s="89"/>
      <c r="C40" s="89"/>
      <c r="D40" s="89"/>
      <c r="E40" s="89"/>
      <c r="F40" s="89"/>
      <c r="H40" s="91">
        <v>0.63987168579046161</v>
      </c>
      <c r="I40" s="91">
        <v>-0.81872987547681086</v>
      </c>
      <c r="J40" s="91">
        <v>-1.0376284166748191</v>
      </c>
      <c r="K40" s="91">
        <v>1.3719678546646124</v>
      </c>
      <c r="L40" s="91">
        <v>0.18845151938401913</v>
      </c>
      <c r="M40" s="91">
        <v>-0.20460303516631576</v>
      </c>
      <c r="N40" s="91">
        <v>3.8838045662979424</v>
      </c>
      <c r="O40" s="91">
        <v>-1.3212958614958896</v>
      </c>
      <c r="P40" s="91">
        <v>-5.9751021538617666</v>
      </c>
      <c r="Q40" s="91">
        <v>-4.3145456876758317</v>
      </c>
      <c r="R40" s="91">
        <v>2.7201038792375165</v>
      </c>
      <c r="S40" s="91">
        <v>-2.2429934313132436</v>
      </c>
      <c r="T40" s="91">
        <v>0.70798066257947767</v>
      </c>
      <c r="U40" s="91">
        <v>13.229218236384572</v>
      </c>
      <c r="V40" s="91">
        <v>1.131164734973692</v>
      </c>
      <c r="W40" s="91">
        <v>-0.21685799059184807</v>
      </c>
      <c r="X40" s="91">
        <v>0.32398309104850687</v>
      </c>
      <c r="Y40" s="91">
        <v>9.1878029372539943E-2</v>
      </c>
      <c r="Z40" s="91">
        <v>-4.4379021617185286</v>
      </c>
      <c r="AA40" s="91">
        <v>1.1817740863664259</v>
      </c>
      <c r="AB40" s="91">
        <v>-1.0401000889464067</v>
      </c>
      <c r="AC40" s="91">
        <v>-3.8604396431783021</v>
      </c>
      <c r="AD40" s="90">
        <v>3.6288249912506565E-2</v>
      </c>
    </row>
    <row r="41" spans="1:30" ht="15.6" customHeight="1" x14ac:dyDescent="0.35">
      <c r="A41" s="89"/>
      <c r="B41" s="89"/>
      <c r="C41" s="89"/>
      <c r="D41" s="89"/>
      <c r="E41" s="89"/>
      <c r="F41" s="89"/>
      <c r="H41" s="91">
        <v>2.1018145402446495</v>
      </c>
      <c r="I41" s="91">
        <v>-1.3582608226379058</v>
      </c>
      <c r="J41" s="91">
        <v>-0.63848945774994548</v>
      </c>
      <c r="K41" s="91">
        <v>4.1658995443694211E-2</v>
      </c>
      <c r="L41" s="91">
        <v>-0.32346986596016403</v>
      </c>
      <c r="M41" s="91">
        <v>-4.2872594215103241</v>
      </c>
      <c r="N41" s="91">
        <v>1.3521805251718706</v>
      </c>
      <c r="O41" s="91">
        <v>6.5811722723442115E-2</v>
      </c>
      <c r="P41" s="91">
        <v>0.98420123643581892</v>
      </c>
      <c r="Q41" s="91">
        <v>-0.5626842473982081</v>
      </c>
      <c r="R41" s="91">
        <v>0.19242006977366308</v>
      </c>
      <c r="S41" s="91">
        <v>0.24068620691451365</v>
      </c>
      <c r="T41" s="91">
        <v>3.7189253135013742E-2</v>
      </c>
      <c r="U41" s="91">
        <v>1.1311647349736911</v>
      </c>
      <c r="V41" s="91">
        <v>4.6240350790385003</v>
      </c>
      <c r="W41" s="91">
        <v>-0.36525308828058023</v>
      </c>
      <c r="X41" s="91">
        <v>-0.25680494413416094</v>
      </c>
      <c r="Y41" s="91">
        <v>0.20430587155933794</v>
      </c>
      <c r="Z41" s="91">
        <v>-0.90978703870908206</v>
      </c>
      <c r="AA41" s="91">
        <v>0.32012297873403639</v>
      </c>
      <c r="AB41" s="91">
        <v>-0.35087481824740946</v>
      </c>
      <c r="AC41" s="91">
        <v>-2.2427075095204527</v>
      </c>
      <c r="AD41" s="90">
        <v>5.7040876509260319E-2</v>
      </c>
    </row>
    <row r="42" spans="1:30" ht="15.6" customHeight="1" x14ac:dyDescent="0.35">
      <c r="A42" s="89"/>
      <c r="B42" s="89"/>
      <c r="C42" s="89"/>
      <c r="D42" s="89"/>
      <c r="E42" s="89"/>
      <c r="F42" s="89"/>
      <c r="H42" s="91">
        <v>-3.1219989377313904</v>
      </c>
      <c r="I42" s="91">
        <v>-0.78088354349658329</v>
      </c>
      <c r="J42" s="91">
        <v>-0.72000910802911577</v>
      </c>
      <c r="K42" s="91">
        <v>0.15886264034376774</v>
      </c>
      <c r="L42" s="91">
        <v>0.59103672109735239</v>
      </c>
      <c r="M42" s="91">
        <v>5.3606783145363028</v>
      </c>
      <c r="N42" s="91">
        <v>-1.6250832151023999</v>
      </c>
      <c r="O42" s="91">
        <v>-1.4320998435485599</v>
      </c>
      <c r="P42" s="91">
        <v>-3.7265571196027747E-2</v>
      </c>
      <c r="Q42" s="91">
        <v>-0.79591089479276544</v>
      </c>
      <c r="R42" s="91">
        <v>-0.17032408375669716</v>
      </c>
      <c r="S42" s="91">
        <v>-0.8961381375890638</v>
      </c>
      <c r="T42" s="91">
        <v>0.10830459801809082</v>
      </c>
      <c r="U42" s="91">
        <v>-0.21685799059184815</v>
      </c>
      <c r="V42" s="91">
        <v>-0.36525308828058012</v>
      </c>
      <c r="W42" s="91">
        <v>3.5508206306666255</v>
      </c>
      <c r="X42" s="91">
        <v>-0.3574997883764931</v>
      </c>
      <c r="Y42" s="91">
        <v>-0.75590877965614478</v>
      </c>
      <c r="Z42" s="91">
        <v>1.3180999134454647</v>
      </c>
      <c r="AA42" s="91">
        <v>-1.5855129855860397</v>
      </c>
      <c r="AB42" s="91">
        <v>0.88773926298553374</v>
      </c>
      <c r="AC42" s="91">
        <v>0.8852038866405737</v>
      </c>
      <c r="AD42" s="90">
        <v>-4.5063274075672483E-2</v>
      </c>
    </row>
    <row r="43" spans="1:30" ht="15.6" customHeight="1" x14ac:dyDescent="0.35">
      <c r="A43" s="89"/>
      <c r="B43" s="89"/>
      <c r="C43" s="89"/>
      <c r="D43" s="89"/>
      <c r="E43" s="89"/>
      <c r="F43" s="89"/>
      <c r="H43" s="91">
        <v>-4.833947421200695</v>
      </c>
      <c r="I43" s="91">
        <v>-1.1577688975808997</v>
      </c>
      <c r="J43" s="91">
        <v>0.17633901813203415</v>
      </c>
      <c r="K43" s="91">
        <v>0.59303158592857252</v>
      </c>
      <c r="L43" s="91">
        <v>-2.8033706105143468</v>
      </c>
      <c r="M43" s="91">
        <v>-0.56913928622104726</v>
      </c>
      <c r="N43" s="91">
        <v>-1.9987185628027733</v>
      </c>
      <c r="O43" s="91">
        <v>-0.44421143596018409</v>
      </c>
      <c r="P43" s="91">
        <v>2.8635290870180472</v>
      </c>
      <c r="Q43" s="91">
        <v>4.5877467241495017E-2</v>
      </c>
      <c r="R43" s="91">
        <v>0.8257511884147708</v>
      </c>
      <c r="S43" s="91">
        <v>-0.61811430336148943</v>
      </c>
      <c r="T43" s="91">
        <v>1.0383392205075881</v>
      </c>
      <c r="U43" s="91">
        <v>0.32398309104850609</v>
      </c>
      <c r="V43" s="91">
        <v>-0.25680494413416172</v>
      </c>
      <c r="W43" s="91">
        <v>-0.35749978837649249</v>
      </c>
      <c r="X43" s="91">
        <v>8.9588210934417205</v>
      </c>
      <c r="Y43" s="91">
        <v>-1.0309452644039989</v>
      </c>
      <c r="Z43" s="91">
        <v>-0.62548974779076416</v>
      </c>
      <c r="AA43" s="91">
        <v>1.3903412678443658</v>
      </c>
      <c r="AB43" s="91">
        <v>6.0696866322674951E-2</v>
      </c>
      <c r="AC43" s="91">
        <v>-1.5806996235529225</v>
      </c>
      <c r="AD43" s="90">
        <v>-4.230738184058172E-2</v>
      </c>
    </row>
    <row r="44" spans="1:30" ht="15.6" customHeight="1" x14ac:dyDescent="0.35">
      <c r="A44" s="89"/>
      <c r="B44" s="89"/>
      <c r="C44" s="89"/>
      <c r="D44" s="89"/>
      <c r="E44" s="89"/>
      <c r="F44" s="89"/>
      <c r="H44" s="91">
        <v>5.3182866559739761</v>
      </c>
      <c r="I44" s="91">
        <v>1.5527306124381173</v>
      </c>
      <c r="J44" s="91">
        <v>-0.34746788583006566</v>
      </c>
      <c r="K44" s="91">
        <v>-0.83179213849270806</v>
      </c>
      <c r="L44" s="91">
        <v>-1.0184577669922219</v>
      </c>
      <c r="M44" s="91">
        <v>-7.9819055161680899</v>
      </c>
      <c r="N44" s="91">
        <v>-0.45895082739431819</v>
      </c>
      <c r="O44" s="91">
        <v>1.8912459005365927</v>
      </c>
      <c r="P44" s="91">
        <v>-2.6450737904928818</v>
      </c>
      <c r="Q44" s="91">
        <v>-0.43124377021880123</v>
      </c>
      <c r="R44" s="91">
        <v>-0.97675099530405762</v>
      </c>
      <c r="S44" s="91">
        <v>-0.3182564641927329</v>
      </c>
      <c r="T44" s="91">
        <v>-3.596033791532173</v>
      </c>
      <c r="U44" s="91">
        <v>9.1878029372540304E-2</v>
      </c>
      <c r="V44" s="91">
        <v>0.2043058715593373</v>
      </c>
      <c r="W44" s="91">
        <v>-0.75590877965614545</v>
      </c>
      <c r="X44" s="91">
        <v>-1.0309452644039991</v>
      </c>
      <c r="Y44" s="91">
        <v>6.9363701718691519</v>
      </c>
      <c r="Z44" s="91">
        <v>2.1757745944819531</v>
      </c>
      <c r="AA44" s="91">
        <v>-1.3773807495247572</v>
      </c>
      <c r="AB44" s="91">
        <v>-0.21817528328035771</v>
      </c>
      <c r="AC44" s="91">
        <v>3.8177511872516425</v>
      </c>
      <c r="AD44" s="90">
        <v>6.1336018303254004E-2</v>
      </c>
    </row>
    <row r="45" spans="1:30" ht="15.6" customHeight="1" x14ac:dyDescent="0.35">
      <c r="A45" s="89"/>
      <c r="B45" s="89"/>
      <c r="C45" s="89"/>
      <c r="D45" s="89"/>
      <c r="E45" s="89"/>
      <c r="F45" s="89"/>
      <c r="H45" s="91">
        <v>1.4787969117519468</v>
      </c>
      <c r="I45" s="91">
        <v>-0.29709365461996778</v>
      </c>
      <c r="J45" s="91">
        <v>-0.88605957520718881</v>
      </c>
      <c r="K45" s="91">
        <v>-1.9866618224062342</v>
      </c>
      <c r="L45" s="91">
        <v>-1.2555529469239914</v>
      </c>
      <c r="M45" s="91">
        <v>4.588905284435933</v>
      </c>
      <c r="N45" s="91">
        <v>-6.2339365134165803</v>
      </c>
      <c r="O45" s="91">
        <v>-2.1137360092187172</v>
      </c>
      <c r="P45" s="91">
        <v>-0.26302658782795613</v>
      </c>
      <c r="Q45" s="91">
        <v>1.448020287998802</v>
      </c>
      <c r="R45" s="91">
        <v>-3.1566946510371938</v>
      </c>
      <c r="S45" s="91">
        <v>-0.34105673621126148</v>
      </c>
      <c r="T45" s="91">
        <v>-5.4421333085694901</v>
      </c>
      <c r="U45" s="91">
        <v>-4.4379021617185286</v>
      </c>
      <c r="V45" s="91">
        <v>-0.90978703870908217</v>
      </c>
      <c r="W45" s="91">
        <v>1.318099913445465</v>
      </c>
      <c r="X45" s="91">
        <v>-0.62548974779076583</v>
      </c>
      <c r="Y45" s="91">
        <v>2.1757745944819549</v>
      </c>
      <c r="Z45" s="91">
        <v>13.511832040682989</v>
      </c>
      <c r="AA45" s="91">
        <v>-2.6913229098125915</v>
      </c>
      <c r="AB45" s="91">
        <v>1.0596271313861709</v>
      </c>
      <c r="AC45" s="91">
        <v>5.0593974992862902</v>
      </c>
      <c r="AD45" s="90">
        <v>2.5872704564062224E-2</v>
      </c>
    </row>
    <row r="46" spans="1:30" ht="15.6" customHeight="1" x14ac:dyDescent="0.35">
      <c r="A46" s="89"/>
      <c r="B46" s="89"/>
      <c r="C46" s="89"/>
      <c r="D46" s="89"/>
      <c r="E46" s="89"/>
      <c r="F46" s="89"/>
      <c r="H46" s="91">
        <v>5.1196000644176847</v>
      </c>
      <c r="I46" s="91">
        <v>-5.6396598447245025E-2</v>
      </c>
      <c r="J46" s="91">
        <v>0.68155660478658586</v>
      </c>
      <c r="K46" s="91">
        <v>0.19547303693863058</v>
      </c>
      <c r="L46" s="91">
        <v>-2.5511030544009965</v>
      </c>
      <c r="M46" s="91">
        <v>-7.0027223912123899</v>
      </c>
      <c r="N46" s="91">
        <v>1.4099073044511574</v>
      </c>
      <c r="O46" s="91">
        <v>4.8061864465112922</v>
      </c>
      <c r="P46" s="91">
        <v>1.2494172704906379</v>
      </c>
      <c r="Q46" s="91">
        <v>-3.1733066114464736</v>
      </c>
      <c r="R46" s="91">
        <v>0.91772780640411367</v>
      </c>
      <c r="S46" s="91">
        <v>0.59948297721124366</v>
      </c>
      <c r="T46" s="91">
        <v>1.1411176641456009</v>
      </c>
      <c r="U46" s="91">
        <v>1.181774086366425</v>
      </c>
      <c r="V46" s="91">
        <v>0.32012297873403667</v>
      </c>
      <c r="W46" s="91">
        <v>-1.5855129855860395</v>
      </c>
      <c r="X46" s="91">
        <v>1.3903412678443676</v>
      </c>
      <c r="Y46" s="91">
        <v>-1.3773807495247585</v>
      </c>
      <c r="Z46" s="91">
        <v>-2.691322909812591</v>
      </c>
      <c r="AA46" s="91">
        <v>8.2973215959592661</v>
      </c>
      <c r="AB46" s="91">
        <v>-2.045861843036898</v>
      </c>
      <c r="AC46" s="91">
        <v>-6.8264219607936569</v>
      </c>
      <c r="AD46" s="90">
        <v>-2.0500388866685215E-2</v>
      </c>
    </row>
    <row r="47" spans="1:30" ht="15.6" customHeight="1" x14ac:dyDescent="0.35">
      <c r="A47" s="89"/>
      <c r="B47" s="89"/>
      <c r="C47" s="89"/>
      <c r="D47" s="89"/>
      <c r="E47" s="89"/>
      <c r="F47" s="89"/>
      <c r="H47" s="91">
        <v>-2.5377329191438087</v>
      </c>
      <c r="I47" s="91">
        <v>-0.36883072579746612</v>
      </c>
      <c r="J47" s="91">
        <v>-0.10971816952164837</v>
      </c>
      <c r="K47" s="91">
        <v>0.36545074207597278</v>
      </c>
      <c r="L47" s="91">
        <v>-0.74664898249863032</v>
      </c>
      <c r="M47" s="91">
        <v>-2.6457496790184485</v>
      </c>
      <c r="N47" s="91">
        <v>0.63894311492063094</v>
      </c>
      <c r="O47" s="91">
        <v>-1.0992422399172472</v>
      </c>
      <c r="P47" s="91">
        <v>0.42091699320144477</v>
      </c>
      <c r="Q47" s="91">
        <v>0.22154828072598368</v>
      </c>
      <c r="R47" s="91">
        <v>-0.60488118489950082</v>
      </c>
      <c r="S47" s="91">
        <v>-1.2600794474693542</v>
      </c>
      <c r="T47" s="91">
        <v>-0.78595320003004976</v>
      </c>
      <c r="U47" s="91">
        <v>-1.0401000889464072</v>
      </c>
      <c r="V47" s="91">
        <v>-0.35087481824741001</v>
      </c>
      <c r="W47" s="91">
        <v>0.88773926298553341</v>
      </c>
      <c r="X47" s="91">
        <v>6.0696866322673404E-2</v>
      </c>
      <c r="Y47" s="91">
        <v>-0.21817528328035535</v>
      </c>
      <c r="Z47" s="91">
        <v>1.0596271313861723</v>
      </c>
      <c r="AA47" s="91">
        <v>-2.0458618430369002</v>
      </c>
      <c r="AB47" s="91">
        <v>6.0522269966409219</v>
      </c>
      <c r="AC47" s="91">
        <v>4.1066991935478958</v>
      </c>
      <c r="AD47" s="90">
        <v>-6.0135074103192299E-2</v>
      </c>
    </row>
    <row r="48" spans="1:30" ht="15.6" customHeight="1" x14ac:dyDescent="0.35">
      <c r="A48" s="89"/>
      <c r="B48" s="89"/>
      <c r="C48" s="89"/>
      <c r="D48" s="89"/>
      <c r="E48" s="89"/>
      <c r="F48" s="89"/>
      <c r="H48" s="91">
        <v>-1.2631809980396826</v>
      </c>
      <c r="I48" s="91">
        <v>4.9163817369658744</v>
      </c>
      <c r="J48" s="91">
        <v>0.35523057808596942</v>
      </c>
      <c r="K48" s="91">
        <v>-6.0994276509481395E-2</v>
      </c>
      <c r="L48" s="91">
        <v>0.51822533015844385</v>
      </c>
      <c r="M48" s="91">
        <v>-13.838106585697856</v>
      </c>
      <c r="N48" s="91">
        <v>-5.2389429690847029</v>
      </c>
      <c r="O48" s="91">
        <v>-12.21298671942696</v>
      </c>
      <c r="P48" s="91">
        <v>0.20902834337426218</v>
      </c>
      <c r="Q48" s="91">
        <v>5.3734011749717148</v>
      </c>
      <c r="R48" s="91">
        <v>-0.43052285321394301</v>
      </c>
      <c r="S48" s="91">
        <v>-1.2872896040944761</v>
      </c>
      <c r="T48" s="91">
        <v>-4.4625296068187605</v>
      </c>
      <c r="U48" s="91">
        <v>-3.8604396431782995</v>
      </c>
      <c r="V48" s="91">
        <v>-2.2427075095204509</v>
      </c>
      <c r="W48" s="91">
        <v>0.88520388664057126</v>
      </c>
      <c r="X48" s="91">
        <v>-1.5806996235529274</v>
      </c>
      <c r="Y48" s="91">
        <v>3.8177511872516505</v>
      </c>
      <c r="Z48" s="91">
        <v>5.0593974992862929</v>
      </c>
      <c r="AA48" s="91">
        <v>-6.8264219607936552</v>
      </c>
      <c r="AB48" s="91">
        <v>4.1066991935478896</v>
      </c>
      <c r="AC48" s="91">
        <v>28.063503419648544</v>
      </c>
      <c r="AD48" s="90">
        <v>0.56446783095671549</v>
      </c>
    </row>
    <row r="49" spans="1:30" ht="15.6" customHeight="1" x14ac:dyDescent="0.35">
      <c r="A49" s="89"/>
      <c r="B49" s="89"/>
      <c r="C49" s="89"/>
      <c r="D49" s="89"/>
      <c r="E49" s="89"/>
      <c r="F49" s="89"/>
      <c r="H49" s="90">
        <v>0.29355375267031414</v>
      </c>
      <c r="I49" s="90">
        <v>-0.1320061681007477</v>
      </c>
      <c r="J49" s="90">
        <v>-5.1887545367234084E-2</v>
      </c>
      <c r="K49" s="90">
        <v>1.7573102477638609E-2</v>
      </c>
      <c r="L49" s="90">
        <v>0.12177314936525906</v>
      </c>
      <c r="M49" s="90">
        <v>1.2628557209517187E-3</v>
      </c>
      <c r="N49" s="90">
        <v>-7.4196482458409102E-3</v>
      </c>
      <c r="O49" s="90">
        <v>5.1031035987343328E-2</v>
      </c>
      <c r="P49" s="90">
        <v>-4.3090025682853236E-2</v>
      </c>
      <c r="Q49" s="90">
        <v>3.3202023159070074E-2</v>
      </c>
      <c r="R49" s="90">
        <v>4.3514473111144356E-2</v>
      </c>
      <c r="S49" s="90">
        <v>9.6110884396018711E-2</v>
      </c>
      <c r="T49" s="90">
        <v>-6.1745085073107095E-4</v>
      </c>
      <c r="U49" s="90">
        <v>3.6288249912506669E-2</v>
      </c>
      <c r="V49" s="90">
        <v>5.7040876509260409E-2</v>
      </c>
      <c r="W49" s="90">
        <v>-4.5063274075672614E-2</v>
      </c>
      <c r="X49" s="90">
        <v>-4.2307381840581838E-2</v>
      </c>
      <c r="Y49" s="90">
        <v>6.1336018303254122E-2</v>
      </c>
      <c r="Z49" s="90">
        <v>2.5872704564062099E-2</v>
      </c>
      <c r="AA49" s="90">
        <v>-2.0500388866684954E-2</v>
      </c>
      <c r="AB49" s="90">
        <v>-6.0135074103192417E-2</v>
      </c>
      <c r="AC49" s="90">
        <v>0.56446783095671571</v>
      </c>
      <c r="AD49" s="90">
        <v>-1.2210444000275496E-2</v>
      </c>
    </row>
    <row r="50" spans="1:30" ht="15.6" customHeight="1" x14ac:dyDescent="0.35">
      <c r="A50" s="89"/>
      <c r="B50" s="89"/>
      <c r="C50" s="89"/>
      <c r="D50" s="89"/>
      <c r="E50" s="89"/>
      <c r="F50" s="89"/>
    </row>
    <row r="51" spans="1:30" ht="15.6" customHeight="1" x14ac:dyDescent="0.35">
      <c r="A51" s="89"/>
      <c r="B51" s="89"/>
      <c r="C51" s="89"/>
      <c r="D51" s="89"/>
      <c r="E51" s="89"/>
      <c r="F51" s="89"/>
    </row>
    <row r="57" spans="1:30" ht="18" x14ac:dyDescent="0.35">
      <c r="A57" s="5"/>
      <c r="B57" s="128" t="s">
        <v>23</v>
      </c>
      <c r="C57" s="129"/>
      <c r="D57" s="129"/>
      <c r="E57" s="129"/>
      <c r="F57" s="129"/>
      <c r="G57" s="129"/>
      <c r="H57" s="129"/>
      <c r="I57" s="129"/>
      <c r="J57" s="129"/>
      <c r="K57" s="129"/>
      <c r="L57" s="129"/>
      <c r="M57" s="129"/>
      <c r="N57" s="129"/>
      <c r="O57" s="129"/>
      <c r="P57" s="129"/>
      <c r="Q57" s="129"/>
      <c r="R57" s="129"/>
      <c r="S57" s="129"/>
      <c r="T57" s="129"/>
      <c r="U57" s="129"/>
      <c r="V57" s="129"/>
      <c r="W57" s="129"/>
    </row>
    <row r="58" spans="1:30" x14ac:dyDescent="0.3">
      <c r="A58" s="19"/>
      <c r="B58" s="31" t="str" cm="1">
        <f t="array" ref="B58:W58">TRANSPOSE(A59:A80)</f>
        <v>HDFC</v>
      </c>
      <c r="C58" s="31" t="str">
        <v>BAJAJ</v>
      </c>
      <c r="D58" s="31" t="str">
        <v>TATA</v>
      </c>
      <c r="E58" s="31" t="str">
        <v>TCS</v>
      </c>
      <c r="F58" s="31" t="str">
        <v>ASTRAL</v>
      </c>
      <c r="G58" s="31" t="str">
        <v>NIFTY BEES</v>
      </c>
      <c r="H58" s="31" t="str">
        <v>SUN</v>
      </c>
      <c r="I58" s="31" t="str">
        <v>NESTLE</v>
      </c>
      <c r="J58" s="31" t="str">
        <v>ASIAN</v>
      </c>
      <c r="K58" s="31" t="str">
        <v>JUBLIANT</v>
      </c>
      <c r="L58" s="31" t="str">
        <v>EICHER</v>
      </c>
      <c r="M58" s="31" t="str">
        <v>BHARTI</v>
      </c>
      <c r="N58" s="31" t="str">
        <v>TITAN</v>
      </c>
      <c r="O58" s="31" t="str">
        <v>AVENUE</v>
      </c>
      <c r="P58" s="31" t="str">
        <v>PVR</v>
      </c>
      <c r="Q58" s="31" t="str">
        <v>ALKYL</v>
      </c>
      <c r="R58" s="31" t="str">
        <v>VARUN</v>
      </c>
      <c r="S58" s="31" t="str">
        <v>APL</v>
      </c>
      <c r="T58" s="31" t="str">
        <v>PAGE</v>
      </c>
      <c r="U58" s="31" t="str">
        <v>KEI</v>
      </c>
      <c r="V58" s="31" t="str">
        <v>CDSL</v>
      </c>
      <c r="W58" s="31" t="str">
        <v>GOLD BEES</v>
      </c>
    </row>
    <row r="59" spans="1:30" x14ac:dyDescent="0.3">
      <c r="A59" s="29" t="s">
        <v>24</v>
      </c>
      <c r="B59" s="28">
        <f t="array" ref="B59:W80">(12/58)*MMULT(TRANSPOSE(Covariance_Matrix!B2:W60),Covariance_Matrix!B2:W60)</f>
        <v>6.2478747529456778E-2</v>
      </c>
      <c r="C59" s="28">
        <v>8.9873359049789825E-2</v>
      </c>
      <c r="D59" s="28">
        <v>7.3176194317700685E-2</v>
      </c>
      <c r="E59" s="28">
        <v>4.1199917244747405E-2</v>
      </c>
      <c r="F59" s="28">
        <v>4.0875868960555735E-2</v>
      </c>
      <c r="G59" s="28">
        <v>3.9436660797711624E-2</v>
      </c>
      <c r="H59" s="28">
        <v>7.4911586066170556E-3</v>
      </c>
      <c r="I59" s="28">
        <v>1.1129925552920531E-2</v>
      </c>
      <c r="J59" s="28">
        <v>2.0642228742715381E-2</v>
      </c>
      <c r="K59" s="28">
        <v>3.8468116845814984E-2</v>
      </c>
      <c r="L59" s="28">
        <v>3.5649942573547526E-2</v>
      </c>
      <c r="M59" s="28">
        <v>2.3266082385630292E-2</v>
      </c>
      <c r="N59" s="28">
        <v>3.9568296308232276E-2</v>
      </c>
      <c r="O59" s="28">
        <v>2.4348607144868334E-2</v>
      </c>
      <c r="P59" s="28">
        <v>4.1459560702588646E-2</v>
      </c>
      <c r="Q59" s="28">
        <v>5.107404921513542E-2</v>
      </c>
      <c r="R59" s="28">
        <v>5.1631074587864971E-2</v>
      </c>
      <c r="S59" s="28">
        <v>3.5466572332319306E-2</v>
      </c>
      <c r="T59" s="28">
        <v>2.4344814462017545E-2</v>
      </c>
      <c r="U59" s="28">
        <v>1.8216111897725512E-2</v>
      </c>
      <c r="V59" s="28">
        <v>7.5806654466598261E-2</v>
      </c>
      <c r="W59" s="28">
        <v>-6.4221146077951072E-3</v>
      </c>
    </row>
    <row r="60" spans="1:30" x14ac:dyDescent="0.3">
      <c r="A60" s="29" t="s">
        <v>25</v>
      </c>
      <c r="B60" s="28">
        <v>8.9873359049789825E-2</v>
      </c>
      <c r="C60" s="28">
        <v>0.23863046676452621</v>
      </c>
      <c r="D60" s="28">
        <v>0.10692167486951143</v>
      </c>
      <c r="E60" s="28">
        <v>4.1195095011113979E-2</v>
      </c>
      <c r="F60" s="28">
        <v>9.4186614791844855E-2</v>
      </c>
      <c r="G60" s="28">
        <v>7.047533527520404E-2</v>
      </c>
      <c r="H60" s="28">
        <v>2.6941643738494482E-2</v>
      </c>
      <c r="I60" s="28">
        <v>3.1013010716934419E-2</v>
      </c>
      <c r="J60" s="28">
        <v>4.5221011431278761E-2</v>
      </c>
      <c r="K60" s="28">
        <v>7.0402540905159086E-2</v>
      </c>
      <c r="L60" s="28">
        <v>6.8234097817456735E-2</v>
      </c>
      <c r="M60" s="28">
        <v>4.2618660778907705E-2</v>
      </c>
      <c r="N60" s="28">
        <v>0.10265408751448241</v>
      </c>
      <c r="O60" s="28">
        <v>5.8070645959244376E-2</v>
      </c>
      <c r="P60" s="28">
        <v>0.10906794693498799</v>
      </c>
      <c r="Q60" s="28">
        <v>9.1390473995613966E-2</v>
      </c>
      <c r="R60" s="28">
        <v>9.645078166570023E-2</v>
      </c>
      <c r="S60" s="28">
        <v>7.2287879475969763E-2</v>
      </c>
      <c r="T60" s="28">
        <v>7.2774550458448703E-2</v>
      </c>
      <c r="U60" s="28">
        <v>5.5225115218748747E-2</v>
      </c>
      <c r="V60" s="28">
        <v>0.13724447563016032</v>
      </c>
      <c r="W60" s="28">
        <v>-2.384185423897863E-3</v>
      </c>
    </row>
    <row r="61" spans="1:30" x14ac:dyDescent="0.3">
      <c r="A61" s="29" t="s">
        <v>26</v>
      </c>
      <c r="B61" s="28">
        <v>7.3176194317700685E-2</v>
      </c>
      <c r="C61" s="28">
        <v>0.10692167486951143</v>
      </c>
      <c r="D61" s="28">
        <v>0.35816077319871675</v>
      </c>
      <c r="E61" s="28">
        <v>0.15945385320977862</v>
      </c>
      <c r="F61" s="28">
        <v>7.4778211460115984E-2</v>
      </c>
      <c r="G61" s="28">
        <v>6.5435736340313549E-2</v>
      </c>
      <c r="H61" s="28">
        <v>4.4294413058376655E-2</v>
      </c>
      <c r="I61" s="28">
        <v>-1.6235636992599594E-3</v>
      </c>
      <c r="J61" s="28">
        <v>1.2269613240431732E-2</v>
      </c>
      <c r="K61" s="28">
        <v>7.2580206084768298E-2</v>
      </c>
      <c r="L61" s="28">
        <v>9.466215957503625E-2</v>
      </c>
      <c r="M61" s="28">
        <v>3.8453409413056847E-2</v>
      </c>
      <c r="N61" s="28">
        <v>6.8230763495688754E-2</v>
      </c>
      <c r="O61" s="28">
        <v>3.2077851590842588E-2</v>
      </c>
      <c r="P61" s="28">
        <v>0.10934696600946969</v>
      </c>
      <c r="Q61" s="28">
        <v>0.11402641178154355</v>
      </c>
      <c r="R61" s="28">
        <v>7.0482635658213208E-2</v>
      </c>
      <c r="S61" s="28">
        <v>0.11478683742579132</v>
      </c>
      <c r="T61" s="28">
        <v>8.7894232289548707E-2</v>
      </c>
      <c r="U61" s="28">
        <v>6.6515553576665512E-2</v>
      </c>
      <c r="V61" s="28">
        <v>0.10608800669553581</v>
      </c>
      <c r="W61" s="28">
        <v>-8.4381445281822912E-3</v>
      </c>
    </row>
    <row r="62" spans="1:30" x14ac:dyDescent="0.3">
      <c r="A62" s="29" t="s">
        <v>27</v>
      </c>
      <c r="B62" s="28">
        <v>4.1199917244747405E-2</v>
      </c>
      <c r="C62" s="28">
        <v>4.1195095011113979E-2</v>
      </c>
      <c r="D62" s="28">
        <v>0.15945385320977862</v>
      </c>
      <c r="E62" s="28">
        <v>0.57129800578123546</v>
      </c>
      <c r="F62" s="28">
        <v>7.1415182841285561E-3</v>
      </c>
      <c r="G62" s="28">
        <v>3.8475678110874427E-2</v>
      </c>
      <c r="H62" s="28">
        <v>9.2375577668339821E-3</v>
      </c>
      <c r="I62" s="28">
        <v>8.795007023199174E-3</v>
      </c>
      <c r="J62" s="28">
        <v>1.0043026827213334E-2</v>
      </c>
      <c r="K62" s="28">
        <v>5.3659821377708618E-2</v>
      </c>
      <c r="L62" s="28">
        <v>2.1263238249274376E-2</v>
      </c>
      <c r="M62" s="28">
        <v>-7.3310465949240934E-3</v>
      </c>
      <c r="N62" s="28">
        <v>2.2969908725158816E-2</v>
      </c>
      <c r="O62" s="28">
        <v>-1.6684631858334475E-2</v>
      </c>
      <c r="P62" s="28">
        <v>4.8740540115463332E-2</v>
      </c>
      <c r="Q62" s="28">
        <v>2.032832822538146E-2</v>
      </c>
      <c r="R62" s="28">
        <v>-1.5417987843563215E-3</v>
      </c>
      <c r="S62" s="28">
        <v>8.8499794171213383E-2</v>
      </c>
      <c r="T62" s="28">
        <v>8.4720185264666403E-2</v>
      </c>
      <c r="U62" s="28">
        <v>2.5664981371443314E-2</v>
      </c>
      <c r="V62" s="28">
        <v>2.1216341057380985E-2</v>
      </c>
      <c r="W62" s="28">
        <v>-2.1813323831861284E-2</v>
      </c>
    </row>
    <row r="63" spans="1:30" x14ac:dyDescent="0.3">
      <c r="A63" s="30" t="s">
        <v>28</v>
      </c>
      <c r="B63" s="28">
        <v>4.0875868960555735E-2</v>
      </c>
      <c r="C63" s="28">
        <v>9.4186614791844855E-2</v>
      </c>
      <c r="D63" s="28">
        <v>7.4778211460115984E-2</v>
      </c>
      <c r="E63" s="28">
        <v>7.1415182841285561E-3</v>
      </c>
      <c r="F63" s="28">
        <v>0.1013449133288227</v>
      </c>
      <c r="G63" s="28">
        <v>3.4390098880162097E-2</v>
      </c>
      <c r="H63" s="28">
        <v>9.9465046464906753E-3</v>
      </c>
      <c r="I63" s="28">
        <v>1.6247529067655114E-2</v>
      </c>
      <c r="J63" s="28">
        <v>3.7459600314452682E-2</v>
      </c>
      <c r="K63" s="28">
        <v>5.472568286628187E-2</v>
      </c>
      <c r="L63" s="28">
        <v>3.6043883663233911E-2</v>
      </c>
      <c r="M63" s="28">
        <v>1.8069125877199096E-2</v>
      </c>
      <c r="N63" s="28">
        <v>5.1452789919750774E-2</v>
      </c>
      <c r="O63" s="28">
        <v>4.224605710886347E-2</v>
      </c>
      <c r="P63" s="28">
        <v>4.6163060011866527E-2</v>
      </c>
      <c r="Q63" s="28">
        <v>5.2967110266696968E-2</v>
      </c>
      <c r="R63" s="28">
        <v>5.3023854921617611E-2</v>
      </c>
      <c r="S63" s="28">
        <v>6.5242941541424002E-2</v>
      </c>
      <c r="T63" s="28">
        <v>4.2854075639846667E-2</v>
      </c>
      <c r="U63" s="28">
        <v>5.5736992781670013E-2</v>
      </c>
      <c r="V63" s="28">
        <v>8.8394346862940551E-2</v>
      </c>
      <c r="W63" s="28">
        <v>-7.9908779020004539E-3</v>
      </c>
    </row>
    <row r="64" spans="1:30" x14ac:dyDescent="0.3">
      <c r="A64" s="30" t="s">
        <v>29</v>
      </c>
      <c r="B64" s="28">
        <v>3.9436660797711624E-2</v>
      </c>
      <c r="C64" s="28">
        <v>7.047533527520404E-2</v>
      </c>
      <c r="D64" s="28">
        <v>6.5435736340313549E-2</v>
      </c>
      <c r="E64" s="28">
        <v>3.8475678110874427E-2</v>
      </c>
      <c r="F64" s="28">
        <v>3.4390098880162097E-2</v>
      </c>
      <c r="G64" s="28">
        <v>3.5670345059971513E-2</v>
      </c>
      <c r="H64" s="28">
        <v>2.5105360484962889E-2</v>
      </c>
      <c r="I64" s="28">
        <v>1.1325346420823416E-2</v>
      </c>
      <c r="J64" s="28">
        <v>2.2212631386213665E-2</v>
      </c>
      <c r="K64" s="28">
        <v>3.359104201706023E-2</v>
      </c>
      <c r="L64" s="28">
        <v>3.2805584555762685E-2</v>
      </c>
      <c r="M64" s="28">
        <v>2.2058554372425924E-2</v>
      </c>
      <c r="N64" s="28">
        <v>3.7273026035412431E-2</v>
      </c>
      <c r="O64" s="28">
        <v>2.0842796539065317E-2</v>
      </c>
      <c r="P64" s="28">
        <v>3.6742091079077874E-2</v>
      </c>
      <c r="Q64" s="28">
        <v>4.3515055608800216E-2</v>
      </c>
      <c r="R64" s="28">
        <v>3.937704313238246E-2</v>
      </c>
      <c r="S64" s="28">
        <v>4.4951904125233116E-2</v>
      </c>
      <c r="T64" s="28">
        <v>3.1833181746022662E-2</v>
      </c>
      <c r="U64" s="28">
        <v>2.9229765180435685E-2</v>
      </c>
      <c r="V64" s="28">
        <v>5.9189317465516457E-2</v>
      </c>
      <c r="W64" s="28">
        <v>-7.1559046284236849E-4</v>
      </c>
    </row>
    <row r="65" spans="1:23" x14ac:dyDescent="0.3">
      <c r="A65" s="30" t="s">
        <v>30</v>
      </c>
      <c r="B65" s="28">
        <v>7.4911586066170556E-3</v>
      </c>
      <c r="C65" s="28">
        <v>2.6941643738494482E-2</v>
      </c>
      <c r="D65" s="28">
        <v>4.4294413058376655E-2</v>
      </c>
      <c r="E65" s="28">
        <v>9.2375577668339821E-3</v>
      </c>
      <c r="F65" s="28">
        <v>9.9465046464906753E-3</v>
      </c>
      <c r="G65" s="28">
        <v>2.5105360484962889E-2</v>
      </c>
      <c r="H65" s="28">
        <v>9.2549125919408448E-2</v>
      </c>
      <c r="I65" s="28">
        <v>6.3007302761074633E-3</v>
      </c>
      <c r="J65" s="28">
        <v>1.5190339922811942E-2</v>
      </c>
      <c r="K65" s="28">
        <v>2.7752251811982698E-2</v>
      </c>
      <c r="L65" s="28">
        <v>2.9805821647016797E-2</v>
      </c>
      <c r="M65" s="28">
        <v>2.2343405858779478E-2</v>
      </c>
      <c r="N65" s="28">
        <v>9.435960580317676E-3</v>
      </c>
      <c r="O65" s="28">
        <v>2.7555893062264436E-3</v>
      </c>
      <c r="P65" s="28">
        <v>1.438794716084861E-2</v>
      </c>
      <c r="Q65" s="28">
        <v>5.3523366937365514E-2</v>
      </c>
      <c r="R65" s="28">
        <v>3.2834722331025613E-2</v>
      </c>
      <c r="S65" s="28">
        <v>3.8231789088460949E-2</v>
      </c>
      <c r="T65" s="28">
        <v>4.1966015045999519E-2</v>
      </c>
      <c r="U65" s="28">
        <v>3.5351774358484363E-2</v>
      </c>
      <c r="V65" s="28">
        <v>1.2334133304754007E-2</v>
      </c>
      <c r="W65" s="28">
        <v>1.0508022905741335E-2</v>
      </c>
    </row>
    <row r="66" spans="1:23" x14ac:dyDescent="0.3">
      <c r="A66" s="30" t="s">
        <v>31</v>
      </c>
      <c r="B66" s="28">
        <v>1.1129925552920531E-2</v>
      </c>
      <c r="C66" s="28">
        <v>3.1013010716934419E-2</v>
      </c>
      <c r="D66" s="28">
        <v>-1.6235636992599594E-3</v>
      </c>
      <c r="E66" s="28">
        <v>8.795007023199174E-3</v>
      </c>
      <c r="F66" s="28">
        <v>1.6247529067655114E-2</v>
      </c>
      <c r="G66" s="28">
        <v>1.1325346420823416E-2</v>
      </c>
      <c r="H66" s="28">
        <v>6.3007302761074633E-3</v>
      </c>
      <c r="I66" s="28">
        <v>3.792072620689655E-2</v>
      </c>
      <c r="J66" s="28">
        <v>2.63546229775918E-2</v>
      </c>
      <c r="K66" s="28">
        <v>2.1243525668419104E-2</v>
      </c>
      <c r="L66" s="28">
        <v>1.852554316675983E-2</v>
      </c>
      <c r="M66" s="28">
        <v>8.6156130096244343E-3</v>
      </c>
      <c r="N66" s="28">
        <v>2.4250933884047844E-2</v>
      </c>
      <c r="O66" s="28">
        <v>2.5777537679462215E-2</v>
      </c>
      <c r="P66" s="28">
        <v>5.6255368291149186E-3</v>
      </c>
      <c r="Q66" s="28">
        <v>1.7704067706171788E-2</v>
      </c>
      <c r="R66" s="28">
        <v>1.1490403764431036E-2</v>
      </c>
      <c r="S66" s="28">
        <v>8.4837670382210927E-3</v>
      </c>
      <c r="T66" s="28">
        <v>2.1613505056710097E-2</v>
      </c>
      <c r="U66" s="28">
        <v>-9.625715580254227E-4</v>
      </c>
      <c r="V66" s="28">
        <v>2.4157266449164438E-2</v>
      </c>
      <c r="W66" s="28">
        <v>3.5502737755289198E-3</v>
      </c>
    </row>
    <row r="67" spans="1:23" x14ac:dyDescent="0.3">
      <c r="A67" s="30" t="s">
        <v>32</v>
      </c>
      <c r="B67" s="28">
        <v>2.0642228742715381E-2</v>
      </c>
      <c r="C67" s="28">
        <v>4.5221011431278761E-2</v>
      </c>
      <c r="D67" s="28">
        <v>1.2269613240431732E-2</v>
      </c>
      <c r="E67" s="28">
        <v>1.0043026827213334E-2</v>
      </c>
      <c r="F67" s="28">
        <v>3.7459600314452682E-2</v>
      </c>
      <c r="G67" s="28">
        <v>2.2212631386213665E-2</v>
      </c>
      <c r="H67" s="28">
        <v>1.5190339922811942E-2</v>
      </c>
      <c r="I67" s="28">
        <v>2.63546229775918E-2</v>
      </c>
      <c r="J67" s="28">
        <v>6.9430403163435933E-2</v>
      </c>
      <c r="K67" s="28">
        <v>2.8876178351634491E-2</v>
      </c>
      <c r="L67" s="28">
        <v>1.8432643229483976E-2</v>
      </c>
      <c r="M67" s="28">
        <v>4.1621364181085975E-3</v>
      </c>
      <c r="N67" s="28">
        <v>3.869968249328512E-2</v>
      </c>
      <c r="O67" s="28">
        <v>4.6060220537871933E-2</v>
      </c>
      <c r="P67" s="28">
        <v>2.8257216006815316E-3</v>
      </c>
      <c r="Q67" s="28">
        <v>2.1395389960845355E-2</v>
      </c>
      <c r="R67" s="28">
        <v>1.1928018825569361E-2</v>
      </c>
      <c r="S67" s="28">
        <v>4.5185471251243378E-2</v>
      </c>
      <c r="T67" s="28">
        <v>3.1746338945567193E-2</v>
      </c>
      <c r="U67" s="28">
        <v>1.6931807020625137E-2</v>
      </c>
      <c r="V67" s="28">
        <v>4.1500436029318473E-2</v>
      </c>
      <c r="W67" s="28">
        <v>6.9842284604278799E-4</v>
      </c>
    </row>
    <row r="68" spans="1:23" x14ac:dyDescent="0.3">
      <c r="A68" s="30" t="s">
        <v>33</v>
      </c>
      <c r="B68" s="28">
        <v>3.8468116845814984E-2</v>
      </c>
      <c r="C68" s="28">
        <v>7.0402540905159086E-2</v>
      </c>
      <c r="D68" s="28">
        <v>7.2580206084768298E-2</v>
      </c>
      <c r="E68" s="28">
        <v>5.3659821377708618E-2</v>
      </c>
      <c r="F68" s="28">
        <v>5.472568286628187E-2</v>
      </c>
      <c r="G68" s="28">
        <v>3.359104201706023E-2</v>
      </c>
      <c r="H68" s="28">
        <v>2.7752251811982698E-2</v>
      </c>
      <c r="I68" s="28">
        <v>2.1243525668419104E-2</v>
      </c>
      <c r="J68" s="28">
        <v>2.8876178351634491E-2</v>
      </c>
      <c r="K68" s="28">
        <v>0.10977329742620488</v>
      </c>
      <c r="L68" s="28">
        <v>4.4204235814863872E-2</v>
      </c>
      <c r="M68" s="28">
        <v>1.6538000753802608E-2</v>
      </c>
      <c r="N68" s="28">
        <v>4.217581571385759E-2</v>
      </c>
      <c r="O68" s="28">
        <v>4.4928070774399781E-2</v>
      </c>
      <c r="P68" s="28">
        <v>3.7705720901209903E-2</v>
      </c>
      <c r="Q68" s="28">
        <v>7.9004466493882736E-2</v>
      </c>
      <c r="R68" s="28">
        <v>3.8003074963482632E-2</v>
      </c>
      <c r="S68" s="28">
        <v>6.7376778102689008E-2</v>
      </c>
      <c r="T68" s="28">
        <v>4.5820094734967926E-2</v>
      </c>
      <c r="U68" s="28">
        <v>6.2370363766867901E-2</v>
      </c>
      <c r="V68" s="28">
        <v>7.2388256904643192E-2</v>
      </c>
      <c r="W68" s="28">
        <v>-8.5784544203842718E-3</v>
      </c>
    </row>
    <row r="69" spans="1:23" x14ac:dyDescent="0.3">
      <c r="A69" s="30" t="s">
        <v>34</v>
      </c>
      <c r="B69" s="28">
        <v>3.5649942573547526E-2</v>
      </c>
      <c r="C69" s="28">
        <v>6.8234097817456735E-2</v>
      </c>
      <c r="D69" s="28">
        <v>9.466215957503625E-2</v>
      </c>
      <c r="E69" s="28">
        <v>2.1263238249274376E-2</v>
      </c>
      <c r="F69" s="28">
        <v>3.6043883663233911E-2</v>
      </c>
      <c r="G69" s="28">
        <v>3.2805584555762685E-2</v>
      </c>
      <c r="H69" s="28">
        <v>2.9805821647016797E-2</v>
      </c>
      <c r="I69" s="28">
        <v>1.852554316675983E-2</v>
      </c>
      <c r="J69" s="28">
        <v>1.8432643229483976E-2</v>
      </c>
      <c r="K69" s="28">
        <v>4.4204235814863872E-2</v>
      </c>
      <c r="L69" s="28">
        <v>0.1055036546425282</v>
      </c>
      <c r="M69" s="28">
        <v>2.650460855363124E-2</v>
      </c>
      <c r="N69" s="28">
        <v>4.0632599620311759E-2</v>
      </c>
      <c r="O69" s="28">
        <v>1.7267540851376436E-2</v>
      </c>
      <c r="P69" s="28">
        <v>4.0387153383353656E-2</v>
      </c>
      <c r="Q69" s="28">
        <v>5.5118489355463214E-2</v>
      </c>
      <c r="R69" s="28">
        <v>3.609948644550915E-2</v>
      </c>
      <c r="S69" s="28">
        <v>5.1152205740928464E-2</v>
      </c>
      <c r="T69" s="28">
        <v>5.0662774285260219E-2</v>
      </c>
      <c r="U69" s="28">
        <v>2.6563993235629742E-2</v>
      </c>
      <c r="V69" s="28">
        <v>6.4045950065945198E-2</v>
      </c>
      <c r="W69" s="28">
        <v>-4.831956068478793E-3</v>
      </c>
    </row>
    <row r="70" spans="1:23" x14ac:dyDescent="0.3">
      <c r="A70" s="30" t="s">
        <v>35</v>
      </c>
      <c r="B70" s="28">
        <v>2.3266082385630292E-2</v>
      </c>
      <c r="C70" s="28">
        <v>4.2618660778907705E-2</v>
      </c>
      <c r="D70" s="28">
        <v>3.8453409413056847E-2</v>
      </c>
      <c r="E70" s="28">
        <v>-7.3310465949240934E-3</v>
      </c>
      <c r="F70" s="28">
        <v>1.8069125877199096E-2</v>
      </c>
      <c r="G70" s="28">
        <v>2.2058554372425924E-2</v>
      </c>
      <c r="H70" s="28">
        <v>2.2343405858779478E-2</v>
      </c>
      <c r="I70" s="28">
        <v>8.6156130096244343E-3</v>
      </c>
      <c r="J70" s="28">
        <v>4.1621364181085975E-3</v>
      </c>
      <c r="K70" s="28">
        <v>1.6538000753802608E-2</v>
      </c>
      <c r="L70" s="28">
        <v>2.650460855363124E-2</v>
      </c>
      <c r="M70" s="28">
        <v>7.2407468195884561E-2</v>
      </c>
      <c r="N70" s="28">
        <v>1.1183312321731651E-2</v>
      </c>
      <c r="O70" s="28">
        <v>1.7534304814644235E-2</v>
      </c>
      <c r="P70" s="28">
        <v>1.7867036983603958E-2</v>
      </c>
      <c r="Q70" s="28">
        <v>4.437686250031276E-2</v>
      </c>
      <c r="R70" s="28">
        <v>3.4838772396735378E-2</v>
      </c>
      <c r="S70" s="28">
        <v>2.1216963953531863E-2</v>
      </c>
      <c r="T70" s="28">
        <v>1.5921278897451808E-2</v>
      </c>
      <c r="U70" s="28">
        <v>1.4832737043107291E-2</v>
      </c>
      <c r="V70" s="28">
        <v>4.8738127384284124E-2</v>
      </c>
      <c r="W70" s="28">
        <v>-1.0843715363811636E-3</v>
      </c>
    </row>
    <row r="71" spans="1:23" x14ac:dyDescent="0.3">
      <c r="A71" s="30" t="s">
        <v>36</v>
      </c>
      <c r="B71" s="28">
        <v>3.9568296308232276E-2</v>
      </c>
      <c r="C71" s="28">
        <v>0.10265408751448241</v>
      </c>
      <c r="D71" s="28">
        <v>6.8230763495688754E-2</v>
      </c>
      <c r="E71" s="28">
        <v>2.2969908725158816E-2</v>
      </c>
      <c r="F71" s="28">
        <v>5.1452789919750774E-2</v>
      </c>
      <c r="G71" s="28">
        <v>3.7273026035412431E-2</v>
      </c>
      <c r="H71" s="28">
        <v>9.435960580317676E-3</v>
      </c>
      <c r="I71" s="28">
        <v>2.4250933884047844E-2</v>
      </c>
      <c r="J71" s="28">
        <v>3.869968249328512E-2</v>
      </c>
      <c r="K71" s="28">
        <v>4.217581571385759E-2</v>
      </c>
      <c r="L71" s="28">
        <v>4.0632599620311759E-2</v>
      </c>
      <c r="M71" s="28">
        <v>1.1183312321731651E-2</v>
      </c>
      <c r="N71" s="28">
        <v>9.8227334407902059E-2</v>
      </c>
      <c r="O71" s="28">
        <v>4.162675364985792E-2</v>
      </c>
      <c r="P71" s="28">
        <v>5.0352312206373172E-2</v>
      </c>
      <c r="Q71" s="28">
        <v>3.9176087733376178E-2</v>
      </c>
      <c r="R71" s="28">
        <v>3.5884279830197305E-2</v>
      </c>
      <c r="S71" s="28">
        <v>6.7190523799454976E-2</v>
      </c>
      <c r="T71" s="28">
        <v>5.5961346476378418E-2</v>
      </c>
      <c r="U71" s="28">
        <v>3.6431795970999832E-2</v>
      </c>
      <c r="V71" s="28">
        <v>7.7617373307383622E-2</v>
      </c>
      <c r="W71" s="28">
        <v>-1.2681601438100645E-4</v>
      </c>
    </row>
    <row r="72" spans="1:23" x14ac:dyDescent="0.3">
      <c r="A72" s="30" t="s">
        <v>37</v>
      </c>
      <c r="B72" s="28">
        <v>2.4348607144868334E-2</v>
      </c>
      <c r="C72" s="28">
        <v>5.8070645959244376E-2</v>
      </c>
      <c r="D72" s="28">
        <v>3.2077851590842588E-2</v>
      </c>
      <c r="E72" s="28">
        <v>-1.6684631858334475E-2</v>
      </c>
      <c r="F72" s="28">
        <v>4.224605710886347E-2</v>
      </c>
      <c r="G72" s="28">
        <v>2.0842796539065317E-2</v>
      </c>
      <c r="H72" s="28">
        <v>2.7555893062264436E-3</v>
      </c>
      <c r="I72" s="28">
        <v>2.5777537679462215E-2</v>
      </c>
      <c r="J72" s="28">
        <v>4.6060220537871933E-2</v>
      </c>
      <c r="K72" s="28">
        <v>4.4928070774399781E-2</v>
      </c>
      <c r="L72" s="28">
        <v>1.7267540851376436E-2</v>
      </c>
      <c r="M72" s="28">
        <v>1.7534304814644235E-2</v>
      </c>
      <c r="N72" s="28">
        <v>4.162675364985792E-2</v>
      </c>
      <c r="O72" s="28">
        <v>9.2314671082870212E-2</v>
      </c>
      <c r="P72" s="28">
        <v>9.4300915538777109E-3</v>
      </c>
      <c r="Q72" s="28">
        <v>3.0930238515255382E-2</v>
      </c>
      <c r="R72" s="28">
        <v>2.0361310768405368E-2</v>
      </c>
      <c r="S72" s="28">
        <v>3.0751751650819874E-2</v>
      </c>
      <c r="T72" s="28">
        <v>4.0779316264952833E-2</v>
      </c>
      <c r="U72" s="28">
        <v>2.2051423264520399E-2</v>
      </c>
      <c r="V72" s="28">
        <v>5.8533544831331344E-2</v>
      </c>
      <c r="W72" s="28">
        <v>-7.1678094279665735E-4</v>
      </c>
    </row>
    <row r="73" spans="1:23" x14ac:dyDescent="0.3">
      <c r="A73" s="30" t="s">
        <v>38</v>
      </c>
      <c r="B73" s="28">
        <v>4.1459560702588646E-2</v>
      </c>
      <c r="C73" s="28">
        <v>0.10906794693498799</v>
      </c>
      <c r="D73" s="28">
        <v>0.10934696600946969</v>
      </c>
      <c r="E73" s="28">
        <v>4.8740540115463332E-2</v>
      </c>
      <c r="F73" s="28">
        <v>4.6163060011866527E-2</v>
      </c>
      <c r="G73" s="28">
        <v>3.6742091079077874E-2</v>
      </c>
      <c r="H73" s="28">
        <v>1.438794716084861E-2</v>
      </c>
      <c r="I73" s="28">
        <v>5.6255368291149186E-3</v>
      </c>
      <c r="J73" s="28">
        <v>2.8257216006815316E-3</v>
      </c>
      <c r="K73" s="28">
        <v>3.7705720901209903E-2</v>
      </c>
      <c r="L73" s="28">
        <v>4.0387153383353656E-2</v>
      </c>
      <c r="M73" s="28">
        <v>1.7867036983603958E-2</v>
      </c>
      <c r="N73" s="28">
        <v>5.0352312206373172E-2</v>
      </c>
      <c r="O73" s="28">
        <v>9.4300915538777109E-3</v>
      </c>
      <c r="P73" s="28">
        <v>0.1779335198952563</v>
      </c>
      <c r="Q73" s="28">
        <v>6.2430657987601501E-2</v>
      </c>
      <c r="R73" s="28">
        <v>5.24473724684218E-2</v>
      </c>
      <c r="S73" s="28">
        <v>4.1871092294815559E-2</v>
      </c>
      <c r="T73" s="28">
        <v>4.4411233788130403E-2</v>
      </c>
      <c r="U73" s="28">
        <v>3.9499997857454131E-2</v>
      </c>
      <c r="V73" s="28">
        <v>7.286703171647467E-2</v>
      </c>
      <c r="W73" s="28">
        <v>-2.227629602999394E-3</v>
      </c>
    </row>
    <row r="74" spans="1:23" x14ac:dyDescent="0.3">
      <c r="A74" s="30" t="s">
        <v>39</v>
      </c>
      <c r="B74" s="28">
        <v>5.107404921513542E-2</v>
      </c>
      <c r="C74" s="28">
        <v>9.1390473995613966E-2</v>
      </c>
      <c r="D74" s="28">
        <v>0.11402641178154355</v>
      </c>
      <c r="E74" s="28">
        <v>2.032832822538146E-2</v>
      </c>
      <c r="F74" s="28">
        <v>5.2967110266696968E-2</v>
      </c>
      <c r="G74" s="28">
        <v>4.3515055608800216E-2</v>
      </c>
      <c r="H74" s="28">
        <v>5.3523366937365514E-2</v>
      </c>
      <c r="I74" s="28">
        <v>1.7704067706171788E-2</v>
      </c>
      <c r="J74" s="28">
        <v>2.1395389960845355E-2</v>
      </c>
      <c r="K74" s="28">
        <v>7.9004466493882736E-2</v>
      </c>
      <c r="L74" s="28">
        <v>5.5118489355463214E-2</v>
      </c>
      <c r="M74" s="28">
        <v>4.437686250031276E-2</v>
      </c>
      <c r="N74" s="28">
        <v>3.9176087733376178E-2</v>
      </c>
      <c r="O74" s="28">
        <v>3.0930238515255382E-2</v>
      </c>
      <c r="P74" s="28">
        <v>6.2430657987601501E-2</v>
      </c>
      <c r="Q74" s="28">
        <v>0.26333902805979675</v>
      </c>
      <c r="R74" s="28">
        <v>6.7374257462687465E-2</v>
      </c>
      <c r="S74" s="28">
        <v>8.5743113084712469E-2</v>
      </c>
      <c r="T74" s="28">
        <v>3.3023928074229963E-2</v>
      </c>
      <c r="U74" s="28">
        <v>8.3267961408801938E-2</v>
      </c>
      <c r="V74" s="28">
        <v>6.3087765708231408E-2</v>
      </c>
      <c r="W74" s="28">
        <v>4.9692212429669289E-3</v>
      </c>
    </row>
    <row r="75" spans="1:23" x14ac:dyDescent="0.3">
      <c r="A75" s="30" t="s">
        <v>40</v>
      </c>
      <c r="B75" s="28">
        <v>5.1631074587864971E-2</v>
      </c>
      <c r="C75" s="28">
        <v>9.645078166570023E-2</v>
      </c>
      <c r="D75" s="28">
        <v>7.0482635658213208E-2</v>
      </c>
      <c r="E75" s="28">
        <v>-1.5417987843563215E-3</v>
      </c>
      <c r="F75" s="28">
        <v>5.3023854921617611E-2</v>
      </c>
      <c r="G75" s="28">
        <v>3.937704313238246E-2</v>
      </c>
      <c r="H75" s="28">
        <v>3.2834722331025613E-2</v>
      </c>
      <c r="I75" s="28">
        <v>1.1490403764431036E-2</v>
      </c>
      <c r="J75" s="28">
        <v>1.1928018825569361E-2</v>
      </c>
      <c r="K75" s="28">
        <v>3.8003074963482632E-2</v>
      </c>
      <c r="L75" s="28">
        <v>3.609948644550915E-2</v>
      </c>
      <c r="M75" s="28">
        <v>3.4838772396735378E-2</v>
      </c>
      <c r="N75" s="28">
        <v>3.5884279830197305E-2</v>
      </c>
      <c r="O75" s="28">
        <v>2.0361310768405368E-2</v>
      </c>
      <c r="P75" s="28">
        <v>5.24473724684218E-2</v>
      </c>
      <c r="Q75" s="28">
        <v>6.7374257462687465E-2</v>
      </c>
      <c r="R75" s="28">
        <v>0.12139129902924754</v>
      </c>
      <c r="S75" s="28">
        <v>4.2879285486513742E-2</v>
      </c>
      <c r="T75" s="28">
        <v>2.990755598678356E-2</v>
      </c>
      <c r="U75" s="28">
        <v>2.5189435904744099E-2</v>
      </c>
      <c r="V75" s="28">
        <v>6.9108733875045486E-2</v>
      </c>
      <c r="W75" s="28">
        <v>1.0285909130736712E-3</v>
      </c>
    </row>
    <row r="76" spans="1:23" x14ac:dyDescent="0.3">
      <c r="A76" s="30" t="s">
        <v>41</v>
      </c>
      <c r="B76" s="28">
        <v>3.5466572332319306E-2</v>
      </c>
      <c r="C76" s="28">
        <v>7.2287879475969763E-2</v>
      </c>
      <c r="D76" s="28">
        <v>0.11478683742579132</v>
      </c>
      <c r="E76" s="28">
        <v>8.8499794171213383E-2</v>
      </c>
      <c r="F76" s="28">
        <v>6.5242941541424002E-2</v>
      </c>
      <c r="G76" s="28">
        <v>4.4951904125233116E-2</v>
      </c>
      <c r="H76" s="28">
        <v>3.8231789088460949E-2</v>
      </c>
      <c r="I76" s="28">
        <v>8.4837670382210927E-3</v>
      </c>
      <c r="J76" s="28">
        <v>4.5185471251243378E-2</v>
      </c>
      <c r="K76" s="28">
        <v>6.7376778102689008E-2</v>
      </c>
      <c r="L76" s="28">
        <v>5.1152205740928464E-2</v>
      </c>
      <c r="M76" s="28">
        <v>2.1216963953531863E-2</v>
      </c>
      <c r="N76" s="28">
        <v>6.7190523799454976E-2</v>
      </c>
      <c r="O76" s="28">
        <v>3.0751751650819874E-2</v>
      </c>
      <c r="P76" s="28">
        <v>4.1871092294815559E-2</v>
      </c>
      <c r="Q76" s="28">
        <v>8.5743113084712469E-2</v>
      </c>
      <c r="R76" s="28">
        <v>4.2879285486513742E-2</v>
      </c>
      <c r="S76" s="28">
        <v>0.19040630336749537</v>
      </c>
      <c r="T76" s="28">
        <v>4.9811327232448285E-2</v>
      </c>
      <c r="U76" s="28">
        <v>7.9730824178169943E-2</v>
      </c>
      <c r="V76" s="28">
        <v>8.6993460617983243E-2</v>
      </c>
      <c r="W76" s="28">
        <v>-1.2321838975762627E-2</v>
      </c>
    </row>
    <row r="77" spans="1:23" x14ac:dyDescent="0.3">
      <c r="A77" s="30" t="s">
        <v>42</v>
      </c>
      <c r="B77" s="28">
        <v>2.4344814462017545E-2</v>
      </c>
      <c r="C77" s="28">
        <v>7.2774550458448703E-2</v>
      </c>
      <c r="D77" s="28">
        <v>8.7894232289548707E-2</v>
      </c>
      <c r="E77" s="28">
        <v>8.4720185264666403E-2</v>
      </c>
      <c r="F77" s="28">
        <v>4.2854075639846667E-2</v>
      </c>
      <c r="G77" s="28">
        <v>3.1833181746022662E-2</v>
      </c>
      <c r="H77" s="28">
        <v>4.1966015045999519E-2</v>
      </c>
      <c r="I77" s="28">
        <v>2.1613505056710097E-2</v>
      </c>
      <c r="J77" s="28">
        <v>3.1746338945567193E-2</v>
      </c>
      <c r="K77" s="28">
        <v>4.5820094734967926E-2</v>
      </c>
      <c r="L77" s="28">
        <v>5.0662774285260219E-2</v>
      </c>
      <c r="M77" s="28">
        <v>1.5921278897451808E-2</v>
      </c>
      <c r="N77" s="28">
        <v>5.5961346476378418E-2</v>
      </c>
      <c r="O77" s="28">
        <v>4.0779316264952833E-2</v>
      </c>
      <c r="P77" s="28">
        <v>4.4411233788130403E-2</v>
      </c>
      <c r="Q77" s="28">
        <v>3.3023928074229963E-2</v>
      </c>
      <c r="R77" s="28">
        <v>2.990755598678356E-2</v>
      </c>
      <c r="S77" s="28">
        <v>4.9811327232448285E-2</v>
      </c>
      <c r="T77" s="28">
        <v>0.11212868730209585</v>
      </c>
      <c r="U77" s="28">
        <v>4.4691008933707921E-2</v>
      </c>
      <c r="V77" s="28">
        <v>5.0122915454051557E-2</v>
      </c>
      <c r="W77" s="28">
        <v>-2.7498346645561094E-3</v>
      </c>
    </row>
    <row r="78" spans="1:23" x14ac:dyDescent="0.3">
      <c r="A78" s="30" t="s">
        <v>43</v>
      </c>
      <c r="B78" s="28">
        <v>1.8216111897725512E-2</v>
      </c>
      <c r="C78" s="28">
        <v>5.5225115218748747E-2</v>
      </c>
      <c r="D78" s="28">
        <v>6.6515553576665512E-2</v>
      </c>
      <c r="E78" s="28">
        <v>2.5664981371443314E-2</v>
      </c>
      <c r="F78" s="28">
        <v>5.5736992781670013E-2</v>
      </c>
      <c r="G78" s="28">
        <v>2.9229765180435685E-2</v>
      </c>
      <c r="H78" s="28">
        <v>3.5351774358484363E-2</v>
      </c>
      <c r="I78" s="28">
        <v>-9.625715580254227E-4</v>
      </c>
      <c r="J78" s="28">
        <v>1.6931807020625137E-2</v>
      </c>
      <c r="K78" s="28">
        <v>6.2370363766867901E-2</v>
      </c>
      <c r="L78" s="28">
        <v>2.6563993235629742E-2</v>
      </c>
      <c r="M78" s="28">
        <v>1.4832737043107291E-2</v>
      </c>
      <c r="N78" s="28">
        <v>3.6431795970999832E-2</v>
      </c>
      <c r="O78" s="28">
        <v>2.2051423264520399E-2</v>
      </c>
      <c r="P78" s="28">
        <v>3.9499997857454131E-2</v>
      </c>
      <c r="Q78" s="28">
        <v>8.3267961408801938E-2</v>
      </c>
      <c r="R78" s="28">
        <v>2.5189435904744099E-2</v>
      </c>
      <c r="S78" s="28">
        <v>7.9730824178169943E-2</v>
      </c>
      <c r="T78" s="28">
        <v>4.4691008933707921E-2</v>
      </c>
      <c r="U78" s="28">
        <v>0.15180800077750531</v>
      </c>
      <c r="V78" s="28">
        <v>7.3683800258769042E-2</v>
      </c>
      <c r="W78" s="28">
        <v>6.9026787947019516E-3</v>
      </c>
    </row>
    <row r="79" spans="1:23" x14ac:dyDescent="0.3">
      <c r="A79" s="30" t="s">
        <v>44</v>
      </c>
      <c r="B79" s="28">
        <v>7.5806654466598261E-2</v>
      </c>
      <c r="C79" s="28">
        <v>0.13724447563016032</v>
      </c>
      <c r="D79" s="28">
        <v>0.10608800669553581</v>
      </c>
      <c r="E79" s="28">
        <v>2.1216341057380985E-2</v>
      </c>
      <c r="F79" s="28">
        <v>8.8394346862940551E-2</v>
      </c>
      <c r="G79" s="28">
        <v>5.9189317465516457E-2</v>
      </c>
      <c r="H79" s="28">
        <v>1.2334133304754007E-2</v>
      </c>
      <c r="I79" s="28">
        <v>2.4157266449164438E-2</v>
      </c>
      <c r="J79" s="28">
        <v>4.1500436029318473E-2</v>
      </c>
      <c r="K79" s="28">
        <v>7.2388256904643192E-2</v>
      </c>
      <c r="L79" s="28">
        <v>6.4045950065945198E-2</v>
      </c>
      <c r="M79" s="28">
        <v>4.8738127384284124E-2</v>
      </c>
      <c r="N79" s="28">
        <v>7.7617373307383622E-2</v>
      </c>
      <c r="O79" s="28">
        <v>5.8533544831331344E-2</v>
      </c>
      <c r="P79" s="28">
        <v>7.286703171647467E-2</v>
      </c>
      <c r="Q79" s="28">
        <v>6.3087765708231408E-2</v>
      </c>
      <c r="R79" s="28">
        <v>6.9108733875045486E-2</v>
      </c>
      <c r="S79" s="28">
        <v>8.6993460617983243E-2</v>
      </c>
      <c r="T79" s="28">
        <v>5.0122915454051557E-2</v>
      </c>
      <c r="U79" s="28">
        <v>7.3683800258769042E-2</v>
      </c>
      <c r="V79" s="28">
        <v>0.21938083520319793</v>
      </c>
      <c r="W79" s="28">
        <v>-9.497501844447807E-3</v>
      </c>
    </row>
    <row r="80" spans="1:23" x14ac:dyDescent="0.3">
      <c r="A80" s="31" t="s">
        <v>45</v>
      </c>
      <c r="B80" s="28">
        <v>-6.4221146077951072E-3</v>
      </c>
      <c r="C80" s="28">
        <v>-2.384185423897863E-3</v>
      </c>
      <c r="D80" s="28">
        <v>-8.4381445281822912E-3</v>
      </c>
      <c r="E80" s="28">
        <v>-2.1813323831861284E-2</v>
      </c>
      <c r="F80" s="28">
        <v>-7.9908779020004539E-3</v>
      </c>
      <c r="G80" s="28">
        <v>-7.1559046284236849E-4</v>
      </c>
      <c r="H80" s="28">
        <v>1.0508022905741335E-2</v>
      </c>
      <c r="I80" s="28">
        <v>3.5502737755289198E-3</v>
      </c>
      <c r="J80" s="28">
        <v>6.9842284604278799E-4</v>
      </c>
      <c r="K80" s="28">
        <v>-8.5784544203842718E-3</v>
      </c>
      <c r="L80" s="28">
        <v>-4.831956068478793E-3</v>
      </c>
      <c r="M80" s="28">
        <v>-1.0843715363811636E-3</v>
      </c>
      <c r="N80" s="28">
        <v>-1.2681601438100645E-4</v>
      </c>
      <c r="O80" s="28">
        <v>-7.1678094279665735E-4</v>
      </c>
      <c r="P80" s="28">
        <v>-2.227629602999394E-3</v>
      </c>
      <c r="Q80" s="28">
        <v>4.9692212429669289E-3</v>
      </c>
      <c r="R80" s="28">
        <v>1.0285909130736712E-3</v>
      </c>
      <c r="S80" s="28">
        <v>-1.2321838975762627E-2</v>
      </c>
      <c r="T80" s="28">
        <v>-2.7498346645561094E-3</v>
      </c>
      <c r="U80" s="28">
        <v>6.9026787947019516E-3</v>
      </c>
      <c r="V80" s="28">
        <v>-9.497501844447807E-3</v>
      </c>
      <c r="W80" s="28">
        <v>1.7607962074324961E-2</v>
      </c>
    </row>
  </sheetData>
  <mergeCells count="5">
    <mergeCell ref="A26:B26"/>
    <mergeCell ref="B57:W57"/>
    <mergeCell ref="H1:AD1"/>
    <mergeCell ref="H26:AD26"/>
    <mergeCell ref="B31:E34"/>
  </mergeCells>
  <pageMargins left="0.7" right="0.7" top="0.75" bottom="0.75" header="0.3" footer="0.3"/>
  <pageSetup paperSize="9"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
  <sheetViews>
    <sheetView zoomScale="51" zoomScaleNormal="107" workbookViewId="0">
      <selection activeCell="B31" sqref="B31:E34"/>
    </sheetView>
  </sheetViews>
  <sheetFormatPr defaultRowHeight="15.6" x14ac:dyDescent="0.3"/>
  <cols>
    <col min="1" max="1" width="17" customWidth="1"/>
    <col min="2" max="2" width="12.69921875" customWidth="1"/>
    <col min="3" max="3" width="26.3984375" customWidth="1"/>
    <col min="4" max="4" width="19.59765625" customWidth="1"/>
    <col min="10" max="10" width="11.296875" customWidth="1"/>
    <col min="32" max="32" width="14.296875" customWidth="1"/>
    <col min="34" max="34" width="12.59765625" customWidth="1"/>
  </cols>
  <sheetData>
    <row r="1" spans="1:34" ht="18" x14ac:dyDescent="0.35">
      <c r="A1" s="33" t="s">
        <v>112</v>
      </c>
      <c r="B1" s="33" t="s">
        <v>85</v>
      </c>
      <c r="C1" s="51" t="s">
        <v>148</v>
      </c>
      <c r="D1" s="33" t="s">
        <v>163</v>
      </c>
      <c r="G1" s="5"/>
      <c r="H1" s="128" t="s">
        <v>151</v>
      </c>
      <c r="I1" s="146"/>
      <c r="J1" s="146"/>
      <c r="K1" s="146"/>
      <c r="L1" s="146"/>
      <c r="M1" s="146"/>
      <c r="N1" s="146"/>
      <c r="O1" s="146"/>
      <c r="P1" s="146"/>
      <c r="Q1" s="146"/>
      <c r="R1" s="146"/>
      <c r="S1" s="146"/>
      <c r="T1" s="146"/>
      <c r="U1" s="146"/>
      <c r="V1" s="146"/>
      <c r="W1" s="146"/>
      <c r="X1" s="146"/>
      <c r="Y1" s="146"/>
      <c r="Z1" s="146"/>
      <c r="AA1" s="146"/>
      <c r="AB1" s="146"/>
      <c r="AC1" s="146"/>
      <c r="AD1" s="146"/>
      <c r="AE1" s="146"/>
      <c r="AH1" s="51" t="s">
        <v>152</v>
      </c>
    </row>
    <row r="2" spans="1:34" x14ac:dyDescent="0.3">
      <c r="A2" s="29" t="s">
        <v>24</v>
      </c>
      <c r="B2" s="3">
        <f>'HDFC BANK'!H65</f>
        <v>0.12726451005574763</v>
      </c>
      <c r="C2">
        <v>1</v>
      </c>
      <c r="D2" s="32">
        <f t="array" ref="D2:D25">MMULT(H30:AE53,AH2:AH25)</f>
        <v>0.27689803938525287</v>
      </c>
      <c r="G2" s="19"/>
      <c r="H2" s="94">
        <f t="array" ref="H2:AC23">2*(12/58)*MMULT(TRANSPOSE(Covariance_Matrix!B2:W60),Covariance_Matrix!B2:W60)</f>
        <v>0.12495749505891356</v>
      </c>
      <c r="I2" s="94">
        <v>0.17974671809957965</v>
      </c>
      <c r="J2" s="94">
        <v>0.14635238863540137</v>
      </c>
      <c r="K2" s="94">
        <v>8.2399834489494811E-2</v>
      </c>
      <c r="L2" s="94">
        <v>8.175173792111147E-2</v>
      </c>
      <c r="M2" s="94">
        <v>7.8873321595423249E-2</v>
      </c>
      <c r="N2" s="94">
        <v>1.4982317213234111E-2</v>
      </c>
      <c r="O2" s="94">
        <v>2.2259851105841062E-2</v>
      </c>
      <c r="P2" s="94">
        <v>4.1284457485430762E-2</v>
      </c>
      <c r="Q2" s="94">
        <v>7.6936233691629968E-2</v>
      </c>
      <c r="R2" s="94">
        <v>7.1299885147095052E-2</v>
      </c>
      <c r="S2" s="94">
        <v>4.6532164771260584E-2</v>
      </c>
      <c r="T2" s="94">
        <v>7.9136592616464552E-2</v>
      </c>
      <c r="U2" s="94">
        <v>4.8697214289736668E-2</v>
      </c>
      <c r="V2" s="94">
        <v>8.2919121405177293E-2</v>
      </c>
      <c r="W2" s="94">
        <v>0.10214809843027084</v>
      </c>
      <c r="X2" s="94">
        <v>0.10326214917572994</v>
      </c>
      <c r="Y2" s="94">
        <v>7.0933144664638612E-2</v>
      </c>
      <c r="Z2" s="94">
        <v>4.868962892403509E-2</v>
      </c>
      <c r="AA2" s="94">
        <v>3.6432223795451024E-2</v>
      </c>
      <c r="AB2" s="94">
        <v>0.15161330893319652</v>
      </c>
      <c r="AC2" s="94">
        <v>-1.2844229215590214E-2</v>
      </c>
      <c r="AD2" s="95">
        <f>B2</f>
        <v>0.12726451005574763</v>
      </c>
      <c r="AE2" s="94">
        <v>1</v>
      </c>
      <c r="AH2" s="90">
        <v>0</v>
      </c>
    </row>
    <row r="3" spans="1:34" x14ac:dyDescent="0.3">
      <c r="A3" s="29" t="s">
        <v>25</v>
      </c>
      <c r="B3" s="3">
        <f>'BAJAJ FINANCE'!H64</f>
        <v>0.42404872981904906</v>
      </c>
      <c r="C3">
        <v>1</v>
      </c>
      <c r="D3" s="32">
        <v>-0.11641133714140461</v>
      </c>
      <c r="G3" s="29"/>
      <c r="H3" s="94">
        <v>0.17974671809957965</v>
      </c>
      <c r="I3" s="94">
        <v>0.47726093352905241</v>
      </c>
      <c r="J3" s="94">
        <v>0.21384334973902286</v>
      </c>
      <c r="K3" s="94">
        <v>8.2390190022227958E-2</v>
      </c>
      <c r="L3" s="94">
        <v>0.18837322958368971</v>
      </c>
      <c r="M3" s="94">
        <v>0.14095067055040808</v>
      </c>
      <c r="N3" s="94">
        <v>5.3883287476988964E-2</v>
      </c>
      <c r="O3" s="94">
        <v>6.2026021433868837E-2</v>
      </c>
      <c r="P3" s="94">
        <v>9.0442022862557522E-2</v>
      </c>
      <c r="Q3" s="94">
        <v>0.14080508181031817</v>
      </c>
      <c r="R3" s="94">
        <v>0.13646819563491347</v>
      </c>
      <c r="S3" s="94">
        <v>8.523732155781541E-2</v>
      </c>
      <c r="T3" s="94">
        <v>0.20530817502896481</v>
      </c>
      <c r="U3" s="94">
        <v>0.11614129191848875</v>
      </c>
      <c r="V3" s="94">
        <v>0.21813589386997598</v>
      </c>
      <c r="W3" s="94">
        <v>0.18278094799122793</v>
      </c>
      <c r="X3" s="94">
        <v>0.19290156333140046</v>
      </c>
      <c r="Y3" s="94">
        <v>0.14457575895193953</v>
      </c>
      <c r="Z3" s="94">
        <v>0.14554910091689741</v>
      </c>
      <c r="AA3" s="94">
        <v>0.11045023043749749</v>
      </c>
      <c r="AB3" s="94">
        <v>0.27448895126032063</v>
      </c>
      <c r="AC3" s="94">
        <v>-4.7683708477957261E-3</v>
      </c>
      <c r="AD3" s="95">
        <f t="shared" ref="AD3:AD23" si="0">B3</f>
        <v>0.42404872981904906</v>
      </c>
      <c r="AE3" s="94">
        <v>1</v>
      </c>
      <c r="AH3" s="90">
        <v>0</v>
      </c>
    </row>
    <row r="4" spans="1:34" x14ac:dyDescent="0.3">
      <c r="A4" s="29" t="s">
        <v>26</v>
      </c>
      <c r="B4" s="3">
        <f>'TATA MOTORS'!G64</f>
        <v>0.12170955767389441</v>
      </c>
      <c r="C4">
        <v>1</v>
      </c>
      <c r="D4" s="32">
        <v>-5.3420700649922201E-2</v>
      </c>
      <c r="G4" s="29"/>
      <c r="H4" s="94">
        <v>0.14635238863540137</v>
      </c>
      <c r="I4" s="94">
        <v>0.21384334973902286</v>
      </c>
      <c r="J4" s="94">
        <v>0.71632154639743351</v>
      </c>
      <c r="K4" s="94">
        <v>0.31890770641955724</v>
      </c>
      <c r="L4" s="94">
        <v>0.14955642292023197</v>
      </c>
      <c r="M4" s="94">
        <v>0.1308714726806271</v>
      </c>
      <c r="N4" s="94">
        <v>8.8588826116753311E-2</v>
      </c>
      <c r="O4" s="94">
        <v>-3.2471273985199187E-3</v>
      </c>
      <c r="P4" s="94">
        <v>2.4539226480863464E-2</v>
      </c>
      <c r="Q4" s="94">
        <v>0.1451604121695366</v>
      </c>
      <c r="R4" s="94">
        <v>0.1893243191500725</v>
      </c>
      <c r="S4" s="94">
        <v>7.6906818826113693E-2</v>
      </c>
      <c r="T4" s="94">
        <v>0.13646152699137751</v>
      </c>
      <c r="U4" s="94">
        <v>6.4155703181685175E-2</v>
      </c>
      <c r="V4" s="94">
        <v>0.21869393201893939</v>
      </c>
      <c r="W4" s="94">
        <v>0.22805282356308709</v>
      </c>
      <c r="X4" s="94">
        <v>0.14096527131642642</v>
      </c>
      <c r="Y4" s="94">
        <v>0.22957367485158264</v>
      </c>
      <c r="Z4" s="94">
        <v>0.17578846457909741</v>
      </c>
      <c r="AA4" s="94">
        <v>0.13303110715333102</v>
      </c>
      <c r="AB4" s="94">
        <v>0.21217601339107162</v>
      </c>
      <c r="AC4" s="94">
        <v>-1.6876289056364582E-2</v>
      </c>
      <c r="AD4" s="95">
        <f t="shared" si="0"/>
        <v>0.12170955767389441</v>
      </c>
      <c r="AE4" s="94">
        <v>1</v>
      </c>
      <c r="AH4" s="90">
        <v>0</v>
      </c>
    </row>
    <row r="5" spans="1:34" x14ac:dyDescent="0.3">
      <c r="A5" s="29" t="s">
        <v>27</v>
      </c>
      <c r="B5" s="3">
        <f>TCS!H64</f>
        <v>0.26582604605348326</v>
      </c>
      <c r="C5">
        <v>1</v>
      </c>
      <c r="D5" s="32">
        <v>2.7609322735105787E-2</v>
      </c>
      <c r="G5" s="29"/>
      <c r="H5" s="94">
        <v>8.2399834489494811E-2</v>
      </c>
      <c r="I5" s="94">
        <v>8.2390190022227958E-2</v>
      </c>
      <c r="J5" s="94">
        <v>0.31890770641955724</v>
      </c>
      <c r="K5" s="94">
        <v>1.1425960115624709</v>
      </c>
      <c r="L5" s="94">
        <v>1.4283036568257112E-2</v>
      </c>
      <c r="M5" s="94">
        <v>7.6951356221748854E-2</v>
      </c>
      <c r="N5" s="94">
        <v>1.8475115533667964E-2</v>
      </c>
      <c r="O5" s="94">
        <v>1.7590014046398348E-2</v>
      </c>
      <c r="P5" s="94">
        <v>2.0086053654426669E-2</v>
      </c>
      <c r="Q5" s="94">
        <v>0.10731964275541724</v>
      </c>
      <c r="R5" s="94">
        <v>4.2526476498548751E-2</v>
      </c>
      <c r="S5" s="94">
        <v>-1.4662093189848187E-2</v>
      </c>
      <c r="T5" s="94">
        <v>4.5939817450317631E-2</v>
      </c>
      <c r="U5" s="94">
        <v>-3.336926371666895E-2</v>
      </c>
      <c r="V5" s="94">
        <v>9.7481080230926664E-2</v>
      </c>
      <c r="W5" s="94">
        <v>4.0656656450762919E-2</v>
      </c>
      <c r="X5" s="94">
        <v>-3.0835975687126429E-3</v>
      </c>
      <c r="Y5" s="94">
        <v>0.17699958834242677</v>
      </c>
      <c r="Z5" s="94">
        <v>0.16944037052933281</v>
      </c>
      <c r="AA5" s="94">
        <v>5.1329962742886627E-2</v>
      </c>
      <c r="AB5" s="94">
        <v>4.243268211476197E-2</v>
      </c>
      <c r="AC5" s="94">
        <v>-4.3626647663722568E-2</v>
      </c>
      <c r="AD5" s="95">
        <f t="shared" si="0"/>
        <v>0.26582604605348326</v>
      </c>
      <c r="AE5" s="94">
        <v>1</v>
      </c>
      <c r="AH5" s="90">
        <v>0</v>
      </c>
    </row>
    <row r="6" spans="1:34" x14ac:dyDescent="0.3">
      <c r="A6" s="30" t="s">
        <v>28</v>
      </c>
      <c r="B6" s="3">
        <f>'Astral Ltd'!H65</f>
        <v>0.34845313132426708</v>
      </c>
      <c r="C6">
        <v>1</v>
      </c>
      <c r="D6" s="32">
        <v>0.12035153182137964</v>
      </c>
      <c r="G6" s="29"/>
      <c r="H6" s="94">
        <v>8.175173792111147E-2</v>
      </c>
      <c r="I6" s="94">
        <v>0.18837322958368971</v>
      </c>
      <c r="J6" s="94">
        <v>0.14955642292023197</v>
      </c>
      <c r="K6" s="94">
        <v>1.4283036568257112E-2</v>
      </c>
      <c r="L6" s="94">
        <v>0.2026898266576454</v>
      </c>
      <c r="M6" s="94">
        <v>6.8780197760324194E-2</v>
      </c>
      <c r="N6" s="94">
        <v>1.9893009292981351E-2</v>
      </c>
      <c r="O6" s="94">
        <v>3.2495058135310229E-2</v>
      </c>
      <c r="P6" s="94">
        <v>7.4919200628905364E-2</v>
      </c>
      <c r="Q6" s="94">
        <v>0.10945136573256374</v>
      </c>
      <c r="R6" s="94">
        <v>7.2087767326467822E-2</v>
      </c>
      <c r="S6" s="94">
        <v>3.6138251754398193E-2</v>
      </c>
      <c r="T6" s="94">
        <v>0.10290557983950155</v>
      </c>
      <c r="U6" s="94">
        <v>8.4492114217726941E-2</v>
      </c>
      <c r="V6" s="94">
        <v>9.2326120023733055E-2</v>
      </c>
      <c r="W6" s="94">
        <v>0.10593422053339394</v>
      </c>
      <c r="X6" s="94">
        <v>0.10604770984323522</v>
      </c>
      <c r="Y6" s="94">
        <v>0.130485883082848</v>
      </c>
      <c r="Z6" s="94">
        <v>8.5708151279693334E-2</v>
      </c>
      <c r="AA6" s="94">
        <v>0.11147398556334003</v>
      </c>
      <c r="AB6" s="94">
        <v>0.1767886937258811</v>
      </c>
      <c r="AC6" s="94">
        <v>-1.5981755804000908E-2</v>
      </c>
      <c r="AD6" s="95">
        <f t="shared" si="0"/>
        <v>0.34845313132426708</v>
      </c>
      <c r="AE6" s="94">
        <v>1</v>
      </c>
      <c r="AH6" s="90">
        <v>0</v>
      </c>
    </row>
    <row r="7" spans="1:34" x14ac:dyDescent="0.3">
      <c r="A7" s="30" t="s">
        <v>29</v>
      </c>
      <c r="B7" s="3">
        <f>'NIFTY BEES'!I64</f>
        <v>0.13893605309362903</v>
      </c>
      <c r="C7">
        <v>1</v>
      </c>
      <c r="D7" s="32">
        <v>-0.11684159729121968</v>
      </c>
      <c r="G7" s="30"/>
      <c r="H7" s="94">
        <v>7.8873321595423249E-2</v>
      </c>
      <c r="I7" s="94">
        <v>0.14095067055040808</v>
      </c>
      <c r="J7" s="94">
        <v>0.1308714726806271</v>
      </c>
      <c r="K7" s="94">
        <v>7.6951356221748854E-2</v>
      </c>
      <c r="L7" s="94">
        <v>6.8780197760324194E-2</v>
      </c>
      <c r="M7" s="94">
        <v>7.1340690119943026E-2</v>
      </c>
      <c r="N7" s="94">
        <v>5.0210720969925779E-2</v>
      </c>
      <c r="O7" s="94">
        <v>2.2650692841646832E-2</v>
      </c>
      <c r="P7" s="94">
        <v>4.4425262772427331E-2</v>
      </c>
      <c r="Q7" s="94">
        <v>6.7182084034120459E-2</v>
      </c>
      <c r="R7" s="94">
        <v>6.5611169111525369E-2</v>
      </c>
      <c r="S7" s="94">
        <v>4.4117108744851849E-2</v>
      </c>
      <c r="T7" s="94">
        <v>7.4546052070824861E-2</v>
      </c>
      <c r="U7" s="94">
        <v>4.1685593078130634E-2</v>
      </c>
      <c r="V7" s="94">
        <v>7.3484182158155747E-2</v>
      </c>
      <c r="W7" s="94">
        <v>8.7030111217600431E-2</v>
      </c>
      <c r="X7" s="94">
        <v>7.8754086264764919E-2</v>
      </c>
      <c r="Y7" s="94">
        <v>8.9903808250466233E-2</v>
      </c>
      <c r="Z7" s="94">
        <v>6.3666363492045325E-2</v>
      </c>
      <c r="AA7" s="94">
        <v>5.845953036087137E-2</v>
      </c>
      <c r="AB7" s="94">
        <v>0.11837863493103291</v>
      </c>
      <c r="AC7" s="94">
        <v>-1.431180925684737E-3</v>
      </c>
      <c r="AD7" s="95">
        <f t="shared" si="0"/>
        <v>0.13893605309362903</v>
      </c>
      <c r="AE7" s="94">
        <v>1</v>
      </c>
      <c r="AH7" s="90">
        <v>0</v>
      </c>
    </row>
    <row r="8" spans="1:34" x14ac:dyDescent="0.3">
      <c r="A8" s="30" t="s">
        <v>30</v>
      </c>
      <c r="B8" s="3">
        <f>'Sun Pharma'!J64</f>
        <v>0.17360917483233146</v>
      </c>
      <c r="C8">
        <v>1</v>
      </c>
      <c r="D8" s="32">
        <v>1.7855783015213768E-3</v>
      </c>
      <c r="G8" s="30"/>
      <c r="H8" s="94">
        <v>1.4982317213234111E-2</v>
      </c>
      <c r="I8" s="94">
        <v>5.3883287476988964E-2</v>
      </c>
      <c r="J8" s="94">
        <v>8.8588826116753311E-2</v>
      </c>
      <c r="K8" s="94">
        <v>1.8475115533667964E-2</v>
      </c>
      <c r="L8" s="94">
        <v>1.9893009292981351E-2</v>
      </c>
      <c r="M8" s="94">
        <v>5.0210720969925779E-2</v>
      </c>
      <c r="N8" s="94">
        <v>0.1850982518388169</v>
      </c>
      <c r="O8" s="94">
        <v>1.2601460552214927E-2</v>
      </c>
      <c r="P8" s="94">
        <v>3.0380679845623884E-2</v>
      </c>
      <c r="Q8" s="94">
        <v>5.5504503623965397E-2</v>
      </c>
      <c r="R8" s="94">
        <v>5.9611643294033595E-2</v>
      </c>
      <c r="S8" s="94">
        <v>4.4686811717558957E-2</v>
      </c>
      <c r="T8" s="94">
        <v>1.8871921160635352E-2</v>
      </c>
      <c r="U8" s="94">
        <v>5.5111786124528873E-3</v>
      </c>
      <c r="V8" s="94">
        <v>2.8775894321697221E-2</v>
      </c>
      <c r="W8" s="94">
        <v>0.10704673387473103</v>
      </c>
      <c r="X8" s="94">
        <v>6.5669444662051227E-2</v>
      </c>
      <c r="Y8" s="94">
        <v>7.6463578176921898E-2</v>
      </c>
      <c r="Z8" s="94">
        <v>8.3932030091999038E-2</v>
      </c>
      <c r="AA8" s="94">
        <v>7.0703548716968725E-2</v>
      </c>
      <c r="AB8" s="94">
        <v>2.4668266609508015E-2</v>
      </c>
      <c r="AC8" s="94">
        <v>2.101604581148267E-2</v>
      </c>
      <c r="AD8" s="95">
        <f t="shared" si="0"/>
        <v>0.17360917483233146</v>
      </c>
      <c r="AE8" s="94">
        <v>1</v>
      </c>
      <c r="AH8" s="90">
        <v>0</v>
      </c>
    </row>
    <row r="9" spans="1:34" x14ac:dyDescent="0.3">
      <c r="A9" s="30" t="s">
        <v>31</v>
      </c>
      <c r="B9" s="3">
        <f>Nestle!I65</f>
        <v>0.22966651896728998</v>
      </c>
      <c r="C9">
        <v>1</v>
      </c>
      <c r="D9" s="32">
        <v>6.881874622834229E-2</v>
      </c>
      <c r="G9" s="30"/>
      <c r="H9" s="94">
        <v>2.2259851105841062E-2</v>
      </c>
      <c r="I9" s="94">
        <v>6.2026021433868837E-2</v>
      </c>
      <c r="J9" s="94">
        <v>-3.2471273985199187E-3</v>
      </c>
      <c r="K9" s="94">
        <v>1.7590014046398348E-2</v>
      </c>
      <c r="L9" s="94">
        <v>3.2495058135310229E-2</v>
      </c>
      <c r="M9" s="94">
        <v>2.2650692841646832E-2</v>
      </c>
      <c r="N9" s="94">
        <v>1.2601460552214927E-2</v>
      </c>
      <c r="O9" s="94">
        <v>7.5841452413793101E-2</v>
      </c>
      <c r="P9" s="94">
        <v>5.2709245955183601E-2</v>
      </c>
      <c r="Q9" s="94">
        <v>4.2487051336838208E-2</v>
      </c>
      <c r="R9" s="94">
        <v>3.705108633351966E-2</v>
      </c>
      <c r="S9" s="94">
        <v>1.7231226019248869E-2</v>
      </c>
      <c r="T9" s="94">
        <v>4.8501867768095688E-2</v>
      </c>
      <c r="U9" s="94">
        <v>5.1555075358924431E-2</v>
      </c>
      <c r="V9" s="94">
        <v>1.1251073658229837E-2</v>
      </c>
      <c r="W9" s="94">
        <v>3.5408135412343576E-2</v>
      </c>
      <c r="X9" s="94">
        <v>2.2980807528862071E-2</v>
      </c>
      <c r="Y9" s="94">
        <v>1.6967534076442185E-2</v>
      </c>
      <c r="Z9" s="94">
        <v>4.3227010113420193E-2</v>
      </c>
      <c r="AA9" s="94">
        <v>-1.9251431160508454E-3</v>
      </c>
      <c r="AB9" s="94">
        <v>4.8314532898328877E-2</v>
      </c>
      <c r="AC9" s="94">
        <v>7.1005475510578396E-3</v>
      </c>
      <c r="AD9" s="95">
        <f t="shared" si="0"/>
        <v>0.22966651896728998</v>
      </c>
      <c r="AE9" s="94">
        <v>1</v>
      </c>
      <c r="AH9" s="90">
        <v>0</v>
      </c>
    </row>
    <row r="10" spans="1:34" x14ac:dyDescent="0.3">
      <c r="A10" s="30" t="s">
        <v>32</v>
      </c>
      <c r="B10" s="3">
        <f>'Asian Paints'!I65</f>
        <v>0.25124712854354286</v>
      </c>
      <c r="C10">
        <v>1</v>
      </c>
      <c r="D10" s="32">
        <v>-3.2461719991708757E-2</v>
      </c>
      <c r="G10" s="30"/>
      <c r="H10" s="94">
        <v>4.1284457485430762E-2</v>
      </c>
      <c r="I10" s="94">
        <v>9.0442022862557522E-2</v>
      </c>
      <c r="J10" s="94">
        <v>2.4539226480863464E-2</v>
      </c>
      <c r="K10" s="94">
        <v>2.0086053654426669E-2</v>
      </c>
      <c r="L10" s="94">
        <v>7.4919200628905364E-2</v>
      </c>
      <c r="M10" s="94">
        <v>4.4425262772427331E-2</v>
      </c>
      <c r="N10" s="94">
        <v>3.0380679845623884E-2</v>
      </c>
      <c r="O10" s="94">
        <v>5.2709245955183601E-2</v>
      </c>
      <c r="P10" s="94">
        <v>0.13886080632687187</v>
      </c>
      <c r="Q10" s="94">
        <v>5.7752356703268982E-2</v>
      </c>
      <c r="R10" s="94">
        <v>3.6865286458967951E-2</v>
      </c>
      <c r="S10" s="94">
        <v>8.3242728362171951E-3</v>
      </c>
      <c r="T10" s="94">
        <v>7.739936498657024E-2</v>
      </c>
      <c r="U10" s="94">
        <v>9.2120441075743867E-2</v>
      </c>
      <c r="V10" s="94">
        <v>5.6514432013630633E-3</v>
      </c>
      <c r="W10" s="94">
        <v>4.2790779921690711E-2</v>
      </c>
      <c r="X10" s="94">
        <v>2.3856037651138723E-2</v>
      </c>
      <c r="Y10" s="94">
        <v>9.0370942502486756E-2</v>
      </c>
      <c r="Z10" s="94">
        <v>6.3492677891134386E-2</v>
      </c>
      <c r="AA10" s="94">
        <v>3.3863614041250274E-2</v>
      </c>
      <c r="AB10" s="94">
        <v>8.3000872058636946E-2</v>
      </c>
      <c r="AC10" s="94">
        <v>1.396845692085576E-3</v>
      </c>
      <c r="AD10" s="95">
        <f t="shared" si="0"/>
        <v>0.25124712854354286</v>
      </c>
      <c r="AE10" s="94">
        <v>1</v>
      </c>
      <c r="AH10" s="90">
        <v>0</v>
      </c>
    </row>
    <row r="11" spans="1:34" x14ac:dyDescent="0.3">
      <c r="A11" s="30" t="s">
        <v>33</v>
      </c>
      <c r="B11" s="3">
        <f>'Jubilent FoodWorks'!H64</f>
        <v>0.30643184727337142</v>
      </c>
      <c r="C11">
        <v>1</v>
      </c>
      <c r="D11" s="32">
        <v>2.4152586408698391E-2</v>
      </c>
      <c r="G11" s="30"/>
      <c r="H11" s="94">
        <v>7.6936233691629968E-2</v>
      </c>
      <c r="I11" s="94">
        <v>0.14080508181031817</v>
      </c>
      <c r="J11" s="94">
        <v>0.1451604121695366</v>
      </c>
      <c r="K11" s="94">
        <v>0.10731964275541724</v>
      </c>
      <c r="L11" s="94">
        <v>0.10945136573256374</v>
      </c>
      <c r="M11" s="94">
        <v>6.7182084034120459E-2</v>
      </c>
      <c r="N11" s="94">
        <v>5.5504503623965397E-2</v>
      </c>
      <c r="O11" s="94">
        <v>4.2487051336838208E-2</v>
      </c>
      <c r="P11" s="94">
        <v>5.7752356703268982E-2</v>
      </c>
      <c r="Q11" s="94">
        <v>0.21954659485240977</v>
      </c>
      <c r="R11" s="94">
        <v>8.8408471629727745E-2</v>
      </c>
      <c r="S11" s="94">
        <v>3.3076001507605216E-2</v>
      </c>
      <c r="T11" s="94">
        <v>8.4351631427715179E-2</v>
      </c>
      <c r="U11" s="94">
        <v>8.9856141548799562E-2</v>
      </c>
      <c r="V11" s="94">
        <v>7.5411441802419807E-2</v>
      </c>
      <c r="W11" s="94">
        <v>0.15800893298776547</v>
      </c>
      <c r="X11" s="94">
        <v>7.6006149926965264E-2</v>
      </c>
      <c r="Y11" s="94">
        <v>0.13475355620537802</v>
      </c>
      <c r="Z11" s="94">
        <v>9.1640189469935851E-2</v>
      </c>
      <c r="AA11" s="94">
        <v>0.1247407275337358</v>
      </c>
      <c r="AB11" s="94">
        <v>0.14477651380928638</v>
      </c>
      <c r="AC11" s="94">
        <v>-1.7156908840768544E-2</v>
      </c>
      <c r="AD11" s="95">
        <f t="shared" si="0"/>
        <v>0.30643184727337142</v>
      </c>
      <c r="AE11" s="94">
        <v>1</v>
      </c>
      <c r="AH11" s="90">
        <v>0</v>
      </c>
    </row>
    <row r="12" spans="1:34" x14ac:dyDescent="0.3">
      <c r="A12" s="30" t="s">
        <v>34</v>
      </c>
      <c r="B12" s="3">
        <f>'Eicher Motor'!H65</f>
        <v>0.11306136498285838</v>
      </c>
      <c r="C12">
        <v>1</v>
      </c>
      <c r="D12" s="32">
        <v>3.8414859354433992E-2</v>
      </c>
      <c r="G12" s="30"/>
      <c r="H12" s="94">
        <v>7.1299885147095052E-2</v>
      </c>
      <c r="I12" s="94">
        <v>0.13646819563491347</v>
      </c>
      <c r="J12" s="94">
        <v>0.1893243191500725</v>
      </c>
      <c r="K12" s="94">
        <v>4.2526476498548751E-2</v>
      </c>
      <c r="L12" s="94">
        <v>7.2087767326467822E-2</v>
      </c>
      <c r="M12" s="94">
        <v>6.5611169111525369E-2</v>
      </c>
      <c r="N12" s="94">
        <v>5.9611643294033595E-2</v>
      </c>
      <c r="O12" s="94">
        <v>3.705108633351966E-2</v>
      </c>
      <c r="P12" s="94">
        <v>3.6865286458967951E-2</v>
      </c>
      <c r="Q12" s="94">
        <v>8.8408471629727745E-2</v>
      </c>
      <c r="R12" s="94">
        <v>0.2110073092850564</v>
      </c>
      <c r="S12" s="94">
        <v>5.3009217107262481E-2</v>
      </c>
      <c r="T12" s="94">
        <v>8.1265199240623517E-2</v>
      </c>
      <c r="U12" s="94">
        <v>3.4535081702752872E-2</v>
      </c>
      <c r="V12" s="94">
        <v>8.0774306766707313E-2</v>
      </c>
      <c r="W12" s="94">
        <v>0.11023697871092643</v>
      </c>
      <c r="X12" s="94">
        <v>7.2198972891018301E-2</v>
      </c>
      <c r="Y12" s="94">
        <v>0.10230441148185693</v>
      </c>
      <c r="Z12" s="94">
        <v>0.10132554857052044</v>
      </c>
      <c r="AA12" s="94">
        <v>5.3127986471259485E-2</v>
      </c>
      <c r="AB12" s="94">
        <v>0.1280919001318904</v>
      </c>
      <c r="AC12" s="94">
        <v>-9.6639121369575861E-3</v>
      </c>
      <c r="AD12" s="95">
        <f t="shared" si="0"/>
        <v>0.11306136498285838</v>
      </c>
      <c r="AE12" s="94">
        <v>1</v>
      </c>
      <c r="AH12" s="90">
        <v>0</v>
      </c>
    </row>
    <row r="13" spans="1:34" x14ac:dyDescent="0.3">
      <c r="A13" s="30" t="s">
        <v>35</v>
      </c>
      <c r="B13" s="3">
        <f>'Bharti Airtel'!H64</f>
        <v>0.15253127181642617</v>
      </c>
      <c r="C13">
        <v>1</v>
      </c>
      <c r="D13" s="32">
        <v>9.4667056544186653E-2</v>
      </c>
      <c r="G13" s="30"/>
      <c r="H13" s="94">
        <v>4.6532164771260584E-2</v>
      </c>
      <c r="I13" s="94">
        <v>8.523732155781541E-2</v>
      </c>
      <c r="J13" s="94">
        <v>7.6906818826113693E-2</v>
      </c>
      <c r="K13" s="94">
        <v>-1.4662093189848187E-2</v>
      </c>
      <c r="L13" s="94">
        <v>3.6138251754398193E-2</v>
      </c>
      <c r="M13" s="94">
        <v>4.4117108744851849E-2</v>
      </c>
      <c r="N13" s="94">
        <v>4.4686811717558957E-2</v>
      </c>
      <c r="O13" s="94">
        <v>1.7231226019248869E-2</v>
      </c>
      <c r="P13" s="94">
        <v>8.3242728362171951E-3</v>
      </c>
      <c r="Q13" s="94">
        <v>3.3076001507605216E-2</v>
      </c>
      <c r="R13" s="94">
        <v>5.3009217107262481E-2</v>
      </c>
      <c r="S13" s="94">
        <v>0.14481493639176912</v>
      </c>
      <c r="T13" s="94">
        <v>2.2366624643463302E-2</v>
      </c>
      <c r="U13" s="94">
        <v>3.5068609629288469E-2</v>
      </c>
      <c r="V13" s="94">
        <v>3.5734073967207916E-2</v>
      </c>
      <c r="W13" s="94">
        <v>8.8753725000625519E-2</v>
      </c>
      <c r="X13" s="94">
        <v>6.9677544793470755E-2</v>
      </c>
      <c r="Y13" s="94">
        <v>4.2433927907063726E-2</v>
      </c>
      <c r="Z13" s="94">
        <v>3.1842557794903616E-2</v>
      </c>
      <c r="AA13" s="94">
        <v>2.9665474086214581E-2</v>
      </c>
      <c r="AB13" s="94">
        <v>9.7476254768568249E-2</v>
      </c>
      <c r="AC13" s="94">
        <v>-2.1687430727623273E-3</v>
      </c>
      <c r="AD13" s="95">
        <f t="shared" si="0"/>
        <v>0.15253127181642617</v>
      </c>
      <c r="AE13" s="94">
        <v>1</v>
      </c>
      <c r="AH13" s="90">
        <v>0</v>
      </c>
    </row>
    <row r="14" spans="1:34" x14ac:dyDescent="0.3">
      <c r="A14" s="30" t="s">
        <v>36</v>
      </c>
      <c r="B14" s="3">
        <f>Titan!H64</f>
        <v>0.29585492284160619</v>
      </c>
      <c r="C14">
        <v>1</v>
      </c>
      <c r="D14" s="32">
        <v>1.2557007512149825E-2</v>
      </c>
      <c r="G14" s="30"/>
      <c r="H14" s="94">
        <v>7.9136592616464552E-2</v>
      </c>
      <c r="I14" s="94">
        <v>0.20530817502896481</v>
      </c>
      <c r="J14" s="94">
        <v>0.13646152699137751</v>
      </c>
      <c r="K14" s="94">
        <v>4.5939817450317631E-2</v>
      </c>
      <c r="L14" s="94">
        <v>0.10290557983950155</v>
      </c>
      <c r="M14" s="94">
        <v>7.4546052070824861E-2</v>
      </c>
      <c r="N14" s="94">
        <v>1.8871921160635352E-2</v>
      </c>
      <c r="O14" s="94">
        <v>4.8501867768095688E-2</v>
      </c>
      <c r="P14" s="94">
        <v>7.739936498657024E-2</v>
      </c>
      <c r="Q14" s="94">
        <v>8.4351631427715179E-2</v>
      </c>
      <c r="R14" s="94">
        <v>8.1265199240623517E-2</v>
      </c>
      <c r="S14" s="94">
        <v>2.2366624643463302E-2</v>
      </c>
      <c r="T14" s="94">
        <v>0.19645466881580412</v>
      </c>
      <c r="U14" s="94">
        <v>8.325350729971584E-2</v>
      </c>
      <c r="V14" s="94">
        <v>0.10070462441274634</v>
      </c>
      <c r="W14" s="94">
        <v>7.8352175466752355E-2</v>
      </c>
      <c r="X14" s="94">
        <v>7.176855966039461E-2</v>
      </c>
      <c r="Y14" s="94">
        <v>0.13438104759890995</v>
      </c>
      <c r="Z14" s="94">
        <v>0.11192269295275684</v>
      </c>
      <c r="AA14" s="94">
        <v>7.2863591941999664E-2</v>
      </c>
      <c r="AB14" s="94">
        <v>0.15523474661476724</v>
      </c>
      <c r="AC14" s="94">
        <v>-2.536320287620129E-4</v>
      </c>
      <c r="AD14" s="95">
        <f t="shared" si="0"/>
        <v>0.29585492284160619</v>
      </c>
      <c r="AE14" s="94">
        <v>1</v>
      </c>
      <c r="AH14" s="90">
        <v>0</v>
      </c>
    </row>
    <row r="15" spans="1:34" x14ac:dyDescent="0.3">
      <c r="A15" s="30" t="s">
        <v>37</v>
      </c>
      <c r="B15" s="3">
        <f>'Avenue Supermart'!H64</f>
        <v>0.31359087135149361</v>
      </c>
      <c r="C15">
        <v>1</v>
      </c>
      <c r="D15" s="32">
        <v>4.8614723190680761E-2</v>
      </c>
      <c r="G15" s="30"/>
      <c r="H15" s="94">
        <v>4.8697214289736668E-2</v>
      </c>
      <c r="I15" s="94">
        <v>0.11614129191848875</v>
      </c>
      <c r="J15" s="94">
        <v>6.4155703181685175E-2</v>
      </c>
      <c r="K15" s="94">
        <v>-3.336926371666895E-2</v>
      </c>
      <c r="L15" s="94">
        <v>8.4492114217726941E-2</v>
      </c>
      <c r="M15" s="94">
        <v>4.1685593078130634E-2</v>
      </c>
      <c r="N15" s="94">
        <v>5.5111786124528873E-3</v>
      </c>
      <c r="O15" s="94">
        <v>5.1555075358924431E-2</v>
      </c>
      <c r="P15" s="94">
        <v>9.2120441075743867E-2</v>
      </c>
      <c r="Q15" s="94">
        <v>8.9856141548799562E-2</v>
      </c>
      <c r="R15" s="94">
        <v>3.4535081702752872E-2</v>
      </c>
      <c r="S15" s="94">
        <v>3.5068609629288469E-2</v>
      </c>
      <c r="T15" s="94">
        <v>8.325350729971584E-2</v>
      </c>
      <c r="U15" s="94">
        <v>0.18462934216574042</v>
      </c>
      <c r="V15" s="94">
        <v>1.8860183107755422E-2</v>
      </c>
      <c r="W15" s="94">
        <v>6.1860477030510765E-2</v>
      </c>
      <c r="X15" s="94">
        <v>4.0722621536810735E-2</v>
      </c>
      <c r="Y15" s="94">
        <v>6.1503503301639749E-2</v>
      </c>
      <c r="Z15" s="94">
        <v>8.1558632529905667E-2</v>
      </c>
      <c r="AA15" s="94">
        <v>4.4102846529040798E-2</v>
      </c>
      <c r="AB15" s="94">
        <v>0.11706708966266269</v>
      </c>
      <c r="AC15" s="94">
        <v>-1.4335618855933147E-3</v>
      </c>
      <c r="AD15" s="95">
        <f t="shared" si="0"/>
        <v>0.31359087135149361</v>
      </c>
      <c r="AE15" s="94">
        <v>1</v>
      </c>
      <c r="AH15" s="90">
        <v>0</v>
      </c>
    </row>
    <row r="16" spans="1:34" x14ac:dyDescent="0.3">
      <c r="A16" s="30" t="s">
        <v>38</v>
      </c>
      <c r="B16" s="3">
        <f>PVR!H64</f>
        <v>0.1470010501092974</v>
      </c>
      <c r="C16">
        <v>1</v>
      </c>
      <c r="D16" s="32">
        <v>5.0851311511413699E-2</v>
      </c>
      <c r="G16" s="30"/>
      <c r="H16" s="94">
        <v>8.2919121405177293E-2</v>
      </c>
      <c r="I16" s="94">
        <v>0.21813589386997598</v>
      </c>
      <c r="J16" s="94">
        <v>0.21869393201893939</v>
      </c>
      <c r="K16" s="94">
        <v>9.7481080230926664E-2</v>
      </c>
      <c r="L16" s="94">
        <v>9.2326120023733055E-2</v>
      </c>
      <c r="M16" s="94">
        <v>7.3484182158155747E-2</v>
      </c>
      <c r="N16" s="94">
        <v>2.8775894321697221E-2</v>
      </c>
      <c r="O16" s="94">
        <v>1.1251073658229837E-2</v>
      </c>
      <c r="P16" s="94">
        <v>5.6514432013630633E-3</v>
      </c>
      <c r="Q16" s="94">
        <v>7.5411441802419807E-2</v>
      </c>
      <c r="R16" s="94">
        <v>8.0774306766707313E-2</v>
      </c>
      <c r="S16" s="94">
        <v>3.5734073967207916E-2</v>
      </c>
      <c r="T16" s="94">
        <v>0.10070462441274634</v>
      </c>
      <c r="U16" s="94">
        <v>1.8860183107755422E-2</v>
      </c>
      <c r="V16" s="94">
        <v>0.3558670397905126</v>
      </c>
      <c r="W16" s="94">
        <v>0.124861315975203</v>
      </c>
      <c r="X16" s="94">
        <v>0.1048947449368436</v>
      </c>
      <c r="Y16" s="94">
        <v>8.3742184589631119E-2</v>
      </c>
      <c r="Z16" s="94">
        <v>8.8822467576260805E-2</v>
      </c>
      <c r="AA16" s="94">
        <v>7.8999995714908261E-2</v>
      </c>
      <c r="AB16" s="94">
        <v>0.14573406343294934</v>
      </c>
      <c r="AC16" s="94">
        <v>-4.4552592059987879E-3</v>
      </c>
      <c r="AD16" s="95">
        <f t="shared" si="0"/>
        <v>0.1470010501092974</v>
      </c>
      <c r="AE16" s="94">
        <v>1</v>
      </c>
      <c r="AH16" s="90">
        <v>0</v>
      </c>
    </row>
    <row r="17" spans="1:34" x14ac:dyDescent="0.3">
      <c r="A17" s="30" t="s">
        <v>39</v>
      </c>
      <c r="B17" s="3">
        <f>'Alkyl Amines'!I64</f>
        <v>0.64532031323133776</v>
      </c>
      <c r="C17">
        <v>1</v>
      </c>
      <c r="D17" s="32">
        <v>-2.9329143426125685E-2</v>
      </c>
      <c r="G17" s="30"/>
      <c r="H17" s="94">
        <v>0.10214809843027084</v>
      </c>
      <c r="I17" s="94">
        <v>0.18278094799122793</v>
      </c>
      <c r="J17" s="94">
        <v>0.22805282356308709</v>
      </c>
      <c r="K17" s="94">
        <v>4.0656656450762919E-2</v>
      </c>
      <c r="L17" s="94">
        <v>0.10593422053339394</v>
      </c>
      <c r="M17" s="94">
        <v>8.7030111217600431E-2</v>
      </c>
      <c r="N17" s="94">
        <v>0.10704673387473103</v>
      </c>
      <c r="O17" s="94">
        <v>3.5408135412343576E-2</v>
      </c>
      <c r="P17" s="94">
        <v>4.2790779921690711E-2</v>
      </c>
      <c r="Q17" s="94">
        <v>0.15800893298776547</v>
      </c>
      <c r="R17" s="94">
        <v>0.11023697871092643</v>
      </c>
      <c r="S17" s="94">
        <v>8.8753725000625519E-2</v>
      </c>
      <c r="T17" s="94">
        <v>7.8352175466752355E-2</v>
      </c>
      <c r="U17" s="94">
        <v>6.1860477030510765E-2</v>
      </c>
      <c r="V17" s="94">
        <v>0.124861315975203</v>
      </c>
      <c r="W17" s="94">
        <v>0.52667805611959351</v>
      </c>
      <c r="X17" s="94">
        <v>0.13474851492537493</v>
      </c>
      <c r="Y17" s="94">
        <v>0.17148622616942494</v>
      </c>
      <c r="Z17" s="94">
        <v>6.6047856148459927E-2</v>
      </c>
      <c r="AA17" s="94">
        <v>0.16653592281760388</v>
      </c>
      <c r="AB17" s="94">
        <v>0.12617553141646282</v>
      </c>
      <c r="AC17" s="94">
        <v>9.9384424859338578E-3</v>
      </c>
      <c r="AD17" s="95">
        <f t="shared" si="0"/>
        <v>0.64532031323133776</v>
      </c>
      <c r="AE17" s="94">
        <v>1</v>
      </c>
      <c r="AH17" s="90">
        <v>0</v>
      </c>
    </row>
    <row r="18" spans="1:34" x14ac:dyDescent="0.3">
      <c r="A18" s="30" t="s">
        <v>40</v>
      </c>
      <c r="B18" s="3">
        <f>'Varun Beverages'!I64</f>
        <v>0.45650282937925746</v>
      </c>
      <c r="C18">
        <v>1</v>
      </c>
      <c r="D18" s="32">
        <v>-3.6961330226254474E-3</v>
      </c>
      <c r="G18" s="30"/>
      <c r="H18" s="94">
        <v>0.10326214917572994</v>
      </c>
      <c r="I18" s="94">
        <v>0.19290156333140046</v>
      </c>
      <c r="J18" s="94">
        <v>0.14096527131642642</v>
      </c>
      <c r="K18" s="94">
        <v>-3.0835975687126429E-3</v>
      </c>
      <c r="L18" s="94">
        <v>0.10604770984323522</v>
      </c>
      <c r="M18" s="94">
        <v>7.8754086264764919E-2</v>
      </c>
      <c r="N18" s="94">
        <v>6.5669444662051227E-2</v>
      </c>
      <c r="O18" s="94">
        <v>2.2980807528862071E-2</v>
      </c>
      <c r="P18" s="94">
        <v>2.3856037651138723E-2</v>
      </c>
      <c r="Q18" s="94">
        <v>7.6006149926965264E-2</v>
      </c>
      <c r="R18" s="94">
        <v>7.2198972891018301E-2</v>
      </c>
      <c r="S18" s="94">
        <v>6.9677544793470755E-2</v>
      </c>
      <c r="T18" s="94">
        <v>7.176855966039461E-2</v>
      </c>
      <c r="U18" s="94">
        <v>4.0722621536810735E-2</v>
      </c>
      <c r="V18" s="94">
        <v>0.1048947449368436</v>
      </c>
      <c r="W18" s="94">
        <v>0.13474851492537493</v>
      </c>
      <c r="X18" s="94">
        <v>0.24278259805849509</v>
      </c>
      <c r="Y18" s="94">
        <v>8.5758570973027484E-2</v>
      </c>
      <c r="Z18" s="94">
        <v>5.981511197356712E-2</v>
      </c>
      <c r="AA18" s="94">
        <v>5.0378871809488197E-2</v>
      </c>
      <c r="AB18" s="94">
        <v>0.13821746775009097</v>
      </c>
      <c r="AC18" s="94">
        <v>2.0571818261473423E-3</v>
      </c>
      <c r="AD18" s="95">
        <f t="shared" si="0"/>
        <v>0.45650282937925746</v>
      </c>
      <c r="AE18" s="94">
        <v>1</v>
      </c>
      <c r="AH18" s="90">
        <v>0</v>
      </c>
    </row>
    <row r="19" spans="1:34" x14ac:dyDescent="0.3">
      <c r="A19" s="30" t="s">
        <v>41</v>
      </c>
      <c r="B19" s="3">
        <f>'APL Apollo Tubes'!I64</f>
        <v>0.45796608871221256</v>
      </c>
      <c r="C19">
        <v>1</v>
      </c>
      <c r="D19" s="32">
        <v>7.0570485679689224E-2</v>
      </c>
      <c r="G19" s="30"/>
      <c r="H19" s="94">
        <v>7.0933144664638612E-2</v>
      </c>
      <c r="I19" s="94">
        <v>0.14457575895193953</v>
      </c>
      <c r="J19" s="94">
        <v>0.22957367485158264</v>
      </c>
      <c r="K19" s="94">
        <v>0.17699958834242677</v>
      </c>
      <c r="L19" s="94">
        <v>0.130485883082848</v>
      </c>
      <c r="M19" s="94">
        <v>8.9903808250466233E-2</v>
      </c>
      <c r="N19" s="94">
        <v>7.6463578176921898E-2</v>
      </c>
      <c r="O19" s="94">
        <v>1.6967534076442185E-2</v>
      </c>
      <c r="P19" s="94">
        <v>9.0370942502486756E-2</v>
      </c>
      <c r="Q19" s="94">
        <v>0.13475355620537802</v>
      </c>
      <c r="R19" s="94">
        <v>0.10230441148185693</v>
      </c>
      <c r="S19" s="94">
        <v>4.2433927907063726E-2</v>
      </c>
      <c r="T19" s="94">
        <v>0.13438104759890995</v>
      </c>
      <c r="U19" s="94">
        <v>6.1503503301639749E-2</v>
      </c>
      <c r="V19" s="94">
        <v>8.3742184589631119E-2</v>
      </c>
      <c r="W19" s="94">
        <v>0.17148622616942494</v>
      </c>
      <c r="X19" s="94">
        <v>8.5758570973027484E-2</v>
      </c>
      <c r="Y19" s="94">
        <v>0.38081260673499073</v>
      </c>
      <c r="Z19" s="94">
        <v>9.9622654464896571E-2</v>
      </c>
      <c r="AA19" s="94">
        <v>0.15946164835633989</v>
      </c>
      <c r="AB19" s="94">
        <v>0.17398692123596649</v>
      </c>
      <c r="AC19" s="94">
        <v>-2.4643677951525254E-2</v>
      </c>
      <c r="AD19" s="95">
        <f t="shared" si="0"/>
        <v>0.45796608871221256</v>
      </c>
      <c r="AE19" s="94">
        <v>1</v>
      </c>
      <c r="AH19" s="90">
        <v>0</v>
      </c>
    </row>
    <row r="20" spans="1:34" x14ac:dyDescent="0.3">
      <c r="A20" s="30" t="s">
        <v>42</v>
      </c>
      <c r="B20" s="3">
        <f>'Page Industries'!I65</f>
        <v>0.23809687062565971</v>
      </c>
      <c r="C20">
        <v>1</v>
      </c>
      <c r="D20" s="32">
        <v>1.7944154170268296E-2</v>
      </c>
      <c r="G20" s="30"/>
      <c r="H20" s="94">
        <v>4.868962892403509E-2</v>
      </c>
      <c r="I20" s="94">
        <v>0.14554910091689741</v>
      </c>
      <c r="J20" s="94">
        <v>0.17578846457909741</v>
      </c>
      <c r="K20" s="94">
        <v>0.16944037052933281</v>
      </c>
      <c r="L20" s="94">
        <v>8.5708151279693334E-2</v>
      </c>
      <c r="M20" s="94">
        <v>6.3666363492045325E-2</v>
      </c>
      <c r="N20" s="94">
        <v>8.3932030091999038E-2</v>
      </c>
      <c r="O20" s="94">
        <v>4.3227010113420193E-2</v>
      </c>
      <c r="P20" s="94">
        <v>6.3492677891134386E-2</v>
      </c>
      <c r="Q20" s="94">
        <v>9.1640189469935851E-2</v>
      </c>
      <c r="R20" s="94">
        <v>0.10132554857052044</v>
      </c>
      <c r="S20" s="94">
        <v>3.1842557794903616E-2</v>
      </c>
      <c r="T20" s="94">
        <v>0.11192269295275684</v>
      </c>
      <c r="U20" s="94">
        <v>8.1558632529905667E-2</v>
      </c>
      <c r="V20" s="94">
        <v>8.8822467576260805E-2</v>
      </c>
      <c r="W20" s="94">
        <v>6.6047856148459927E-2</v>
      </c>
      <c r="X20" s="94">
        <v>5.981511197356712E-2</v>
      </c>
      <c r="Y20" s="94">
        <v>9.9622654464896571E-2</v>
      </c>
      <c r="Z20" s="94">
        <v>0.22425737460419171</v>
      </c>
      <c r="AA20" s="94">
        <v>8.9382017867415842E-2</v>
      </c>
      <c r="AB20" s="94">
        <v>0.10024583090810311</v>
      </c>
      <c r="AC20" s="94">
        <v>-5.4996693291122188E-3</v>
      </c>
      <c r="AD20" s="95">
        <f t="shared" si="0"/>
        <v>0.23809687062565971</v>
      </c>
      <c r="AE20" s="94">
        <v>1</v>
      </c>
      <c r="AH20" s="90">
        <v>0</v>
      </c>
    </row>
    <row r="21" spans="1:34" x14ac:dyDescent="0.3">
      <c r="A21" s="30" t="s">
        <v>43</v>
      </c>
      <c r="B21" s="3">
        <f>'KEI Industries'!H65</f>
        <v>0.38906544074957589</v>
      </c>
      <c r="C21">
        <v>1</v>
      </c>
      <c r="D21" s="32">
        <v>-8.9857264595707559E-3</v>
      </c>
      <c r="G21" s="30"/>
      <c r="H21" s="94">
        <v>3.6432223795451024E-2</v>
      </c>
      <c r="I21" s="94">
        <v>0.11045023043749749</v>
      </c>
      <c r="J21" s="94">
        <v>0.13303110715333102</v>
      </c>
      <c r="K21" s="94">
        <v>5.1329962742886627E-2</v>
      </c>
      <c r="L21" s="94">
        <v>0.11147398556334003</v>
      </c>
      <c r="M21" s="94">
        <v>5.845953036087137E-2</v>
      </c>
      <c r="N21" s="94">
        <v>7.0703548716968725E-2</v>
      </c>
      <c r="O21" s="94">
        <v>-1.9251431160508454E-3</v>
      </c>
      <c r="P21" s="94">
        <v>3.3863614041250274E-2</v>
      </c>
      <c r="Q21" s="94">
        <v>0.1247407275337358</v>
      </c>
      <c r="R21" s="94">
        <v>5.3127986471259485E-2</v>
      </c>
      <c r="S21" s="94">
        <v>2.9665474086214581E-2</v>
      </c>
      <c r="T21" s="94">
        <v>7.2863591941999664E-2</v>
      </c>
      <c r="U21" s="94">
        <v>4.4102846529040798E-2</v>
      </c>
      <c r="V21" s="94">
        <v>7.8999995714908261E-2</v>
      </c>
      <c r="W21" s="94">
        <v>0.16653592281760388</v>
      </c>
      <c r="X21" s="94">
        <v>5.0378871809488197E-2</v>
      </c>
      <c r="Y21" s="94">
        <v>0.15946164835633989</v>
      </c>
      <c r="Z21" s="94">
        <v>8.9382017867415842E-2</v>
      </c>
      <c r="AA21" s="94">
        <v>0.30361600155501062</v>
      </c>
      <c r="AB21" s="94">
        <v>0.14736760051753808</v>
      </c>
      <c r="AC21" s="94">
        <v>1.3805357589403903E-2</v>
      </c>
      <c r="AD21" s="95">
        <f t="shared" si="0"/>
        <v>0.38906544074957589</v>
      </c>
      <c r="AE21" s="94">
        <v>1</v>
      </c>
      <c r="AH21" s="90">
        <v>0</v>
      </c>
    </row>
    <row r="22" spans="1:34" x14ac:dyDescent="0.3">
      <c r="A22" s="30" t="s">
        <v>44</v>
      </c>
      <c r="B22" s="3">
        <f>CDSL!H64</f>
        <v>0.32992556994842004</v>
      </c>
      <c r="C22">
        <v>1</v>
      </c>
      <c r="D22" s="32">
        <v>-5.1016382837936483E-2</v>
      </c>
      <c r="G22" s="30"/>
      <c r="H22" s="94">
        <v>0.15161330893319652</v>
      </c>
      <c r="I22" s="94">
        <v>0.27448895126032063</v>
      </c>
      <c r="J22" s="94">
        <v>0.21217601339107162</v>
      </c>
      <c r="K22" s="94">
        <v>4.243268211476197E-2</v>
      </c>
      <c r="L22" s="94">
        <v>0.1767886937258811</v>
      </c>
      <c r="M22" s="94">
        <v>0.11837863493103291</v>
      </c>
      <c r="N22" s="94">
        <v>2.4668266609508015E-2</v>
      </c>
      <c r="O22" s="94">
        <v>4.8314532898328877E-2</v>
      </c>
      <c r="P22" s="94">
        <v>8.3000872058636946E-2</v>
      </c>
      <c r="Q22" s="94">
        <v>0.14477651380928638</v>
      </c>
      <c r="R22" s="94">
        <v>0.1280919001318904</v>
      </c>
      <c r="S22" s="94">
        <v>9.7476254768568249E-2</v>
      </c>
      <c r="T22" s="94">
        <v>0.15523474661476724</v>
      </c>
      <c r="U22" s="94">
        <v>0.11706708966266269</v>
      </c>
      <c r="V22" s="94">
        <v>0.14573406343294934</v>
      </c>
      <c r="W22" s="94">
        <v>0.12617553141646282</v>
      </c>
      <c r="X22" s="94">
        <v>0.13821746775009097</v>
      </c>
      <c r="Y22" s="94">
        <v>0.17398692123596649</v>
      </c>
      <c r="Z22" s="94">
        <v>0.10024583090810311</v>
      </c>
      <c r="AA22" s="94">
        <v>0.14736760051753808</v>
      </c>
      <c r="AB22" s="94">
        <v>0.43876167040639585</v>
      </c>
      <c r="AC22" s="94">
        <v>-1.8995003688895614E-2</v>
      </c>
      <c r="AD22" s="95">
        <f t="shared" si="0"/>
        <v>0.32992556994842004</v>
      </c>
      <c r="AE22" s="94">
        <v>1</v>
      </c>
      <c r="AH22" s="90">
        <v>0</v>
      </c>
    </row>
    <row r="23" spans="1:34" x14ac:dyDescent="0.3">
      <c r="A23" s="31" t="s">
        <v>45</v>
      </c>
      <c r="B23" s="3">
        <f>'GOLD BEES'!H64</f>
        <v>0.10977346331552271</v>
      </c>
      <c r="C23">
        <v>1</v>
      </c>
      <c r="D23" s="32">
        <v>0.55892733797739091</v>
      </c>
      <c r="G23" s="30"/>
      <c r="H23" s="94">
        <v>-1.2844229215590214E-2</v>
      </c>
      <c r="I23" s="94">
        <v>-4.7683708477957261E-3</v>
      </c>
      <c r="J23" s="94">
        <v>-1.6876289056364582E-2</v>
      </c>
      <c r="K23" s="94">
        <v>-4.3626647663722568E-2</v>
      </c>
      <c r="L23" s="94">
        <v>-1.5981755804000908E-2</v>
      </c>
      <c r="M23" s="94">
        <v>-1.431180925684737E-3</v>
      </c>
      <c r="N23" s="94">
        <v>2.101604581148267E-2</v>
      </c>
      <c r="O23" s="94">
        <v>7.1005475510578396E-3</v>
      </c>
      <c r="P23" s="94">
        <v>1.396845692085576E-3</v>
      </c>
      <c r="Q23" s="94">
        <v>-1.7156908840768544E-2</v>
      </c>
      <c r="R23" s="94">
        <v>-9.6639121369575861E-3</v>
      </c>
      <c r="S23" s="94">
        <v>-2.1687430727623273E-3</v>
      </c>
      <c r="T23" s="94">
        <v>-2.536320287620129E-4</v>
      </c>
      <c r="U23" s="94">
        <v>-1.4335618855933147E-3</v>
      </c>
      <c r="V23" s="94">
        <v>-4.4552592059987879E-3</v>
      </c>
      <c r="W23" s="94">
        <v>9.9384424859338578E-3</v>
      </c>
      <c r="X23" s="94">
        <v>2.0571818261473423E-3</v>
      </c>
      <c r="Y23" s="94">
        <v>-2.4643677951525254E-2</v>
      </c>
      <c r="Z23" s="94">
        <v>-5.4996693291122188E-3</v>
      </c>
      <c r="AA23" s="94">
        <v>1.3805357589403903E-2</v>
      </c>
      <c r="AB23" s="94">
        <v>-1.8995003688895614E-2</v>
      </c>
      <c r="AC23" s="94">
        <v>3.5215924148649921E-2</v>
      </c>
      <c r="AD23" s="95">
        <f t="shared" si="0"/>
        <v>0.10977346331552271</v>
      </c>
      <c r="AE23" s="94">
        <v>1</v>
      </c>
      <c r="AH23" s="90">
        <v>0</v>
      </c>
    </row>
    <row r="24" spans="1:34" x14ac:dyDescent="0.3">
      <c r="C24" s="88" t="s">
        <v>154</v>
      </c>
      <c r="D24">
        <v>-1.6808928843570992E-2</v>
      </c>
      <c r="G24" s="31"/>
      <c r="H24" s="96">
        <f t="array" ref="H24:AC24">TRANSPOSE(B2:B23)</f>
        <v>0.12726451005574763</v>
      </c>
      <c r="I24" s="96">
        <v>0.42404872981904906</v>
      </c>
      <c r="J24" s="96">
        <v>0.12170955767389441</v>
      </c>
      <c r="K24" s="96">
        <v>0.26582604605348326</v>
      </c>
      <c r="L24" s="96">
        <v>0.34845313132426708</v>
      </c>
      <c r="M24" s="96">
        <v>0.13893605309362903</v>
      </c>
      <c r="N24" s="96">
        <v>0.17360917483233146</v>
      </c>
      <c r="O24" s="96">
        <v>0.22966651896728998</v>
      </c>
      <c r="P24" s="96">
        <v>0.25124712854354286</v>
      </c>
      <c r="Q24" s="96">
        <v>0.30643184727337142</v>
      </c>
      <c r="R24" s="96">
        <v>0.11306136498285838</v>
      </c>
      <c r="S24" s="96">
        <v>0.15253127181642617</v>
      </c>
      <c r="T24" s="96">
        <v>0.29585492284160619</v>
      </c>
      <c r="U24" s="96">
        <v>0.31359087135149361</v>
      </c>
      <c r="V24" s="96">
        <v>0.1470010501092974</v>
      </c>
      <c r="W24" s="96">
        <v>0.64532031323133776</v>
      </c>
      <c r="X24" s="96">
        <v>0.45650282937925746</v>
      </c>
      <c r="Y24" s="96">
        <v>0.45796608871221256</v>
      </c>
      <c r="Z24" s="96">
        <v>0.23809687062565971</v>
      </c>
      <c r="AA24" s="96">
        <v>0.38906544074957589</v>
      </c>
      <c r="AB24" s="96">
        <v>0.32992556994842004</v>
      </c>
      <c r="AC24" s="96">
        <v>0.10977346331552271</v>
      </c>
      <c r="AD24" s="94">
        <v>0</v>
      </c>
      <c r="AE24" s="94">
        <v>0</v>
      </c>
      <c r="AH24" s="99">
        <f>B27</f>
        <v>0.13</v>
      </c>
    </row>
    <row r="25" spans="1:34" x14ac:dyDescent="0.3">
      <c r="A25" s="30" t="s">
        <v>113</v>
      </c>
      <c r="B25" s="32"/>
      <c r="D25">
        <v>-1.0675934604505218E-2</v>
      </c>
      <c r="H25" s="97">
        <v>1</v>
      </c>
      <c r="I25" s="97">
        <v>1</v>
      </c>
      <c r="J25" s="97">
        <v>1</v>
      </c>
      <c r="K25" s="97">
        <v>1</v>
      </c>
      <c r="L25" s="97">
        <v>1</v>
      </c>
      <c r="M25" s="97">
        <v>1</v>
      </c>
      <c r="N25" s="97">
        <v>1</v>
      </c>
      <c r="O25" s="97">
        <v>1</v>
      </c>
      <c r="P25" s="97">
        <v>1</v>
      </c>
      <c r="Q25" s="97">
        <v>1</v>
      </c>
      <c r="R25" s="97">
        <v>1</v>
      </c>
      <c r="S25" s="97">
        <v>1</v>
      </c>
      <c r="T25" s="97">
        <v>1</v>
      </c>
      <c r="U25" s="97">
        <v>1</v>
      </c>
      <c r="V25" s="97">
        <v>1</v>
      </c>
      <c r="W25" s="97">
        <v>1</v>
      </c>
      <c r="X25" s="97">
        <v>1</v>
      </c>
      <c r="Y25" s="97">
        <v>1</v>
      </c>
      <c r="Z25" s="97">
        <v>1</v>
      </c>
      <c r="AA25" s="97">
        <v>1</v>
      </c>
      <c r="AB25" s="97">
        <v>1</v>
      </c>
      <c r="AC25" s="97">
        <v>1</v>
      </c>
      <c r="AD25" s="97">
        <v>0</v>
      </c>
      <c r="AE25" s="97">
        <v>0</v>
      </c>
      <c r="AH25" s="90">
        <v>1</v>
      </c>
    </row>
    <row r="26" spans="1:34" x14ac:dyDescent="0.3">
      <c r="A26" s="130" t="s">
        <v>161</v>
      </c>
      <c r="B26" s="130"/>
    </row>
    <row r="27" spans="1:34" x14ac:dyDescent="0.3">
      <c r="A27" s="35" t="s">
        <v>114</v>
      </c>
      <c r="B27" s="98">
        <v>0.13</v>
      </c>
      <c r="C27" s="151" t="s">
        <v>164</v>
      </c>
      <c r="D27" s="151"/>
      <c r="E27" s="151"/>
      <c r="F27" s="151"/>
      <c r="G27" s="151"/>
    </row>
    <row r="28" spans="1:34" x14ac:dyDescent="0.3">
      <c r="A28" s="35" t="s">
        <v>115</v>
      </c>
      <c r="B28" s="36">
        <f t="array" ref="B28">MMULT(TRANSPOSE(D2:D23),MMULT(B59:W80,D2:D23))</f>
        <v>6.430547677084719E-3</v>
      </c>
    </row>
    <row r="29" spans="1:34" ht="18" x14ac:dyDescent="0.35">
      <c r="A29" s="35" t="s">
        <v>116</v>
      </c>
      <c r="B29" s="36">
        <f>SQRT(B28)</f>
        <v>8.0190695701463519E-2</v>
      </c>
      <c r="H29" s="128" t="s">
        <v>153</v>
      </c>
      <c r="I29" s="146"/>
      <c r="J29" s="146"/>
      <c r="K29" s="146"/>
      <c r="L29" s="146"/>
      <c r="M29" s="146"/>
      <c r="N29" s="146"/>
      <c r="O29" s="146"/>
      <c r="P29" s="146"/>
      <c r="Q29" s="146"/>
      <c r="R29" s="146"/>
      <c r="S29" s="146"/>
      <c r="T29" s="146"/>
      <c r="U29" s="146"/>
      <c r="V29" s="146"/>
      <c r="W29" s="146"/>
      <c r="X29" s="146"/>
      <c r="Y29" s="146"/>
      <c r="Z29" s="146"/>
      <c r="AA29" s="146"/>
      <c r="AB29" s="146"/>
      <c r="AC29" s="146"/>
      <c r="AD29" s="146"/>
    </row>
    <row r="30" spans="1:34" x14ac:dyDescent="0.3">
      <c r="H30" s="91">
        <f t="array" ref="H30:AE53">MINVERSE(H2:AE25)</f>
        <v>56.016929592727848</v>
      </c>
      <c r="I30" s="91">
        <v>-1.3599059413652341</v>
      </c>
      <c r="J30" s="91">
        <v>-0.10761984417802289</v>
      </c>
      <c r="K30" s="91">
        <v>-0.1747785907300336</v>
      </c>
      <c r="L30" s="91">
        <v>-0.14959007285392756</v>
      </c>
      <c r="M30" s="91">
        <v>-76.34409426154113</v>
      </c>
      <c r="N30" s="91">
        <v>14.348178896948184</v>
      </c>
      <c r="O30" s="91">
        <v>4.642857683215821</v>
      </c>
      <c r="P30" s="91">
        <v>-0.80335559139740687</v>
      </c>
      <c r="Q30" s="91">
        <v>-4.8245759809308488</v>
      </c>
      <c r="R30" s="91">
        <v>-1.5265568039919912</v>
      </c>
      <c r="S30" s="91">
        <v>1.7739802155371716</v>
      </c>
      <c r="T30" s="91">
        <v>3.6389794378300637</v>
      </c>
      <c r="U30" s="91">
        <v>0.95541118864174601</v>
      </c>
      <c r="V30" s="91">
        <v>1.943370821736417</v>
      </c>
      <c r="W30" s="91">
        <v>-2.7192284411818317</v>
      </c>
      <c r="X30" s="91">
        <v>-3.8455565017916751</v>
      </c>
      <c r="Y30" s="91">
        <v>5.5546753763564904</v>
      </c>
      <c r="Z30" s="91">
        <v>1.2758377365579516</v>
      </c>
      <c r="AA30" s="91">
        <v>5.414358408466887</v>
      </c>
      <c r="AB30" s="91">
        <v>-2.3043078961416681</v>
      </c>
      <c r="AC30" s="91">
        <v>-1.4050094319148165</v>
      </c>
      <c r="AD30" s="90">
        <v>-0.43028374224072108</v>
      </c>
      <c r="AE30" s="90">
        <v>0.33283492587654662</v>
      </c>
    </row>
    <row r="31" spans="1:34" x14ac:dyDescent="0.3">
      <c r="B31" s="149" t="s">
        <v>160</v>
      </c>
      <c r="C31" s="149"/>
      <c r="D31" s="149"/>
      <c r="E31" s="149"/>
      <c r="H31" s="91">
        <v>-1.3599059413652277</v>
      </c>
      <c r="I31" s="91">
        <v>7.1602712122529164</v>
      </c>
      <c r="J31" s="91">
        <v>1.0664736828925052</v>
      </c>
      <c r="K31" s="91">
        <v>-0.21571422682995101</v>
      </c>
      <c r="L31" s="91">
        <v>-1.545079557212276</v>
      </c>
      <c r="M31" s="91">
        <v>-3.5641674120966349</v>
      </c>
      <c r="N31" s="91">
        <v>-0.29000510363330562</v>
      </c>
      <c r="O31" s="91">
        <v>0.47614089164844331</v>
      </c>
      <c r="P31" s="91">
        <v>0.74275182574397491</v>
      </c>
      <c r="Q31" s="91">
        <v>1.2759903267325359</v>
      </c>
      <c r="R31" s="91">
        <v>-6.5185267969238875E-2</v>
      </c>
      <c r="S31" s="91">
        <v>0.66018394218477283</v>
      </c>
      <c r="T31" s="91">
        <v>-4.1302149460451316</v>
      </c>
      <c r="U31" s="91">
        <v>-1.1141711528176639</v>
      </c>
      <c r="V31" s="91">
        <v>-1.209909145083387</v>
      </c>
      <c r="W31" s="91">
        <v>-1.157999653842672</v>
      </c>
      <c r="X31" s="91">
        <v>-2.0832044551057809</v>
      </c>
      <c r="Y31" s="91">
        <v>1.3313986243107994</v>
      </c>
      <c r="Z31" s="91">
        <v>-0.10706192348796699</v>
      </c>
      <c r="AA31" s="91">
        <v>-0.33238036873863941</v>
      </c>
      <c r="AB31" s="91">
        <v>-0.58738778865617691</v>
      </c>
      <c r="AC31" s="91">
        <v>5.0491764371181116</v>
      </c>
      <c r="AD31" s="90">
        <v>0.40287690535697085</v>
      </c>
      <c r="AE31" s="90">
        <v>-0.16878533483781083</v>
      </c>
    </row>
    <row r="32" spans="1:34" x14ac:dyDescent="0.3">
      <c r="B32" s="149"/>
      <c r="C32" s="149"/>
      <c r="D32" s="149"/>
      <c r="E32" s="149"/>
      <c r="H32" s="91">
        <v>-0.10761984417801869</v>
      </c>
      <c r="I32" s="91">
        <v>1.0664736828925048</v>
      </c>
      <c r="J32" s="91">
        <v>3.3338859590983847</v>
      </c>
      <c r="K32" s="91">
        <v>-0.46301270509894554</v>
      </c>
      <c r="L32" s="91">
        <v>-1.1192322366961889</v>
      </c>
      <c r="M32" s="91">
        <v>-4.3708478818292384</v>
      </c>
      <c r="N32" s="91">
        <v>0.20212628113124503</v>
      </c>
      <c r="O32" s="91">
        <v>2.8803159404009211</v>
      </c>
      <c r="P32" s="91">
        <v>1.8355715519968456</v>
      </c>
      <c r="Q32" s="91">
        <v>0.38242698553482463</v>
      </c>
      <c r="R32" s="91">
        <v>-1.4307972325434213</v>
      </c>
      <c r="S32" s="91">
        <v>0.4603132250631829</v>
      </c>
      <c r="T32" s="91">
        <v>-0.32451518101082888</v>
      </c>
      <c r="U32" s="91">
        <v>-1.0085830646437421</v>
      </c>
      <c r="V32" s="91">
        <v>-0.65307417230897591</v>
      </c>
      <c r="W32" s="91">
        <v>-0.68293415939573621</v>
      </c>
      <c r="X32" s="91">
        <v>0.2673202168064982</v>
      </c>
      <c r="Y32" s="91">
        <v>-0.32570834847375008</v>
      </c>
      <c r="Z32" s="91">
        <v>-0.90474192920146779</v>
      </c>
      <c r="AA32" s="91">
        <v>0.70868905504921209</v>
      </c>
      <c r="AB32" s="91">
        <v>-8.823143995310094E-2</v>
      </c>
      <c r="AC32" s="91">
        <v>0.34217529735980257</v>
      </c>
      <c r="AD32" s="90">
        <v>-3.9607537736791543E-2</v>
      </c>
      <c r="AE32" s="90">
        <v>-4.8271720744139303E-2</v>
      </c>
    </row>
    <row r="33" spans="1:31" x14ac:dyDescent="0.3">
      <c r="B33" s="149"/>
      <c r="C33" s="149"/>
      <c r="D33" s="149"/>
      <c r="E33" s="149"/>
      <c r="H33" s="91">
        <v>-0.17477859073003163</v>
      </c>
      <c r="I33" s="91">
        <v>-0.21571422682995112</v>
      </c>
      <c r="J33" s="91">
        <v>-0.46301270509894554</v>
      </c>
      <c r="K33" s="91">
        <v>1.5239199579438052</v>
      </c>
      <c r="L33" s="91">
        <v>0.85938857317002926</v>
      </c>
      <c r="M33" s="91">
        <v>-2.0389629325741714</v>
      </c>
      <c r="N33" s="91">
        <v>1.3240613900404727</v>
      </c>
      <c r="O33" s="91">
        <v>-1.5152889838801067</v>
      </c>
      <c r="P33" s="91">
        <v>-7.8366499471582349E-2</v>
      </c>
      <c r="Q33" s="91">
        <v>-0.65919428556867454</v>
      </c>
      <c r="R33" s="91">
        <v>1.1724585956420894</v>
      </c>
      <c r="S33" s="91">
        <v>0.33377320253720966</v>
      </c>
      <c r="T33" s="91">
        <v>1.2706012372696409</v>
      </c>
      <c r="U33" s="91">
        <v>1.1818334607573915</v>
      </c>
      <c r="V33" s="91">
        <v>0.13713230422039988</v>
      </c>
      <c r="W33" s="91">
        <v>-8.3834465892262955E-2</v>
      </c>
      <c r="X33" s="91">
        <v>-2.5423650572266475E-3</v>
      </c>
      <c r="Y33" s="91">
        <v>-0.97423270669508544</v>
      </c>
      <c r="Z33" s="91">
        <v>-1.8643648693632167</v>
      </c>
      <c r="AA33" s="91">
        <v>1.7860729799691048E-2</v>
      </c>
      <c r="AB33" s="91">
        <v>0.22479600670925504</v>
      </c>
      <c r="AC33" s="91">
        <v>2.4467173071267997E-2</v>
      </c>
      <c r="AD33" s="90">
        <v>0.2592757413883266</v>
      </c>
      <c r="AE33" s="90">
        <v>-6.0965236453766683E-3</v>
      </c>
    </row>
    <row r="34" spans="1:31" x14ac:dyDescent="0.3">
      <c r="B34" s="149"/>
      <c r="C34" s="149"/>
      <c r="D34" s="149"/>
      <c r="E34" s="149"/>
      <c r="H34" s="91">
        <v>-0.14959007285392978</v>
      </c>
      <c r="I34" s="91">
        <v>-1.5450795572122766</v>
      </c>
      <c r="J34" s="91">
        <v>-1.11923223669619</v>
      </c>
      <c r="K34" s="91">
        <v>0.85938857317002992</v>
      </c>
      <c r="L34" s="91">
        <v>12.906846107780298</v>
      </c>
      <c r="M34" s="91">
        <v>-0.35715260386173769</v>
      </c>
      <c r="N34" s="91">
        <v>2.6897642782298377</v>
      </c>
      <c r="O34" s="91">
        <v>-1.7233477567368074</v>
      </c>
      <c r="P34" s="91">
        <v>-4.0992584992684105</v>
      </c>
      <c r="Q34" s="91">
        <v>-1.7465003772830581</v>
      </c>
      <c r="R34" s="91">
        <v>0.48042783069134315</v>
      </c>
      <c r="S34" s="91">
        <v>-9.7424903355887105E-2</v>
      </c>
      <c r="T34" s="91">
        <v>1.1340703234086373</v>
      </c>
      <c r="U34" s="91">
        <v>0.21538380894515008</v>
      </c>
      <c r="V34" s="91">
        <v>-0.33699353595218046</v>
      </c>
      <c r="W34" s="91">
        <v>0.62541445048378785</v>
      </c>
      <c r="X34" s="91">
        <v>-2.7190083351080259</v>
      </c>
      <c r="Y34" s="91">
        <v>-0.99828124579979927</v>
      </c>
      <c r="Z34" s="91">
        <v>-1.2728761512328655</v>
      </c>
      <c r="AA34" s="91">
        <v>-2.5259445021412734</v>
      </c>
      <c r="AB34" s="91">
        <v>-0.72672542220428082</v>
      </c>
      <c r="AC34" s="91">
        <v>0.50611982699762592</v>
      </c>
      <c r="AD34" s="90">
        <v>-3.6726071489486492E-2</v>
      </c>
      <c r="AE34" s="90">
        <v>0.12512592111501289</v>
      </c>
    </row>
    <row r="35" spans="1:31" ht="15.6" customHeight="1" x14ac:dyDescent="0.35">
      <c r="A35" s="89"/>
      <c r="B35" s="89"/>
      <c r="C35" s="89"/>
      <c r="D35" s="89"/>
      <c r="E35" s="89"/>
      <c r="F35" s="89"/>
      <c r="H35" s="91">
        <v>-76.344094261541144</v>
      </c>
      <c r="I35" s="91">
        <v>-3.5641674120966336</v>
      </c>
      <c r="J35" s="91">
        <v>-4.3708478818292367</v>
      </c>
      <c r="K35" s="91">
        <v>-2.0389629325741674</v>
      </c>
      <c r="L35" s="91">
        <v>-0.3571526038617302</v>
      </c>
      <c r="M35" s="91">
        <v>160.67435217109022</v>
      </c>
      <c r="N35" s="91">
        <v>-27.964399674886799</v>
      </c>
      <c r="O35" s="91">
        <v>-0.89099263460881795</v>
      </c>
      <c r="P35" s="91">
        <v>-8.8227966852664892</v>
      </c>
      <c r="Q35" s="91">
        <v>0.99780337265201469</v>
      </c>
      <c r="R35" s="91">
        <v>-3.3192065550872347</v>
      </c>
      <c r="S35" s="91">
        <v>-11.813413529193902</v>
      </c>
      <c r="T35" s="91">
        <v>-9.5614596391483566</v>
      </c>
      <c r="U35" s="91">
        <v>2.0328646583616319</v>
      </c>
      <c r="V35" s="91">
        <v>-5.4107723198991078</v>
      </c>
      <c r="W35" s="91">
        <v>8.2166946478085574</v>
      </c>
      <c r="X35" s="91">
        <v>6.4394689253357589</v>
      </c>
      <c r="Y35" s="91">
        <v>-6.305690271512761</v>
      </c>
      <c r="Z35" s="91">
        <v>3.1497365163477111</v>
      </c>
      <c r="AA35" s="91">
        <v>-4.912612385180247</v>
      </c>
      <c r="AB35" s="91">
        <v>-0.99054979720050151</v>
      </c>
      <c r="AC35" s="91">
        <v>-14.843801707708764</v>
      </c>
      <c r="AD35" s="90">
        <v>-3.0511107598710869</v>
      </c>
      <c r="AE35" s="90">
        <v>0.27980280149202164</v>
      </c>
    </row>
    <row r="36" spans="1:31" ht="15.6" customHeight="1" x14ac:dyDescent="0.35">
      <c r="A36" s="89"/>
      <c r="B36" s="89"/>
      <c r="C36" s="89"/>
      <c r="D36" s="89"/>
      <c r="E36" s="89"/>
      <c r="F36" s="89"/>
      <c r="H36" s="91">
        <v>14.348178896948211</v>
      </c>
      <c r="I36" s="91">
        <v>-0.29000510363330945</v>
      </c>
      <c r="J36" s="91">
        <v>0.20212628113124537</v>
      </c>
      <c r="K36" s="91">
        <v>1.3240613900404732</v>
      </c>
      <c r="L36" s="91">
        <v>2.6897642782298319</v>
      </c>
      <c r="M36" s="91">
        <v>-27.96439967488682</v>
      </c>
      <c r="N36" s="91">
        <v>16.562266538445602</v>
      </c>
      <c r="O36" s="91">
        <v>2.2565806934327726</v>
      </c>
      <c r="P36" s="91">
        <v>-2.1573861839899564</v>
      </c>
      <c r="Q36" s="91">
        <v>-3.1701885095397087</v>
      </c>
      <c r="R36" s="91">
        <v>0.31160848634787869</v>
      </c>
      <c r="S36" s="91">
        <v>-0.14611002387298397</v>
      </c>
      <c r="T36" s="91">
        <v>5.3919905123908505</v>
      </c>
      <c r="U36" s="91">
        <v>3.7094131992831247</v>
      </c>
      <c r="V36" s="91">
        <v>1.4397486946589866</v>
      </c>
      <c r="W36" s="91">
        <v>-1.8476851297654331</v>
      </c>
      <c r="X36" s="91">
        <v>-2.5449793067769058</v>
      </c>
      <c r="Y36" s="91">
        <v>-0.58959739215682871</v>
      </c>
      <c r="Z36" s="91">
        <v>-6.1217656831704454</v>
      </c>
      <c r="AA36" s="91">
        <v>1.2470012020669197</v>
      </c>
      <c r="AB36" s="91">
        <v>0.5099345169829036</v>
      </c>
      <c r="AC36" s="91">
        <v>-5.1605576821664041</v>
      </c>
      <c r="AD36" s="90">
        <v>0.23780784762463553</v>
      </c>
      <c r="AE36" s="90">
        <v>-2.9129441889681244E-2</v>
      </c>
    </row>
    <row r="37" spans="1:31" ht="15.6" customHeight="1" x14ac:dyDescent="0.3">
      <c r="H37" s="91">
        <v>4.6428576832158459</v>
      </c>
      <c r="I37" s="91">
        <v>0.47614089164844114</v>
      </c>
      <c r="J37" s="91">
        <v>2.8803159404009224</v>
      </c>
      <c r="K37" s="91">
        <v>-1.5152889838801062</v>
      </c>
      <c r="L37" s="91">
        <v>-1.7233477567368063</v>
      </c>
      <c r="M37" s="91">
        <v>-0.89099263460883982</v>
      </c>
      <c r="N37" s="91">
        <v>2.256580693432773</v>
      </c>
      <c r="O37" s="91">
        <v>27.294278477707177</v>
      </c>
      <c r="P37" s="91">
        <v>-6.3392233336019483</v>
      </c>
      <c r="Q37" s="91">
        <v>-4.2353523178274415</v>
      </c>
      <c r="R37" s="91">
        <v>-3.3880676261173637</v>
      </c>
      <c r="S37" s="91">
        <v>-2.2153588290733905</v>
      </c>
      <c r="T37" s="91">
        <v>-3.2804155492855513</v>
      </c>
      <c r="U37" s="91">
        <v>-1.6582808437807603</v>
      </c>
      <c r="V37" s="91">
        <v>0.23502398677334141</v>
      </c>
      <c r="W37" s="91">
        <v>-1.8622444289908335</v>
      </c>
      <c r="X37" s="91">
        <v>-1.4997778340113179</v>
      </c>
      <c r="Y37" s="91">
        <v>1.6387911427942983</v>
      </c>
      <c r="Z37" s="91">
        <v>-1.8969828184477466</v>
      </c>
      <c r="AA37" s="91">
        <v>4.4913950037595098</v>
      </c>
      <c r="AB37" s="91">
        <v>-1.3485318741165528</v>
      </c>
      <c r="AC37" s="91">
        <v>-12.061518989253626</v>
      </c>
      <c r="AD37" s="90">
        <v>0.45952775467481788</v>
      </c>
      <c r="AE37" s="90">
        <v>9.0801381206159684E-3</v>
      </c>
    </row>
    <row r="38" spans="1:31" ht="15.6" customHeight="1" x14ac:dyDescent="0.3">
      <c r="H38" s="91">
        <v>-0.80335559139741497</v>
      </c>
      <c r="I38" s="91">
        <v>0.74275182574397702</v>
      </c>
      <c r="J38" s="91">
        <v>1.835571551996845</v>
      </c>
      <c r="K38" s="91">
        <v>-7.8366499471582432E-2</v>
      </c>
      <c r="L38" s="91">
        <v>-4.0992584992684087</v>
      </c>
      <c r="M38" s="91">
        <v>-8.8227966852664803</v>
      </c>
      <c r="N38" s="91">
        <v>-2.1573861839899586</v>
      </c>
      <c r="O38" s="91">
        <v>-6.3392233336019528</v>
      </c>
      <c r="P38" s="91">
        <v>18.914288983789124</v>
      </c>
      <c r="Q38" s="91">
        <v>2.350753456078881</v>
      </c>
      <c r="R38" s="91">
        <v>0.35987936055936914</v>
      </c>
      <c r="S38" s="91">
        <v>3.2970672146614657</v>
      </c>
      <c r="T38" s="91">
        <v>-0.75070816937952634</v>
      </c>
      <c r="U38" s="91">
        <v>-6.1764535001858878</v>
      </c>
      <c r="V38" s="91">
        <v>1.0853069799321184</v>
      </c>
      <c r="W38" s="91">
        <v>-0.29428055983315893</v>
      </c>
      <c r="X38" s="91">
        <v>2.2328193327108816</v>
      </c>
      <c r="Y38" s="91">
        <v>-2.7959176204246527</v>
      </c>
      <c r="Z38" s="91">
        <v>-0.13351474286125434</v>
      </c>
      <c r="AA38" s="91">
        <v>1.0613267497213672</v>
      </c>
      <c r="AB38" s="91">
        <v>0.27196435106784672</v>
      </c>
      <c r="AC38" s="91">
        <v>0.29953157941840725</v>
      </c>
      <c r="AD38" s="90">
        <v>0.27457167808996286</v>
      </c>
      <c r="AE38" s="90">
        <v>-6.815603814340393E-2</v>
      </c>
    </row>
    <row r="39" spans="1:31" ht="15.6" customHeight="1" x14ac:dyDescent="0.3">
      <c r="H39" s="91">
        <v>-4.8245759809308613</v>
      </c>
      <c r="I39" s="91">
        <v>1.2759903267325357</v>
      </c>
      <c r="J39" s="91">
        <v>0.38242698553482424</v>
      </c>
      <c r="K39" s="91">
        <v>-0.65919428556867476</v>
      </c>
      <c r="L39" s="91">
        <v>-1.7465003772830574</v>
      </c>
      <c r="M39" s="91">
        <v>0.997803372652037</v>
      </c>
      <c r="N39" s="91">
        <v>-3.1701885095397091</v>
      </c>
      <c r="O39" s="91">
        <v>-4.2353523178274415</v>
      </c>
      <c r="P39" s="91">
        <v>2.3507534560788792</v>
      </c>
      <c r="Q39" s="91">
        <v>11.427732647212078</v>
      </c>
      <c r="R39" s="91">
        <v>-1.681259587922225</v>
      </c>
      <c r="S39" s="91">
        <v>1.4448746128284125</v>
      </c>
      <c r="T39" s="91">
        <v>-0.44294919875490929</v>
      </c>
      <c r="U39" s="91">
        <v>-4.1431057304415821</v>
      </c>
      <c r="V39" s="91">
        <v>-0.64877040802034946</v>
      </c>
      <c r="W39" s="91">
        <v>-0.57707630806205401</v>
      </c>
      <c r="X39" s="91">
        <v>0.58289326216738047</v>
      </c>
      <c r="Y39" s="91">
        <v>-0.30280827562357482</v>
      </c>
      <c r="Z39" s="91">
        <v>1.3377478434993342</v>
      </c>
      <c r="AA39" s="91">
        <v>-3.0131575415468177</v>
      </c>
      <c r="AB39" s="91">
        <v>0.34837352954357159</v>
      </c>
      <c r="AC39" s="91">
        <v>5.2963424852722003</v>
      </c>
      <c r="AD39" s="90">
        <v>-0.23378317358606338</v>
      </c>
      <c r="AE39" s="90">
        <v>5.4544398974886631E-2</v>
      </c>
    </row>
    <row r="40" spans="1:31" ht="15.6" customHeight="1" x14ac:dyDescent="0.3">
      <c r="H40" s="91">
        <v>-1.526556803991995</v>
      </c>
      <c r="I40" s="91">
        <v>-6.5185267969239846E-2</v>
      </c>
      <c r="J40" s="91">
        <v>-1.4307972325434219</v>
      </c>
      <c r="K40" s="91">
        <v>1.1724585956420894</v>
      </c>
      <c r="L40" s="91">
        <v>0.48042783069134065</v>
      </c>
      <c r="M40" s="91">
        <v>-3.3192065550872294</v>
      </c>
      <c r="N40" s="91">
        <v>0.31160848634787663</v>
      </c>
      <c r="O40" s="91">
        <v>-3.3880676261173641</v>
      </c>
      <c r="P40" s="91">
        <v>0.35987936055936942</v>
      </c>
      <c r="Q40" s="91">
        <v>-1.6812595879222252</v>
      </c>
      <c r="R40" s="91">
        <v>9.2258334132087629</v>
      </c>
      <c r="S40" s="91">
        <v>-0.89560488332064092</v>
      </c>
      <c r="T40" s="91">
        <v>0.8370699382761877</v>
      </c>
      <c r="U40" s="91">
        <v>2.8167151478146093</v>
      </c>
      <c r="V40" s="91">
        <v>0.14390808156036294</v>
      </c>
      <c r="W40" s="91">
        <v>-4.7004599934667247E-2</v>
      </c>
      <c r="X40" s="91">
        <v>1.1283747892993508</v>
      </c>
      <c r="Y40" s="91">
        <v>-0.90437395868232517</v>
      </c>
      <c r="Z40" s="91">
        <v>-3.2188362948176672</v>
      </c>
      <c r="AA40" s="91">
        <v>1.0079763403751461</v>
      </c>
      <c r="AB40" s="91">
        <v>-0.53341156735210882</v>
      </c>
      <c r="AC40" s="91">
        <v>-0.47394760603621588</v>
      </c>
      <c r="AD40" s="90">
        <v>-0.13174343564066576</v>
      </c>
      <c r="AE40" s="90">
        <v>5.5541505987720542E-2</v>
      </c>
    </row>
    <row r="41" spans="1:31" ht="15.6" customHeight="1" x14ac:dyDescent="0.3">
      <c r="H41" s="91">
        <v>1.7739802155371682</v>
      </c>
      <c r="I41" s="91">
        <v>0.66018394218477283</v>
      </c>
      <c r="J41" s="91">
        <v>0.46031322506318284</v>
      </c>
      <c r="K41" s="91">
        <v>0.33377320253720977</v>
      </c>
      <c r="L41" s="91">
        <v>-9.7424903355888132E-2</v>
      </c>
      <c r="M41" s="91">
        <v>-11.813413529193891</v>
      </c>
      <c r="N41" s="91">
        <v>-0.14611002387298364</v>
      </c>
      <c r="O41" s="91">
        <v>-2.2153588290733901</v>
      </c>
      <c r="P41" s="91">
        <v>3.2970672146614675</v>
      </c>
      <c r="Q41" s="91">
        <v>1.444874612828412</v>
      </c>
      <c r="R41" s="91">
        <v>-0.89560488332064048</v>
      </c>
      <c r="S41" s="91">
        <v>10.543366120587715</v>
      </c>
      <c r="T41" s="91">
        <v>2.6075096514334084</v>
      </c>
      <c r="U41" s="91">
        <v>-2.2156403714488806</v>
      </c>
      <c r="V41" s="91">
        <v>0.22695125303924449</v>
      </c>
      <c r="W41" s="91">
        <v>-0.86122331581820144</v>
      </c>
      <c r="X41" s="91">
        <v>-0.53243401375055732</v>
      </c>
      <c r="Y41" s="91">
        <v>-0.29776471985817426</v>
      </c>
      <c r="Z41" s="91">
        <v>-0.35865058553579232</v>
      </c>
      <c r="AA41" s="91">
        <v>0.62503458820588353</v>
      </c>
      <c r="AB41" s="91">
        <v>-1.2398446161080734</v>
      </c>
      <c r="AC41" s="91">
        <v>-1.2995842347419886</v>
      </c>
      <c r="AD41" s="90">
        <v>-3.7299852645452609E-2</v>
      </c>
      <c r="AE41" s="90">
        <v>9.9516037388095488E-2</v>
      </c>
    </row>
    <row r="42" spans="1:31" ht="15.6" customHeight="1" x14ac:dyDescent="0.3">
      <c r="H42" s="91">
        <v>3.6389794378300704</v>
      </c>
      <c r="I42" s="91">
        <v>-4.1302149460451316</v>
      </c>
      <c r="J42" s="91">
        <v>-0.32451518101082899</v>
      </c>
      <c r="K42" s="91">
        <v>1.2706012372696407</v>
      </c>
      <c r="L42" s="91">
        <v>1.1340703234086289</v>
      </c>
      <c r="M42" s="91">
        <v>-9.5614596391483584</v>
      </c>
      <c r="N42" s="91">
        <v>5.3919905123908505</v>
      </c>
      <c r="O42" s="91">
        <v>-3.2804155492855513</v>
      </c>
      <c r="P42" s="91">
        <v>-0.75070816937952589</v>
      </c>
      <c r="Q42" s="91">
        <v>-0.44294919875491084</v>
      </c>
      <c r="R42" s="91">
        <v>0.83706993827618759</v>
      </c>
      <c r="S42" s="91">
        <v>2.6075096514334071</v>
      </c>
      <c r="T42" s="91">
        <v>16.420456145856235</v>
      </c>
      <c r="U42" s="91">
        <v>0.45839291025623047</v>
      </c>
      <c r="V42" s="91">
        <v>0.16251622872717936</v>
      </c>
      <c r="W42" s="91">
        <v>-0.21028176605849985</v>
      </c>
      <c r="X42" s="91">
        <v>0.25653451535068172</v>
      </c>
      <c r="Y42" s="91">
        <v>-3.7830142768967812</v>
      </c>
      <c r="Z42" s="91">
        <v>-5.2815951702625226</v>
      </c>
      <c r="AA42" s="91">
        <v>0.90796754536495783</v>
      </c>
      <c r="AB42" s="91">
        <v>-0.97058943828440114</v>
      </c>
      <c r="AC42" s="91">
        <v>-4.3503451110375568</v>
      </c>
      <c r="AD42" s="90">
        <v>0.34034899312658606</v>
      </c>
      <c r="AE42" s="90">
        <v>-3.1688361594306366E-2</v>
      </c>
    </row>
    <row r="43" spans="1:31" ht="15.6" customHeight="1" x14ac:dyDescent="0.3">
      <c r="H43" s="91">
        <v>0.95541118864174179</v>
      </c>
      <c r="I43" s="91">
        <v>-1.1141711528176645</v>
      </c>
      <c r="J43" s="91">
        <v>-1.0085830646437419</v>
      </c>
      <c r="K43" s="91">
        <v>1.1818334607573913</v>
      </c>
      <c r="L43" s="91">
        <v>0.21538380894514633</v>
      </c>
      <c r="M43" s="91">
        <v>2.0328646583616363</v>
      </c>
      <c r="N43" s="91">
        <v>3.7094131992831212</v>
      </c>
      <c r="O43" s="91">
        <v>-1.6582808437807639</v>
      </c>
      <c r="P43" s="91">
        <v>-6.1764535001858887</v>
      </c>
      <c r="Q43" s="91">
        <v>-4.1431057304415839</v>
      </c>
      <c r="R43" s="91">
        <v>2.8167151478146102</v>
      </c>
      <c r="S43" s="91">
        <v>-2.2156403714488824</v>
      </c>
      <c r="T43" s="91">
        <v>0.45839291025622786</v>
      </c>
      <c r="U43" s="91">
        <v>12.995695409500069</v>
      </c>
      <c r="V43" s="91">
        <v>1.2484249344536009</v>
      </c>
      <c r="W43" s="91">
        <v>-0.51493827559583205</v>
      </c>
      <c r="X43" s="91">
        <v>-0.40750009721062386</v>
      </c>
      <c r="Y43" s="91">
        <v>-8.3067299907988459E-2</v>
      </c>
      <c r="Z43" s="91">
        <v>-4.2876971956043901</v>
      </c>
      <c r="AA43" s="91">
        <v>0.96363087092692101</v>
      </c>
      <c r="AB43" s="91">
        <v>-1.2128520605521016</v>
      </c>
      <c r="AC43" s="91">
        <v>-3.7554759967510165</v>
      </c>
      <c r="AD43" s="90">
        <v>0.31844214414526123</v>
      </c>
      <c r="AE43" s="90">
        <v>7.2172444517967982E-3</v>
      </c>
    </row>
    <row r="44" spans="1:31" ht="15.6" customHeight="1" x14ac:dyDescent="0.35">
      <c r="A44" s="89"/>
      <c r="B44" s="89"/>
      <c r="C44" s="89"/>
      <c r="D44" s="89"/>
      <c r="E44" s="89"/>
      <c r="F44" s="89"/>
      <c r="H44" s="91">
        <v>1.9433708217364203</v>
      </c>
      <c r="I44" s="91">
        <v>-1.2099091450833876</v>
      </c>
      <c r="J44" s="91">
        <v>-0.65307417230897613</v>
      </c>
      <c r="K44" s="91">
        <v>0.13713230422039968</v>
      </c>
      <c r="L44" s="91">
        <v>-0.33699353595218079</v>
      </c>
      <c r="M44" s="91">
        <v>-5.4107723198991104</v>
      </c>
      <c r="N44" s="91">
        <v>1.4397486946589855</v>
      </c>
      <c r="O44" s="91">
        <v>0.23502398677334124</v>
      </c>
      <c r="P44" s="91">
        <v>1.0853069799321196</v>
      </c>
      <c r="Q44" s="91">
        <v>-0.64877040802034924</v>
      </c>
      <c r="R44" s="91">
        <v>0.14390808156036258</v>
      </c>
      <c r="S44" s="91">
        <v>0.22695125303924432</v>
      </c>
      <c r="T44" s="91">
        <v>0.16251622872717905</v>
      </c>
      <c r="U44" s="91">
        <v>1.2484249344536007</v>
      </c>
      <c r="V44" s="91">
        <v>4.5651545209127224</v>
      </c>
      <c r="W44" s="91">
        <v>-0.21557627018568715</v>
      </c>
      <c r="X44" s="91">
        <v>0.11049903944553326</v>
      </c>
      <c r="Y44" s="91">
        <v>0.29215220539829939</v>
      </c>
      <c r="Z44" s="91">
        <v>-0.98521034753245551</v>
      </c>
      <c r="AA44" s="91">
        <v>0.42966052287432493</v>
      </c>
      <c r="AB44" s="91">
        <v>-0.26412984808202566</v>
      </c>
      <c r="AC44" s="91">
        <v>-2.29541352666836</v>
      </c>
      <c r="AD44" s="90">
        <v>-0.15990123896433092</v>
      </c>
      <c r="AE44" s="90">
        <v>7.1638472576776718E-2</v>
      </c>
    </row>
    <row r="45" spans="1:31" ht="15.6" customHeight="1" x14ac:dyDescent="0.3">
      <c r="A45" s="150" t="s">
        <v>156</v>
      </c>
      <c r="B45" s="150"/>
      <c r="C45" s="150"/>
      <c r="D45" s="150"/>
      <c r="E45" s="150"/>
      <c r="F45" s="150"/>
      <c r="H45" s="91">
        <v>-2.7192284411818273</v>
      </c>
      <c r="I45" s="91">
        <v>-1.1579996538426711</v>
      </c>
      <c r="J45" s="91">
        <v>-0.68293415939573554</v>
      </c>
      <c r="K45" s="91">
        <v>-8.3834465892262774E-2</v>
      </c>
      <c r="L45" s="91">
        <v>0.62541445048379007</v>
      </c>
      <c r="M45" s="91">
        <v>8.2166946478085396</v>
      </c>
      <c r="N45" s="91">
        <v>-1.8476851297654293</v>
      </c>
      <c r="O45" s="91">
        <v>-1.8622444289908304</v>
      </c>
      <c r="P45" s="91">
        <v>-0.29428055983316009</v>
      </c>
      <c r="Q45" s="91">
        <v>-0.57707630806205468</v>
      </c>
      <c r="R45" s="91">
        <v>-4.7004599934668122E-2</v>
      </c>
      <c r="S45" s="91">
        <v>-0.86122331581820089</v>
      </c>
      <c r="T45" s="91">
        <v>-0.2102817660584988</v>
      </c>
      <c r="U45" s="91">
        <v>-0.51493827559583238</v>
      </c>
      <c r="V45" s="91">
        <v>-0.21557627018568723</v>
      </c>
      <c r="W45" s="91">
        <v>3.1703359581681849</v>
      </c>
      <c r="X45" s="91">
        <v>-1.2912017315263713</v>
      </c>
      <c r="Y45" s="91">
        <v>-0.97921779962552891</v>
      </c>
      <c r="Z45" s="91">
        <v>1.5098290891566704</v>
      </c>
      <c r="AA45" s="91">
        <v>-1.8639619607778968</v>
      </c>
      <c r="AB45" s="91">
        <v>0.66722995510234262</v>
      </c>
      <c r="AC45" s="91">
        <v>1.0191847657671247</v>
      </c>
      <c r="AD45" s="90">
        <v>0.40647557393200734</v>
      </c>
      <c r="AE45" s="90">
        <v>-8.2170968037286643E-2</v>
      </c>
    </row>
    <row r="46" spans="1:31" ht="15.6" customHeight="1" x14ac:dyDescent="0.3">
      <c r="A46" s="150"/>
      <c r="B46" s="150"/>
      <c r="C46" s="150"/>
      <c r="D46" s="150"/>
      <c r="E46" s="150"/>
      <c r="F46" s="150"/>
      <c r="H46" s="91">
        <v>-3.8455565017916871</v>
      </c>
      <c r="I46" s="91">
        <v>-2.0832044551057791</v>
      </c>
      <c r="J46" s="91">
        <v>0.26732021680649759</v>
      </c>
      <c r="K46" s="91">
        <v>-2.5423650572270191E-3</v>
      </c>
      <c r="L46" s="91">
        <v>-2.7190083351080259</v>
      </c>
      <c r="M46" s="91">
        <v>6.4394689253357713</v>
      </c>
      <c r="N46" s="91">
        <v>-2.5449793067769111</v>
      </c>
      <c r="O46" s="91">
        <v>-1.499777834011321</v>
      </c>
      <c r="P46" s="91">
        <v>2.2328193327108812</v>
      </c>
      <c r="Q46" s="91">
        <v>0.58289326216738246</v>
      </c>
      <c r="R46" s="91">
        <v>1.1283747892993496</v>
      </c>
      <c r="S46" s="91">
        <v>-0.53243401375055899</v>
      </c>
      <c r="T46" s="91">
        <v>0.25653451535067823</v>
      </c>
      <c r="U46" s="91">
        <v>-0.40750009721062475</v>
      </c>
      <c r="V46" s="91">
        <v>0.11049903944553202</v>
      </c>
      <c r="W46" s="91">
        <v>-1.2912017315263697</v>
      </c>
      <c r="X46" s="91">
        <v>6.6675347903241304</v>
      </c>
      <c r="Y46" s="91">
        <v>-1.5789412309673099</v>
      </c>
      <c r="Z46" s="91">
        <v>-0.154990101262132</v>
      </c>
      <c r="AA46" s="91">
        <v>0.70703292983031918</v>
      </c>
      <c r="AB46" s="91">
        <v>-0.48042866154997371</v>
      </c>
      <c r="AC46" s="91">
        <v>-1.2519131671526245</v>
      </c>
      <c r="AD46" s="90">
        <v>0.9974831068256298</v>
      </c>
      <c r="AE46" s="90">
        <v>-0.13336893690995733</v>
      </c>
    </row>
    <row r="47" spans="1:31" ht="15.6" customHeight="1" x14ac:dyDescent="0.3">
      <c r="A47" s="150"/>
      <c r="B47" s="150"/>
      <c r="C47" s="150"/>
      <c r="D47" s="150"/>
      <c r="E47" s="150"/>
      <c r="F47" s="150"/>
      <c r="H47" s="91">
        <v>5.5546753763564869</v>
      </c>
      <c r="I47" s="91">
        <v>1.3313986243108</v>
      </c>
      <c r="J47" s="91">
        <v>-0.32570834847375035</v>
      </c>
      <c r="K47" s="91">
        <v>-0.97423270669508544</v>
      </c>
      <c r="L47" s="91">
        <v>-0.99828124579979716</v>
      </c>
      <c r="M47" s="91">
        <v>-6.3056902715127565</v>
      </c>
      <c r="N47" s="91">
        <v>-0.58959739215682871</v>
      </c>
      <c r="O47" s="91">
        <v>1.6387911427942954</v>
      </c>
      <c r="P47" s="91">
        <v>-2.7959176204246523</v>
      </c>
      <c r="Q47" s="91">
        <v>-0.30280827562357215</v>
      </c>
      <c r="R47" s="91">
        <v>-0.90437395868232451</v>
      </c>
      <c r="S47" s="91">
        <v>-0.29776471985817132</v>
      </c>
      <c r="T47" s="91">
        <v>-3.7830142768967812</v>
      </c>
      <c r="U47" s="91">
        <v>-8.306729990798993E-2</v>
      </c>
      <c r="V47" s="91">
        <v>0.29215220539829961</v>
      </c>
      <c r="W47" s="91">
        <v>-0.97921779962552979</v>
      </c>
      <c r="X47" s="91">
        <v>-1.5789412309673114</v>
      </c>
      <c r="Y47" s="91">
        <v>6.8053086022341986</v>
      </c>
      <c r="Z47" s="91">
        <v>2.288301740572924</v>
      </c>
      <c r="AA47" s="91">
        <v>-1.5408043306989152</v>
      </c>
      <c r="AB47" s="91">
        <v>-0.34759368301293775</v>
      </c>
      <c r="AC47" s="91">
        <v>3.8963854686693988</v>
      </c>
      <c r="AD47" s="90">
        <v>0.23856325528230371</v>
      </c>
      <c r="AE47" s="90">
        <v>3.9557262492989742E-2</v>
      </c>
    </row>
    <row r="48" spans="1:31" ht="15.6" customHeight="1" x14ac:dyDescent="0.3">
      <c r="A48" s="150"/>
      <c r="B48" s="150"/>
      <c r="C48" s="150"/>
      <c r="D48" s="150"/>
      <c r="E48" s="150"/>
      <c r="F48" s="150"/>
      <c r="H48" s="91">
        <v>1.275837736557949</v>
      </c>
      <c r="I48" s="91">
        <v>-0.10706192348796476</v>
      </c>
      <c r="J48" s="91">
        <v>-0.90474192920146868</v>
      </c>
      <c r="K48" s="91">
        <v>-1.8643648693632167</v>
      </c>
      <c r="L48" s="91">
        <v>-1.2728761512328606</v>
      </c>
      <c r="M48" s="91">
        <v>3.1497365163477089</v>
      </c>
      <c r="N48" s="91">
        <v>-6.1217656831704428</v>
      </c>
      <c r="O48" s="91">
        <v>-1.8969828184477473</v>
      </c>
      <c r="P48" s="91">
        <v>-0.13351474286125664</v>
      </c>
      <c r="Q48" s="91">
        <v>1.3377478434993357</v>
      </c>
      <c r="R48" s="91">
        <v>-3.2188362948176681</v>
      </c>
      <c r="S48" s="91">
        <v>-0.35865058553579121</v>
      </c>
      <c r="T48" s="91">
        <v>-5.2815951702625235</v>
      </c>
      <c r="U48" s="91">
        <v>-4.2876971956043919</v>
      </c>
      <c r="V48" s="91">
        <v>-0.98521034753245651</v>
      </c>
      <c r="W48" s="91">
        <v>1.5098290891566712</v>
      </c>
      <c r="X48" s="91">
        <v>-0.15499010126213436</v>
      </c>
      <c r="Y48" s="91">
        <v>2.288301740572924</v>
      </c>
      <c r="Z48" s="91">
        <v>13.415218222897591</v>
      </c>
      <c r="AA48" s="91">
        <v>-2.5510103128803632</v>
      </c>
      <c r="AB48" s="91">
        <v>1.1707434808555877</v>
      </c>
      <c r="AC48" s="91">
        <v>4.9918834957725169</v>
      </c>
      <c r="AD48" s="90">
        <v>-0.20482619240606373</v>
      </c>
      <c r="AE48" s="90">
        <v>4.457155918305658E-2</v>
      </c>
    </row>
    <row r="49" spans="1:31" ht="15.6" customHeight="1" x14ac:dyDescent="0.3">
      <c r="A49" s="150"/>
      <c r="B49" s="150"/>
      <c r="C49" s="150"/>
      <c r="D49" s="150"/>
      <c r="E49" s="150"/>
      <c r="F49" s="150"/>
      <c r="H49" s="91">
        <v>5.4143584084668852</v>
      </c>
      <c r="I49" s="91">
        <v>-0.33238036873864069</v>
      </c>
      <c r="J49" s="91">
        <v>0.70868905504921109</v>
      </c>
      <c r="K49" s="91">
        <v>1.7860729799691288E-2</v>
      </c>
      <c r="L49" s="91">
        <v>-2.5259445021412748</v>
      </c>
      <c r="M49" s="91">
        <v>-4.9126123851802381</v>
      </c>
      <c r="N49" s="91">
        <v>1.2470012020669137</v>
      </c>
      <c r="O49" s="91">
        <v>4.4913950037595072</v>
      </c>
      <c r="P49" s="91">
        <v>1.0613267497213683</v>
      </c>
      <c r="Q49" s="91">
        <v>-3.0131575415468173</v>
      </c>
      <c r="R49" s="91">
        <v>1.0079763403751456</v>
      </c>
      <c r="S49" s="91">
        <v>0.62503458820588231</v>
      </c>
      <c r="T49" s="91">
        <v>0.90796754536495416</v>
      </c>
      <c r="U49" s="91">
        <v>0.96363087092692146</v>
      </c>
      <c r="V49" s="91">
        <v>0.42966052287432449</v>
      </c>
      <c r="W49" s="91">
        <v>-1.8639619607778968</v>
      </c>
      <c r="X49" s="91">
        <v>0.70703292983032229</v>
      </c>
      <c r="Y49" s="91">
        <v>-1.5408043306989141</v>
      </c>
      <c r="Z49" s="91">
        <v>-2.5510103128803601</v>
      </c>
      <c r="AA49" s="91">
        <v>8.0935451040541633</v>
      </c>
      <c r="AB49" s="91">
        <v>-2.2072365191760328</v>
      </c>
      <c r="AC49" s="91">
        <v>-6.7283711293551098</v>
      </c>
      <c r="AD49" s="90">
        <v>0.29746981989754828</v>
      </c>
      <c r="AE49" s="90">
        <v>-4.7656803046252035E-2</v>
      </c>
    </row>
    <row r="50" spans="1:31" ht="15.6" customHeight="1" x14ac:dyDescent="0.3">
      <c r="A50" s="150"/>
      <c r="B50" s="150"/>
      <c r="C50" s="150"/>
      <c r="D50" s="150"/>
      <c r="E50" s="150"/>
      <c r="F50" s="150"/>
      <c r="H50" s="91">
        <v>-2.304307896141661</v>
      </c>
      <c r="I50" s="91">
        <v>-0.58738778865617591</v>
      </c>
      <c r="J50" s="91">
        <v>-8.8231439953100191E-2</v>
      </c>
      <c r="K50" s="91">
        <v>0.2247960067092547</v>
      </c>
      <c r="L50" s="91">
        <v>-0.72672542220427894</v>
      </c>
      <c r="M50" s="91">
        <v>-0.99054979720051284</v>
      </c>
      <c r="N50" s="91">
        <v>0.50993451698290615</v>
      </c>
      <c r="O50" s="91">
        <v>-1.3485318741165491</v>
      </c>
      <c r="P50" s="91">
        <v>0.27196435106784506</v>
      </c>
      <c r="Q50" s="91">
        <v>0.34837352954357192</v>
      </c>
      <c r="R50" s="91">
        <v>-0.53341156735210904</v>
      </c>
      <c r="S50" s="91">
        <v>-1.2398446161080727</v>
      </c>
      <c r="T50" s="91">
        <v>-0.97058943828440103</v>
      </c>
      <c r="U50" s="91">
        <v>-1.2128520605521029</v>
      </c>
      <c r="V50" s="91">
        <v>-0.26412984808202555</v>
      </c>
      <c r="W50" s="91">
        <v>0.66722995510234151</v>
      </c>
      <c r="X50" s="91">
        <v>-0.48042866154997577</v>
      </c>
      <c r="Y50" s="91">
        <v>-0.34759368301293636</v>
      </c>
      <c r="Z50" s="91">
        <v>1.170743480855587</v>
      </c>
      <c r="AA50" s="91">
        <v>-2.2072365191760333</v>
      </c>
      <c r="AB50" s="91">
        <v>5.9244311657501942</v>
      </c>
      <c r="AC50" s="91">
        <v>4.1843476063782346</v>
      </c>
      <c r="AD50" s="90">
        <v>0.23557229491166276</v>
      </c>
      <c r="AE50" s="90">
        <v>-8.164078117645264E-2</v>
      </c>
    </row>
    <row r="51" spans="1:31" ht="15.6" customHeight="1" x14ac:dyDescent="0.3">
      <c r="A51" s="150"/>
      <c r="B51" s="150"/>
      <c r="C51" s="150"/>
      <c r="D51" s="150"/>
      <c r="E51" s="150"/>
      <c r="F51" s="150"/>
      <c r="H51" s="91">
        <v>-1.4050094319148265</v>
      </c>
      <c r="I51" s="91">
        <v>5.0491764371181125</v>
      </c>
      <c r="J51" s="91">
        <v>0.34217529735980057</v>
      </c>
      <c r="K51" s="91">
        <v>2.4467173071267556E-2</v>
      </c>
      <c r="L51" s="91">
        <v>0.50611982699763625</v>
      </c>
      <c r="M51" s="91">
        <v>-14.843801707708762</v>
      </c>
      <c r="N51" s="91">
        <v>-5.1605576821663997</v>
      </c>
      <c r="O51" s="91">
        <v>-12.061518989253637</v>
      </c>
      <c r="P51" s="91">
        <v>0.29953157941840231</v>
      </c>
      <c r="Q51" s="91">
        <v>5.2963424852722074</v>
      </c>
      <c r="R51" s="91">
        <v>-0.47394760603621383</v>
      </c>
      <c r="S51" s="91">
        <v>-1.2995842347419826</v>
      </c>
      <c r="T51" s="91">
        <v>-4.3503451110375542</v>
      </c>
      <c r="U51" s="91">
        <v>-3.7554759967510161</v>
      </c>
      <c r="V51" s="91">
        <v>-2.2954135266683582</v>
      </c>
      <c r="W51" s="91">
        <v>1.0191847657671238</v>
      </c>
      <c r="X51" s="91">
        <v>-1.2519131671526307</v>
      </c>
      <c r="Y51" s="91">
        <v>3.8963854686694011</v>
      </c>
      <c r="Z51" s="91">
        <v>4.9918834957725151</v>
      </c>
      <c r="AA51" s="91">
        <v>-6.7283711293551169</v>
      </c>
      <c r="AB51" s="91">
        <v>4.1843476063782337</v>
      </c>
      <c r="AC51" s="91">
        <v>28.016324446961793</v>
      </c>
      <c r="AD51" s="90">
        <v>-0.1431331106750503</v>
      </c>
      <c r="AE51" s="90">
        <v>0.5775346423651474</v>
      </c>
    </row>
    <row r="52" spans="1:31" x14ac:dyDescent="0.3">
      <c r="H52" s="90">
        <v>-0.43028374224071808</v>
      </c>
      <c r="I52" s="90">
        <v>0.40287690535697057</v>
      </c>
      <c r="J52" s="90">
        <v>-3.9607537736791633E-2</v>
      </c>
      <c r="K52" s="90">
        <v>0.25927574138832665</v>
      </c>
      <c r="L52" s="90">
        <v>-3.672607148948516E-2</v>
      </c>
      <c r="M52" s="90">
        <v>-3.0511107598710914</v>
      </c>
      <c r="N52" s="90">
        <v>0.23780784762463661</v>
      </c>
      <c r="O52" s="90">
        <v>0.45952775467481877</v>
      </c>
      <c r="P52" s="90">
        <v>0.27457167808996236</v>
      </c>
      <c r="Q52" s="90">
        <v>-0.23378317358606418</v>
      </c>
      <c r="R52" s="90">
        <v>-0.1317434356406656</v>
      </c>
      <c r="S52" s="90">
        <v>-3.7299852645452443E-2</v>
      </c>
      <c r="T52" s="90">
        <v>0.34034899312658634</v>
      </c>
      <c r="U52" s="90">
        <v>0.31844214414526123</v>
      </c>
      <c r="V52" s="90">
        <v>-0.15990123896433064</v>
      </c>
      <c r="W52" s="90">
        <v>0.40647557393200717</v>
      </c>
      <c r="X52" s="90">
        <v>0.9974831068256298</v>
      </c>
      <c r="Y52" s="90">
        <v>0.23856325528230371</v>
      </c>
      <c r="Z52" s="90">
        <v>-0.20482619240606328</v>
      </c>
      <c r="AA52" s="90">
        <v>0.29746981989754906</v>
      </c>
      <c r="AB52" s="90">
        <v>0.23557229491166226</v>
      </c>
      <c r="AC52" s="90">
        <v>-0.14313311067505116</v>
      </c>
      <c r="AD52" s="90">
        <v>-0.43424191339542528</v>
      </c>
      <c r="AE52" s="90">
        <v>3.9642519897834294E-2</v>
      </c>
    </row>
    <row r="53" spans="1:31" x14ac:dyDescent="0.3">
      <c r="H53" s="90">
        <v>0.33283492587654845</v>
      </c>
      <c r="I53" s="90">
        <v>-0.16878533483781072</v>
      </c>
      <c r="J53" s="90">
        <v>-4.8271720744139275E-2</v>
      </c>
      <c r="K53" s="90">
        <v>-6.0965236453766466E-3</v>
      </c>
      <c r="L53" s="90">
        <v>0.12512592111501281</v>
      </c>
      <c r="M53" s="90">
        <v>0.27980280149201858</v>
      </c>
      <c r="N53" s="90">
        <v>-2.9129441889680609E-2</v>
      </c>
      <c r="O53" s="90">
        <v>9.0801381206161175E-3</v>
      </c>
      <c r="P53" s="90">
        <v>-6.815603814340393E-2</v>
      </c>
      <c r="Q53" s="90">
        <v>5.4544398974886645E-2</v>
      </c>
      <c r="R53" s="90">
        <v>5.5541505987720563E-2</v>
      </c>
      <c r="S53" s="90">
        <v>9.9516037388095641E-2</v>
      </c>
      <c r="T53" s="90">
        <v>-3.1688361594306269E-2</v>
      </c>
      <c r="U53" s="90">
        <v>7.2172444517967687E-3</v>
      </c>
      <c r="V53" s="90">
        <v>7.163847257677676E-2</v>
      </c>
      <c r="W53" s="90">
        <v>-8.2170968037286823E-2</v>
      </c>
      <c r="X53" s="90">
        <v>-0.13336893690995757</v>
      </c>
      <c r="Y53" s="90">
        <v>3.9557262492989957E-2</v>
      </c>
      <c r="Z53" s="90">
        <v>4.4571559183056469E-2</v>
      </c>
      <c r="AA53" s="90">
        <v>-4.7656803046251882E-2</v>
      </c>
      <c r="AB53" s="90">
        <v>-8.1640781176452654E-2</v>
      </c>
      <c r="AC53" s="90">
        <v>0.57753464236514762</v>
      </c>
      <c r="AD53" s="90">
        <v>3.9642519897834315E-2</v>
      </c>
      <c r="AE53" s="90">
        <v>-1.5829462191223678E-2</v>
      </c>
    </row>
    <row r="57" spans="1:31" ht="18" x14ac:dyDescent="0.35">
      <c r="A57" s="5"/>
      <c r="B57" s="128" t="s">
        <v>23</v>
      </c>
      <c r="C57" s="129"/>
      <c r="D57" s="129"/>
      <c r="E57" s="129"/>
      <c r="F57" s="129"/>
      <c r="G57" s="129"/>
      <c r="H57" s="129"/>
      <c r="I57" s="129"/>
      <c r="J57" s="129"/>
      <c r="K57" s="129"/>
      <c r="L57" s="129"/>
      <c r="M57" s="129"/>
      <c r="N57" s="129"/>
      <c r="O57" s="129"/>
      <c r="P57" s="129"/>
      <c r="Q57" s="129"/>
      <c r="R57" s="129"/>
      <c r="S57" s="129"/>
      <c r="T57" s="129"/>
      <c r="U57" s="129"/>
      <c r="V57" s="129"/>
      <c r="W57" s="129"/>
    </row>
    <row r="58" spans="1:31" x14ac:dyDescent="0.3">
      <c r="A58" s="19"/>
      <c r="B58" s="31" t="str" cm="1">
        <f t="array" ref="B58:W58">TRANSPOSE(A59:A80)</f>
        <v>HDFC</v>
      </c>
      <c r="C58" s="31" t="str">
        <v>BAJAJ</v>
      </c>
      <c r="D58" s="31" t="str">
        <v>TATA</v>
      </c>
      <c r="E58" s="31" t="str">
        <v>TCS</v>
      </c>
      <c r="F58" s="31" t="str">
        <v>ASTRAL</v>
      </c>
      <c r="G58" s="31" t="str">
        <v>NIFTY BEES</v>
      </c>
      <c r="H58" s="31" t="str">
        <v>SUN</v>
      </c>
      <c r="I58" s="31" t="str">
        <v>NESTLE</v>
      </c>
      <c r="J58" s="31" t="str">
        <v>ASIAN</v>
      </c>
      <c r="K58" s="31" t="str">
        <v>JUBLIANT</v>
      </c>
      <c r="L58" s="31" t="str">
        <v>EICHER</v>
      </c>
      <c r="M58" s="31" t="str">
        <v>BHARTI</v>
      </c>
      <c r="N58" s="31" t="str">
        <v>TITAN</v>
      </c>
      <c r="O58" s="31" t="str">
        <v>AVENUE</v>
      </c>
      <c r="P58" s="31" t="str">
        <v>PVR</v>
      </c>
      <c r="Q58" s="31" t="str">
        <v>ALKYL</v>
      </c>
      <c r="R58" s="31" t="str">
        <v>VARUN</v>
      </c>
      <c r="S58" s="31" t="str">
        <v>APL</v>
      </c>
      <c r="T58" s="31" t="str">
        <v>PAGE</v>
      </c>
      <c r="U58" s="31" t="str">
        <v>KEI</v>
      </c>
      <c r="V58" s="31" t="str">
        <v>CDSL</v>
      </c>
      <c r="W58" s="31" t="str">
        <v>GOLD BEES</v>
      </c>
    </row>
    <row r="59" spans="1:31" x14ac:dyDescent="0.3">
      <c r="A59" s="29" t="s">
        <v>24</v>
      </c>
      <c r="B59" s="28">
        <f t="array" ref="B59:W80">(12/58)*MMULT(TRANSPOSE(Covariance_Matrix!B2:W60),Covariance_Matrix!B2:W60)</f>
        <v>6.2478747529456778E-2</v>
      </c>
      <c r="C59" s="28">
        <v>8.9873359049789825E-2</v>
      </c>
      <c r="D59" s="28">
        <v>7.3176194317700685E-2</v>
      </c>
      <c r="E59" s="28">
        <v>4.1199917244747405E-2</v>
      </c>
      <c r="F59" s="28">
        <v>4.0875868960555735E-2</v>
      </c>
      <c r="G59" s="28">
        <v>3.9436660797711624E-2</v>
      </c>
      <c r="H59" s="28">
        <v>7.4911586066170556E-3</v>
      </c>
      <c r="I59" s="28">
        <v>1.1129925552920531E-2</v>
      </c>
      <c r="J59" s="28">
        <v>2.0642228742715381E-2</v>
      </c>
      <c r="K59" s="28">
        <v>3.8468116845814984E-2</v>
      </c>
      <c r="L59" s="28">
        <v>3.5649942573547526E-2</v>
      </c>
      <c r="M59" s="28">
        <v>2.3266082385630292E-2</v>
      </c>
      <c r="N59" s="28">
        <v>3.9568296308232276E-2</v>
      </c>
      <c r="O59" s="28">
        <v>2.4348607144868334E-2</v>
      </c>
      <c r="P59" s="28">
        <v>4.1459560702588646E-2</v>
      </c>
      <c r="Q59" s="28">
        <v>5.107404921513542E-2</v>
      </c>
      <c r="R59" s="28">
        <v>5.1631074587864971E-2</v>
      </c>
      <c r="S59" s="28">
        <v>3.5466572332319306E-2</v>
      </c>
      <c r="T59" s="28">
        <v>2.4344814462017545E-2</v>
      </c>
      <c r="U59" s="28">
        <v>1.8216111897725512E-2</v>
      </c>
      <c r="V59" s="28">
        <v>7.5806654466598261E-2</v>
      </c>
      <c r="W59" s="28">
        <v>-6.4221146077951072E-3</v>
      </c>
    </row>
    <row r="60" spans="1:31" x14ac:dyDescent="0.3">
      <c r="A60" s="29" t="s">
        <v>25</v>
      </c>
      <c r="B60" s="28">
        <v>8.9873359049789825E-2</v>
      </c>
      <c r="C60" s="28">
        <v>0.23863046676452621</v>
      </c>
      <c r="D60" s="28">
        <v>0.10692167486951143</v>
      </c>
      <c r="E60" s="28">
        <v>4.1195095011113979E-2</v>
      </c>
      <c r="F60" s="28">
        <v>9.4186614791844855E-2</v>
      </c>
      <c r="G60" s="28">
        <v>7.047533527520404E-2</v>
      </c>
      <c r="H60" s="28">
        <v>2.6941643738494482E-2</v>
      </c>
      <c r="I60" s="28">
        <v>3.1013010716934419E-2</v>
      </c>
      <c r="J60" s="28">
        <v>4.5221011431278761E-2</v>
      </c>
      <c r="K60" s="28">
        <v>7.0402540905159086E-2</v>
      </c>
      <c r="L60" s="28">
        <v>6.8234097817456735E-2</v>
      </c>
      <c r="M60" s="28">
        <v>4.2618660778907705E-2</v>
      </c>
      <c r="N60" s="28">
        <v>0.10265408751448241</v>
      </c>
      <c r="O60" s="28">
        <v>5.8070645959244376E-2</v>
      </c>
      <c r="P60" s="28">
        <v>0.10906794693498799</v>
      </c>
      <c r="Q60" s="28">
        <v>9.1390473995613966E-2</v>
      </c>
      <c r="R60" s="28">
        <v>9.645078166570023E-2</v>
      </c>
      <c r="S60" s="28">
        <v>7.2287879475969763E-2</v>
      </c>
      <c r="T60" s="28">
        <v>7.2774550458448703E-2</v>
      </c>
      <c r="U60" s="28">
        <v>5.5225115218748747E-2</v>
      </c>
      <c r="V60" s="28">
        <v>0.13724447563016032</v>
      </c>
      <c r="W60" s="28">
        <v>-2.384185423897863E-3</v>
      </c>
    </row>
    <row r="61" spans="1:31" x14ac:dyDescent="0.3">
      <c r="A61" s="29" t="s">
        <v>26</v>
      </c>
      <c r="B61" s="28">
        <v>7.3176194317700685E-2</v>
      </c>
      <c r="C61" s="28">
        <v>0.10692167486951143</v>
      </c>
      <c r="D61" s="28">
        <v>0.35816077319871675</v>
      </c>
      <c r="E61" s="28">
        <v>0.15945385320977862</v>
      </c>
      <c r="F61" s="28">
        <v>7.4778211460115984E-2</v>
      </c>
      <c r="G61" s="28">
        <v>6.5435736340313549E-2</v>
      </c>
      <c r="H61" s="28">
        <v>4.4294413058376655E-2</v>
      </c>
      <c r="I61" s="28">
        <v>-1.6235636992599594E-3</v>
      </c>
      <c r="J61" s="28">
        <v>1.2269613240431732E-2</v>
      </c>
      <c r="K61" s="28">
        <v>7.2580206084768298E-2</v>
      </c>
      <c r="L61" s="28">
        <v>9.466215957503625E-2</v>
      </c>
      <c r="M61" s="28">
        <v>3.8453409413056847E-2</v>
      </c>
      <c r="N61" s="28">
        <v>6.8230763495688754E-2</v>
      </c>
      <c r="O61" s="28">
        <v>3.2077851590842588E-2</v>
      </c>
      <c r="P61" s="28">
        <v>0.10934696600946969</v>
      </c>
      <c r="Q61" s="28">
        <v>0.11402641178154355</v>
      </c>
      <c r="R61" s="28">
        <v>7.0482635658213208E-2</v>
      </c>
      <c r="S61" s="28">
        <v>0.11478683742579132</v>
      </c>
      <c r="T61" s="28">
        <v>8.7894232289548707E-2</v>
      </c>
      <c r="U61" s="28">
        <v>6.6515553576665512E-2</v>
      </c>
      <c r="V61" s="28">
        <v>0.10608800669553581</v>
      </c>
      <c r="W61" s="28">
        <v>-8.4381445281822912E-3</v>
      </c>
    </row>
    <row r="62" spans="1:31" x14ac:dyDescent="0.3">
      <c r="A62" s="29" t="s">
        <v>27</v>
      </c>
      <c r="B62" s="28">
        <v>4.1199917244747405E-2</v>
      </c>
      <c r="C62" s="28">
        <v>4.1195095011113979E-2</v>
      </c>
      <c r="D62" s="28">
        <v>0.15945385320977862</v>
      </c>
      <c r="E62" s="28">
        <v>0.57129800578123546</v>
      </c>
      <c r="F62" s="28">
        <v>7.1415182841285561E-3</v>
      </c>
      <c r="G62" s="28">
        <v>3.8475678110874427E-2</v>
      </c>
      <c r="H62" s="28">
        <v>9.2375577668339821E-3</v>
      </c>
      <c r="I62" s="28">
        <v>8.795007023199174E-3</v>
      </c>
      <c r="J62" s="28">
        <v>1.0043026827213334E-2</v>
      </c>
      <c r="K62" s="28">
        <v>5.3659821377708618E-2</v>
      </c>
      <c r="L62" s="28">
        <v>2.1263238249274376E-2</v>
      </c>
      <c r="M62" s="28">
        <v>-7.3310465949240934E-3</v>
      </c>
      <c r="N62" s="28">
        <v>2.2969908725158816E-2</v>
      </c>
      <c r="O62" s="28">
        <v>-1.6684631858334475E-2</v>
      </c>
      <c r="P62" s="28">
        <v>4.8740540115463332E-2</v>
      </c>
      <c r="Q62" s="28">
        <v>2.032832822538146E-2</v>
      </c>
      <c r="R62" s="28">
        <v>-1.5417987843563215E-3</v>
      </c>
      <c r="S62" s="28">
        <v>8.8499794171213383E-2</v>
      </c>
      <c r="T62" s="28">
        <v>8.4720185264666403E-2</v>
      </c>
      <c r="U62" s="28">
        <v>2.5664981371443314E-2</v>
      </c>
      <c r="V62" s="28">
        <v>2.1216341057380985E-2</v>
      </c>
      <c r="W62" s="28">
        <v>-2.1813323831861284E-2</v>
      </c>
    </row>
    <row r="63" spans="1:31" x14ac:dyDescent="0.3">
      <c r="A63" s="30" t="s">
        <v>28</v>
      </c>
      <c r="B63" s="28">
        <v>4.0875868960555735E-2</v>
      </c>
      <c r="C63" s="28">
        <v>9.4186614791844855E-2</v>
      </c>
      <c r="D63" s="28">
        <v>7.4778211460115984E-2</v>
      </c>
      <c r="E63" s="28">
        <v>7.1415182841285561E-3</v>
      </c>
      <c r="F63" s="28">
        <v>0.1013449133288227</v>
      </c>
      <c r="G63" s="28">
        <v>3.4390098880162097E-2</v>
      </c>
      <c r="H63" s="28">
        <v>9.9465046464906753E-3</v>
      </c>
      <c r="I63" s="28">
        <v>1.6247529067655114E-2</v>
      </c>
      <c r="J63" s="28">
        <v>3.7459600314452682E-2</v>
      </c>
      <c r="K63" s="28">
        <v>5.472568286628187E-2</v>
      </c>
      <c r="L63" s="28">
        <v>3.6043883663233911E-2</v>
      </c>
      <c r="M63" s="28">
        <v>1.8069125877199096E-2</v>
      </c>
      <c r="N63" s="28">
        <v>5.1452789919750774E-2</v>
      </c>
      <c r="O63" s="28">
        <v>4.224605710886347E-2</v>
      </c>
      <c r="P63" s="28">
        <v>4.6163060011866527E-2</v>
      </c>
      <c r="Q63" s="28">
        <v>5.2967110266696968E-2</v>
      </c>
      <c r="R63" s="28">
        <v>5.3023854921617611E-2</v>
      </c>
      <c r="S63" s="28">
        <v>6.5242941541424002E-2</v>
      </c>
      <c r="T63" s="28">
        <v>4.2854075639846667E-2</v>
      </c>
      <c r="U63" s="28">
        <v>5.5736992781670013E-2</v>
      </c>
      <c r="V63" s="28">
        <v>8.8394346862940551E-2</v>
      </c>
      <c r="W63" s="28">
        <v>-7.9908779020004539E-3</v>
      </c>
    </row>
    <row r="64" spans="1:31" x14ac:dyDescent="0.3">
      <c r="A64" s="30" t="s">
        <v>29</v>
      </c>
      <c r="B64" s="28">
        <v>3.9436660797711624E-2</v>
      </c>
      <c r="C64" s="28">
        <v>7.047533527520404E-2</v>
      </c>
      <c r="D64" s="28">
        <v>6.5435736340313549E-2</v>
      </c>
      <c r="E64" s="28">
        <v>3.8475678110874427E-2</v>
      </c>
      <c r="F64" s="28">
        <v>3.4390098880162097E-2</v>
      </c>
      <c r="G64" s="28">
        <v>3.5670345059971513E-2</v>
      </c>
      <c r="H64" s="28">
        <v>2.5105360484962889E-2</v>
      </c>
      <c r="I64" s="28">
        <v>1.1325346420823416E-2</v>
      </c>
      <c r="J64" s="28">
        <v>2.2212631386213665E-2</v>
      </c>
      <c r="K64" s="28">
        <v>3.359104201706023E-2</v>
      </c>
      <c r="L64" s="28">
        <v>3.2805584555762685E-2</v>
      </c>
      <c r="M64" s="28">
        <v>2.2058554372425924E-2</v>
      </c>
      <c r="N64" s="28">
        <v>3.7273026035412431E-2</v>
      </c>
      <c r="O64" s="28">
        <v>2.0842796539065317E-2</v>
      </c>
      <c r="P64" s="28">
        <v>3.6742091079077874E-2</v>
      </c>
      <c r="Q64" s="28">
        <v>4.3515055608800216E-2</v>
      </c>
      <c r="R64" s="28">
        <v>3.937704313238246E-2</v>
      </c>
      <c r="S64" s="28">
        <v>4.4951904125233116E-2</v>
      </c>
      <c r="T64" s="28">
        <v>3.1833181746022662E-2</v>
      </c>
      <c r="U64" s="28">
        <v>2.9229765180435685E-2</v>
      </c>
      <c r="V64" s="28">
        <v>5.9189317465516457E-2</v>
      </c>
      <c r="W64" s="28">
        <v>-7.1559046284236849E-4</v>
      </c>
    </row>
    <row r="65" spans="1:23" x14ac:dyDescent="0.3">
      <c r="A65" s="30" t="s">
        <v>30</v>
      </c>
      <c r="B65" s="28">
        <v>7.4911586066170556E-3</v>
      </c>
      <c r="C65" s="28">
        <v>2.6941643738494482E-2</v>
      </c>
      <c r="D65" s="28">
        <v>4.4294413058376655E-2</v>
      </c>
      <c r="E65" s="28">
        <v>9.2375577668339821E-3</v>
      </c>
      <c r="F65" s="28">
        <v>9.9465046464906753E-3</v>
      </c>
      <c r="G65" s="28">
        <v>2.5105360484962889E-2</v>
      </c>
      <c r="H65" s="28">
        <v>9.2549125919408448E-2</v>
      </c>
      <c r="I65" s="28">
        <v>6.3007302761074633E-3</v>
      </c>
      <c r="J65" s="28">
        <v>1.5190339922811942E-2</v>
      </c>
      <c r="K65" s="28">
        <v>2.7752251811982698E-2</v>
      </c>
      <c r="L65" s="28">
        <v>2.9805821647016797E-2</v>
      </c>
      <c r="M65" s="28">
        <v>2.2343405858779478E-2</v>
      </c>
      <c r="N65" s="28">
        <v>9.435960580317676E-3</v>
      </c>
      <c r="O65" s="28">
        <v>2.7555893062264436E-3</v>
      </c>
      <c r="P65" s="28">
        <v>1.438794716084861E-2</v>
      </c>
      <c r="Q65" s="28">
        <v>5.3523366937365514E-2</v>
      </c>
      <c r="R65" s="28">
        <v>3.2834722331025613E-2</v>
      </c>
      <c r="S65" s="28">
        <v>3.8231789088460949E-2</v>
      </c>
      <c r="T65" s="28">
        <v>4.1966015045999519E-2</v>
      </c>
      <c r="U65" s="28">
        <v>3.5351774358484363E-2</v>
      </c>
      <c r="V65" s="28">
        <v>1.2334133304754007E-2</v>
      </c>
      <c r="W65" s="28">
        <v>1.0508022905741335E-2</v>
      </c>
    </row>
    <row r="66" spans="1:23" x14ac:dyDescent="0.3">
      <c r="A66" s="30" t="s">
        <v>31</v>
      </c>
      <c r="B66" s="28">
        <v>1.1129925552920531E-2</v>
      </c>
      <c r="C66" s="28">
        <v>3.1013010716934419E-2</v>
      </c>
      <c r="D66" s="28">
        <v>-1.6235636992599594E-3</v>
      </c>
      <c r="E66" s="28">
        <v>8.795007023199174E-3</v>
      </c>
      <c r="F66" s="28">
        <v>1.6247529067655114E-2</v>
      </c>
      <c r="G66" s="28">
        <v>1.1325346420823416E-2</v>
      </c>
      <c r="H66" s="28">
        <v>6.3007302761074633E-3</v>
      </c>
      <c r="I66" s="28">
        <v>3.792072620689655E-2</v>
      </c>
      <c r="J66" s="28">
        <v>2.63546229775918E-2</v>
      </c>
      <c r="K66" s="28">
        <v>2.1243525668419104E-2</v>
      </c>
      <c r="L66" s="28">
        <v>1.852554316675983E-2</v>
      </c>
      <c r="M66" s="28">
        <v>8.6156130096244343E-3</v>
      </c>
      <c r="N66" s="28">
        <v>2.4250933884047844E-2</v>
      </c>
      <c r="O66" s="28">
        <v>2.5777537679462215E-2</v>
      </c>
      <c r="P66" s="28">
        <v>5.6255368291149186E-3</v>
      </c>
      <c r="Q66" s="28">
        <v>1.7704067706171788E-2</v>
      </c>
      <c r="R66" s="28">
        <v>1.1490403764431036E-2</v>
      </c>
      <c r="S66" s="28">
        <v>8.4837670382210927E-3</v>
      </c>
      <c r="T66" s="28">
        <v>2.1613505056710097E-2</v>
      </c>
      <c r="U66" s="28">
        <v>-9.625715580254227E-4</v>
      </c>
      <c r="V66" s="28">
        <v>2.4157266449164438E-2</v>
      </c>
      <c r="W66" s="28">
        <v>3.5502737755289198E-3</v>
      </c>
    </row>
    <row r="67" spans="1:23" x14ac:dyDescent="0.3">
      <c r="A67" s="30" t="s">
        <v>32</v>
      </c>
      <c r="B67" s="28">
        <v>2.0642228742715381E-2</v>
      </c>
      <c r="C67" s="28">
        <v>4.5221011431278761E-2</v>
      </c>
      <c r="D67" s="28">
        <v>1.2269613240431732E-2</v>
      </c>
      <c r="E67" s="28">
        <v>1.0043026827213334E-2</v>
      </c>
      <c r="F67" s="28">
        <v>3.7459600314452682E-2</v>
      </c>
      <c r="G67" s="28">
        <v>2.2212631386213665E-2</v>
      </c>
      <c r="H67" s="28">
        <v>1.5190339922811942E-2</v>
      </c>
      <c r="I67" s="28">
        <v>2.63546229775918E-2</v>
      </c>
      <c r="J67" s="28">
        <v>6.9430403163435933E-2</v>
      </c>
      <c r="K67" s="28">
        <v>2.8876178351634491E-2</v>
      </c>
      <c r="L67" s="28">
        <v>1.8432643229483976E-2</v>
      </c>
      <c r="M67" s="28">
        <v>4.1621364181085975E-3</v>
      </c>
      <c r="N67" s="28">
        <v>3.869968249328512E-2</v>
      </c>
      <c r="O67" s="28">
        <v>4.6060220537871933E-2</v>
      </c>
      <c r="P67" s="28">
        <v>2.8257216006815316E-3</v>
      </c>
      <c r="Q67" s="28">
        <v>2.1395389960845355E-2</v>
      </c>
      <c r="R67" s="28">
        <v>1.1928018825569361E-2</v>
      </c>
      <c r="S67" s="28">
        <v>4.5185471251243378E-2</v>
      </c>
      <c r="T67" s="28">
        <v>3.1746338945567193E-2</v>
      </c>
      <c r="U67" s="28">
        <v>1.6931807020625137E-2</v>
      </c>
      <c r="V67" s="28">
        <v>4.1500436029318473E-2</v>
      </c>
      <c r="W67" s="28">
        <v>6.9842284604278799E-4</v>
      </c>
    </row>
    <row r="68" spans="1:23" x14ac:dyDescent="0.3">
      <c r="A68" s="30" t="s">
        <v>33</v>
      </c>
      <c r="B68" s="28">
        <v>3.8468116845814984E-2</v>
      </c>
      <c r="C68" s="28">
        <v>7.0402540905159086E-2</v>
      </c>
      <c r="D68" s="28">
        <v>7.2580206084768298E-2</v>
      </c>
      <c r="E68" s="28">
        <v>5.3659821377708618E-2</v>
      </c>
      <c r="F68" s="28">
        <v>5.472568286628187E-2</v>
      </c>
      <c r="G68" s="28">
        <v>3.359104201706023E-2</v>
      </c>
      <c r="H68" s="28">
        <v>2.7752251811982698E-2</v>
      </c>
      <c r="I68" s="28">
        <v>2.1243525668419104E-2</v>
      </c>
      <c r="J68" s="28">
        <v>2.8876178351634491E-2</v>
      </c>
      <c r="K68" s="28">
        <v>0.10977329742620488</v>
      </c>
      <c r="L68" s="28">
        <v>4.4204235814863872E-2</v>
      </c>
      <c r="M68" s="28">
        <v>1.6538000753802608E-2</v>
      </c>
      <c r="N68" s="28">
        <v>4.217581571385759E-2</v>
      </c>
      <c r="O68" s="28">
        <v>4.4928070774399781E-2</v>
      </c>
      <c r="P68" s="28">
        <v>3.7705720901209903E-2</v>
      </c>
      <c r="Q68" s="28">
        <v>7.9004466493882736E-2</v>
      </c>
      <c r="R68" s="28">
        <v>3.8003074963482632E-2</v>
      </c>
      <c r="S68" s="28">
        <v>6.7376778102689008E-2</v>
      </c>
      <c r="T68" s="28">
        <v>4.5820094734967926E-2</v>
      </c>
      <c r="U68" s="28">
        <v>6.2370363766867901E-2</v>
      </c>
      <c r="V68" s="28">
        <v>7.2388256904643192E-2</v>
      </c>
      <c r="W68" s="28">
        <v>-8.5784544203842718E-3</v>
      </c>
    </row>
    <row r="69" spans="1:23" x14ac:dyDescent="0.3">
      <c r="A69" s="30" t="s">
        <v>34</v>
      </c>
      <c r="B69" s="28">
        <v>3.5649942573547526E-2</v>
      </c>
      <c r="C69" s="28">
        <v>6.8234097817456735E-2</v>
      </c>
      <c r="D69" s="28">
        <v>9.466215957503625E-2</v>
      </c>
      <c r="E69" s="28">
        <v>2.1263238249274376E-2</v>
      </c>
      <c r="F69" s="28">
        <v>3.6043883663233911E-2</v>
      </c>
      <c r="G69" s="28">
        <v>3.2805584555762685E-2</v>
      </c>
      <c r="H69" s="28">
        <v>2.9805821647016797E-2</v>
      </c>
      <c r="I69" s="28">
        <v>1.852554316675983E-2</v>
      </c>
      <c r="J69" s="28">
        <v>1.8432643229483976E-2</v>
      </c>
      <c r="K69" s="28">
        <v>4.4204235814863872E-2</v>
      </c>
      <c r="L69" s="28">
        <v>0.1055036546425282</v>
      </c>
      <c r="M69" s="28">
        <v>2.650460855363124E-2</v>
      </c>
      <c r="N69" s="28">
        <v>4.0632599620311759E-2</v>
      </c>
      <c r="O69" s="28">
        <v>1.7267540851376436E-2</v>
      </c>
      <c r="P69" s="28">
        <v>4.0387153383353656E-2</v>
      </c>
      <c r="Q69" s="28">
        <v>5.5118489355463214E-2</v>
      </c>
      <c r="R69" s="28">
        <v>3.609948644550915E-2</v>
      </c>
      <c r="S69" s="28">
        <v>5.1152205740928464E-2</v>
      </c>
      <c r="T69" s="28">
        <v>5.0662774285260219E-2</v>
      </c>
      <c r="U69" s="28">
        <v>2.6563993235629742E-2</v>
      </c>
      <c r="V69" s="28">
        <v>6.4045950065945198E-2</v>
      </c>
      <c r="W69" s="28">
        <v>-4.831956068478793E-3</v>
      </c>
    </row>
    <row r="70" spans="1:23" x14ac:dyDescent="0.3">
      <c r="A70" s="30" t="s">
        <v>35</v>
      </c>
      <c r="B70" s="28">
        <v>2.3266082385630292E-2</v>
      </c>
      <c r="C70" s="28">
        <v>4.2618660778907705E-2</v>
      </c>
      <c r="D70" s="28">
        <v>3.8453409413056847E-2</v>
      </c>
      <c r="E70" s="28">
        <v>-7.3310465949240934E-3</v>
      </c>
      <c r="F70" s="28">
        <v>1.8069125877199096E-2</v>
      </c>
      <c r="G70" s="28">
        <v>2.2058554372425924E-2</v>
      </c>
      <c r="H70" s="28">
        <v>2.2343405858779478E-2</v>
      </c>
      <c r="I70" s="28">
        <v>8.6156130096244343E-3</v>
      </c>
      <c r="J70" s="28">
        <v>4.1621364181085975E-3</v>
      </c>
      <c r="K70" s="28">
        <v>1.6538000753802608E-2</v>
      </c>
      <c r="L70" s="28">
        <v>2.650460855363124E-2</v>
      </c>
      <c r="M70" s="28">
        <v>7.2407468195884561E-2</v>
      </c>
      <c r="N70" s="28">
        <v>1.1183312321731651E-2</v>
      </c>
      <c r="O70" s="28">
        <v>1.7534304814644235E-2</v>
      </c>
      <c r="P70" s="28">
        <v>1.7867036983603958E-2</v>
      </c>
      <c r="Q70" s="28">
        <v>4.437686250031276E-2</v>
      </c>
      <c r="R70" s="28">
        <v>3.4838772396735378E-2</v>
      </c>
      <c r="S70" s="28">
        <v>2.1216963953531863E-2</v>
      </c>
      <c r="T70" s="28">
        <v>1.5921278897451808E-2</v>
      </c>
      <c r="U70" s="28">
        <v>1.4832737043107291E-2</v>
      </c>
      <c r="V70" s="28">
        <v>4.8738127384284124E-2</v>
      </c>
      <c r="W70" s="28">
        <v>-1.0843715363811636E-3</v>
      </c>
    </row>
    <row r="71" spans="1:23" x14ac:dyDescent="0.3">
      <c r="A71" s="30" t="s">
        <v>36</v>
      </c>
      <c r="B71" s="28">
        <v>3.9568296308232276E-2</v>
      </c>
      <c r="C71" s="28">
        <v>0.10265408751448241</v>
      </c>
      <c r="D71" s="28">
        <v>6.8230763495688754E-2</v>
      </c>
      <c r="E71" s="28">
        <v>2.2969908725158816E-2</v>
      </c>
      <c r="F71" s="28">
        <v>5.1452789919750774E-2</v>
      </c>
      <c r="G71" s="28">
        <v>3.7273026035412431E-2</v>
      </c>
      <c r="H71" s="28">
        <v>9.435960580317676E-3</v>
      </c>
      <c r="I71" s="28">
        <v>2.4250933884047844E-2</v>
      </c>
      <c r="J71" s="28">
        <v>3.869968249328512E-2</v>
      </c>
      <c r="K71" s="28">
        <v>4.217581571385759E-2</v>
      </c>
      <c r="L71" s="28">
        <v>4.0632599620311759E-2</v>
      </c>
      <c r="M71" s="28">
        <v>1.1183312321731651E-2</v>
      </c>
      <c r="N71" s="28">
        <v>9.8227334407902059E-2</v>
      </c>
      <c r="O71" s="28">
        <v>4.162675364985792E-2</v>
      </c>
      <c r="P71" s="28">
        <v>5.0352312206373172E-2</v>
      </c>
      <c r="Q71" s="28">
        <v>3.9176087733376178E-2</v>
      </c>
      <c r="R71" s="28">
        <v>3.5884279830197305E-2</v>
      </c>
      <c r="S71" s="28">
        <v>6.7190523799454976E-2</v>
      </c>
      <c r="T71" s="28">
        <v>5.5961346476378418E-2</v>
      </c>
      <c r="U71" s="28">
        <v>3.6431795970999832E-2</v>
      </c>
      <c r="V71" s="28">
        <v>7.7617373307383622E-2</v>
      </c>
      <c r="W71" s="28">
        <v>-1.2681601438100645E-4</v>
      </c>
    </row>
    <row r="72" spans="1:23" x14ac:dyDescent="0.3">
      <c r="A72" s="30" t="s">
        <v>37</v>
      </c>
      <c r="B72" s="28">
        <v>2.4348607144868334E-2</v>
      </c>
      <c r="C72" s="28">
        <v>5.8070645959244376E-2</v>
      </c>
      <c r="D72" s="28">
        <v>3.2077851590842588E-2</v>
      </c>
      <c r="E72" s="28">
        <v>-1.6684631858334475E-2</v>
      </c>
      <c r="F72" s="28">
        <v>4.224605710886347E-2</v>
      </c>
      <c r="G72" s="28">
        <v>2.0842796539065317E-2</v>
      </c>
      <c r="H72" s="28">
        <v>2.7555893062264436E-3</v>
      </c>
      <c r="I72" s="28">
        <v>2.5777537679462215E-2</v>
      </c>
      <c r="J72" s="28">
        <v>4.6060220537871933E-2</v>
      </c>
      <c r="K72" s="28">
        <v>4.4928070774399781E-2</v>
      </c>
      <c r="L72" s="28">
        <v>1.7267540851376436E-2</v>
      </c>
      <c r="M72" s="28">
        <v>1.7534304814644235E-2</v>
      </c>
      <c r="N72" s="28">
        <v>4.162675364985792E-2</v>
      </c>
      <c r="O72" s="28">
        <v>9.2314671082870212E-2</v>
      </c>
      <c r="P72" s="28">
        <v>9.4300915538777109E-3</v>
      </c>
      <c r="Q72" s="28">
        <v>3.0930238515255382E-2</v>
      </c>
      <c r="R72" s="28">
        <v>2.0361310768405368E-2</v>
      </c>
      <c r="S72" s="28">
        <v>3.0751751650819874E-2</v>
      </c>
      <c r="T72" s="28">
        <v>4.0779316264952833E-2</v>
      </c>
      <c r="U72" s="28">
        <v>2.2051423264520399E-2</v>
      </c>
      <c r="V72" s="28">
        <v>5.8533544831331344E-2</v>
      </c>
      <c r="W72" s="28">
        <v>-7.1678094279665735E-4</v>
      </c>
    </row>
    <row r="73" spans="1:23" x14ac:dyDescent="0.3">
      <c r="A73" s="30" t="s">
        <v>38</v>
      </c>
      <c r="B73" s="28">
        <v>4.1459560702588646E-2</v>
      </c>
      <c r="C73" s="28">
        <v>0.10906794693498799</v>
      </c>
      <c r="D73" s="28">
        <v>0.10934696600946969</v>
      </c>
      <c r="E73" s="28">
        <v>4.8740540115463332E-2</v>
      </c>
      <c r="F73" s="28">
        <v>4.6163060011866527E-2</v>
      </c>
      <c r="G73" s="28">
        <v>3.6742091079077874E-2</v>
      </c>
      <c r="H73" s="28">
        <v>1.438794716084861E-2</v>
      </c>
      <c r="I73" s="28">
        <v>5.6255368291149186E-3</v>
      </c>
      <c r="J73" s="28">
        <v>2.8257216006815316E-3</v>
      </c>
      <c r="K73" s="28">
        <v>3.7705720901209903E-2</v>
      </c>
      <c r="L73" s="28">
        <v>4.0387153383353656E-2</v>
      </c>
      <c r="M73" s="28">
        <v>1.7867036983603958E-2</v>
      </c>
      <c r="N73" s="28">
        <v>5.0352312206373172E-2</v>
      </c>
      <c r="O73" s="28">
        <v>9.4300915538777109E-3</v>
      </c>
      <c r="P73" s="28">
        <v>0.1779335198952563</v>
      </c>
      <c r="Q73" s="28">
        <v>6.2430657987601501E-2</v>
      </c>
      <c r="R73" s="28">
        <v>5.24473724684218E-2</v>
      </c>
      <c r="S73" s="28">
        <v>4.1871092294815559E-2</v>
      </c>
      <c r="T73" s="28">
        <v>4.4411233788130403E-2</v>
      </c>
      <c r="U73" s="28">
        <v>3.9499997857454131E-2</v>
      </c>
      <c r="V73" s="28">
        <v>7.286703171647467E-2</v>
      </c>
      <c r="W73" s="28">
        <v>-2.227629602999394E-3</v>
      </c>
    </row>
    <row r="74" spans="1:23" x14ac:dyDescent="0.3">
      <c r="A74" s="30" t="s">
        <v>39</v>
      </c>
      <c r="B74" s="28">
        <v>5.107404921513542E-2</v>
      </c>
      <c r="C74" s="28">
        <v>9.1390473995613966E-2</v>
      </c>
      <c r="D74" s="28">
        <v>0.11402641178154355</v>
      </c>
      <c r="E74" s="28">
        <v>2.032832822538146E-2</v>
      </c>
      <c r="F74" s="28">
        <v>5.2967110266696968E-2</v>
      </c>
      <c r="G74" s="28">
        <v>4.3515055608800216E-2</v>
      </c>
      <c r="H74" s="28">
        <v>5.3523366937365514E-2</v>
      </c>
      <c r="I74" s="28">
        <v>1.7704067706171788E-2</v>
      </c>
      <c r="J74" s="28">
        <v>2.1395389960845355E-2</v>
      </c>
      <c r="K74" s="28">
        <v>7.9004466493882736E-2</v>
      </c>
      <c r="L74" s="28">
        <v>5.5118489355463214E-2</v>
      </c>
      <c r="M74" s="28">
        <v>4.437686250031276E-2</v>
      </c>
      <c r="N74" s="28">
        <v>3.9176087733376178E-2</v>
      </c>
      <c r="O74" s="28">
        <v>3.0930238515255382E-2</v>
      </c>
      <c r="P74" s="28">
        <v>6.2430657987601501E-2</v>
      </c>
      <c r="Q74" s="28">
        <v>0.26333902805979675</v>
      </c>
      <c r="R74" s="28">
        <v>6.7374257462687465E-2</v>
      </c>
      <c r="S74" s="28">
        <v>8.5743113084712469E-2</v>
      </c>
      <c r="T74" s="28">
        <v>3.3023928074229963E-2</v>
      </c>
      <c r="U74" s="28">
        <v>8.3267961408801938E-2</v>
      </c>
      <c r="V74" s="28">
        <v>6.3087765708231408E-2</v>
      </c>
      <c r="W74" s="28">
        <v>4.9692212429669289E-3</v>
      </c>
    </row>
    <row r="75" spans="1:23" x14ac:dyDescent="0.3">
      <c r="A75" s="30" t="s">
        <v>40</v>
      </c>
      <c r="B75" s="28">
        <v>5.1631074587864971E-2</v>
      </c>
      <c r="C75" s="28">
        <v>9.645078166570023E-2</v>
      </c>
      <c r="D75" s="28">
        <v>7.0482635658213208E-2</v>
      </c>
      <c r="E75" s="28">
        <v>-1.5417987843563215E-3</v>
      </c>
      <c r="F75" s="28">
        <v>5.3023854921617611E-2</v>
      </c>
      <c r="G75" s="28">
        <v>3.937704313238246E-2</v>
      </c>
      <c r="H75" s="28">
        <v>3.2834722331025613E-2</v>
      </c>
      <c r="I75" s="28">
        <v>1.1490403764431036E-2</v>
      </c>
      <c r="J75" s="28">
        <v>1.1928018825569361E-2</v>
      </c>
      <c r="K75" s="28">
        <v>3.8003074963482632E-2</v>
      </c>
      <c r="L75" s="28">
        <v>3.609948644550915E-2</v>
      </c>
      <c r="M75" s="28">
        <v>3.4838772396735378E-2</v>
      </c>
      <c r="N75" s="28">
        <v>3.5884279830197305E-2</v>
      </c>
      <c r="O75" s="28">
        <v>2.0361310768405368E-2</v>
      </c>
      <c r="P75" s="28">
        <v>5.24473724684218E-2</v>
      </c>
      <c r="Q75" s="28">
        <v>6.7374257462687465E-2</v>
      </c>
      <c r="R75" s="28">
        <v>0.12139129902924754</v>
      </c>
      <c r="S75" s="28">
        <v>4.2879285486513742E-2</v>
      </c>
      <c r="T75" s="28">
        <v>2.990755598678356E-2</v>
      </c>
      <c r="U75" s="28">
        <v>2.5189435904744099E-2</v>
      </c>
      <c r="V75" s="28">
        <v>6.9108733875045486E-2</v>
      </c>
      <c r="W75" s="28">
        <v>1.0285909130736712E-3</v>
      </c>
    </row>
    <row r="76" spans="1:23" x14ac:dyDescent="0.3">
      <c r="A76" s="30" t="s">
        <v>41</v>
      </c>
      <c r="B76" s="28">
        <v>3.5466572332319306E-2</v>
      </c>
      <c r="C76" s="28">
        <v>7.2287879475969763E-2</v>
      </c>
      <c r="D76" s="28">
        <v>0.11478683742579132</v>
      </c>
      <c r="E76" s="28">
        <v>8.8499794171213383E-2</v>
      </c>
      <c r="F76" s="28">
        <v>6.5242941541424002E-2</v>
      </c>
      <c r="G76" s="28">
        <v>4.4951904125233116E-2</v>
      </c>
      <c r="H76" s="28">
        <v>3.8231789088460949E-2</v>
      </c>
      <c r="I76" s="28">
        <v>8.4837670382210927E-3</v>
      </c>
      <c r="J76" s="28">
        <v>4.5185471251243378E-2</v>
      </c>
      <c r="K76" s="28">
        <v>6.7376778102689008E-2</v>
      </c>
      <c r="L76" s="28">
        <v>5.1152205740928464E-2</v>
      </c>
      <c r="M76" s="28">
        <v>2.1216963953531863E-2</v>
      </c>
      <c r="N76" s="28">
        <v>6.7190523799454976E-2</v>
      </c>
      <c r="O76" s="28">
        <v>3.0751751650819874E-2</v>
      </c>
      <c r="P76" s="28">
        <v>4.1871092294815559E-2</v>
      </c>
      <c r="Q76" s="28">
        <v>8.5743113084712469E-2</v>
      </c>
      <c r="R76" s="28">
        <v>4.2879285486513742E-2</v>
      </c>
      <c r="S76" s="28">
        <v>0.19040630336749537</v>
      </c>
      <c r="T76" s="28">
        <v>4.9811327232448285E-2</v>
      </c>
      <c r="U76" s="28">
        <v>7.9730824178169943E-2</v>
      </c>
      <c r="V76" s="28">
        <v>8.6993460617983243E-2</v>
      </c>
      <c r="W76" s="28">
        <v>-1.2321838975762627E-2</v>
      </c>
    </row>
    <row r="77" spans="1:23" x14ac:dyDescent="0.3">
      <c r="A77" s="30" t="s">
        <v>42</v>
      </c>
      <c r="B77" s="28">
        <v>2.4344814462017545E-2</v>
      </c>
      <c r="C77" s="28">
        <v>7.2774550458448703E-2</v>
      </c>
      <c r="D77" s="28">
        <v>8.7894232289548707E-2</v>
      </c>
      <c r="E77" s="28">
        <v>8.4720185264666403E-2</v>
      </c>
      <c r="F77" s="28">
        <v>4.2854075639846667E-2</v>
      </c>
      <c r="G77" s="28">
        <v>3.1833181746022662E-2</v>
      </c>
      <c r="H77" s="28">
        <v>4.1966015045999519E-2</v>
      </c>
      <c r="I77" s="28">
        <v>2.1613505056710097E-2</v>
      </c>
      <c r="J77" s="28">
        <v>3.1746338945567193E-2</v>
      </c>
      <c r="K77" s="28">
        <v>4.5820094734967926E-2</v>
      </c>
      <c r="L77" s="28">
        <v>5.0662774285260219E-2</v>
      </c>
      <c r="M77" s="28">
        <v>1.5921278897451808E-2</v>
      </c>
      <c r="N77" s="28">
        <v>5.5961346476378418E-2</v>
      </c>
      <c r="O77" s="28">
        <v>4.0779316264952833E-2</v>
      </c>
      <c r="P77" s="28">
        <v>4.4411233788130403E-2</v>
      </c>
      <c r="Q77" s="28">
        <v>3.3023928074229963E-2</v>
      </c>
      <c r="R77" s="28">
        <v>2.990755598678356E-2</v>
      </c>
      <c r="S77" s="28">
        <v>4.9811327232448285E-2</v>
      </c>
      <c r="T77" s="28">
        <v>0.11212868730209585</v>
      </c>
      <c r="U77" s="28">
        <v>4.4691008933707921E-2</v>
      </c>
      <c r="V77" s="28">
        <v>5.0122915454051557E-2</v>
      </c>
      <c r="W77" s="28">
        <v>-2.7498346645561094E-3</v>
      </c>
    </row>
    <row r="78" spans="1:23" x14ac:dyDescent="0.3">
      <c r="A78" s="30" t="s">
        <v>43</v>
      </c>
      <c r="B78" s="28">
        <v>1.8216111897725512E-2</v>
      </c>
      <c r="C78" s="28">
        <v>5.5225115218748747E-2</v>
      </c>
      <c r="D78" s="28">
        <v>6.6515553576665512E-2</v>
      </c>
      <c r="E78" s="28">
        <v>2.5664981371443314E-2</v>
      </c>
      <c r="F78" s="28">
        <v>5.5736992781670013E-2</v>
      </c>
      <c r="G78" s="28">
        <v>2.9229765180435685E-2</v>
      </c>
      <c r="H78" s="28">
        <v>3.5351774358484363E-2</v>
      </c>
      <c r="I78" s="28">
        <v>-9.625715580254227E-4</v>
      </c>
      <c r="J78" s="28">
        <v>1.6931807020625137E-2</v>
      </c>
      <c r="K78" s="28">
        <v>6.2370363766867901E-2</v>
      </c>
      <c r="L78" s="28">
        <v>2.6563993235629742E-2</v>
      </c>
      <c r="M78" s="28">
        <v>1.4832737043107291E-2</v>
      </c>
      <c r="N78" s="28">
        <v>3.6431795970999832E-2</v>
      </c>
      <c r="O78" s="28">
        <v>2.2051423264520399E-2</v>
      </c>
      <c r="P78" s="28">
        <v>3.9499997857454131E-2</v>
      </c>
      <c r="Q78" s="28">
        <v>8.3267961408801938E-2</v>
      </c>
      <c r="R78" s="28">
        <v>2.5189435904744099E-2</v>
      </c>
      <c r="S78" s="28">
        <v>7.9730824178169943E-2</v>
      </c>
      <c r="T78" s="28">
        <v>4.4691008933707921E-2</v>
      </c>
      <c r="U78" s="28">
        <v>0.15180800077750531</v>
      </c>
      <c r="V78" s="28">
        <v>7.3683800258769042E-2</v>
      </c>
      <c r="W78" s="28">
        <v>6.9026787947019516E-3</v>
      </c>
    </row>
    <row r="79" spans="1:23" x14ac:dyDescent="0.3">
      <c r="A79" s="30" t="s">
        <v>44</v>
      </c>
      <c r="B79" s="28">
        <v>7.5806654466598261E-2</v>
      </c>
      <c r="C79" s="28">
        <v>0.13724447563016032</v>
      </c>
      <c r="D79" s="28">
        <v>0.10608800669553581</v>
      </c>
      <c r="E79" s="28">
        <v>2.1216341057380985E-2</v>
      </c>
      <c r="F79" s="28">
        <v>8.8394346862940551E-2</v>
      </c>
      <c r="G79" s="28">
        <v>5.9189317465516457E-2</v>
      </c>
      <c r="H79" s="28">
        <v>1.2334133304754007E-2</v>
      </c>
      <c r="I79" s="28">
        <v>2.4157266449164438E-2</v>
      </c>
      <c r="J79" s="28">
        <v>4.1500436029318473E-2</v>
      </c>
      <c r="K79" s="28">
        <v>7.2388256904643192E-2</v>
      </c>
      <c r="L79" s="28">
        <v>6.4045950065945198E-2</v>
      </c>
      <c r="M79" s="28">
        <v>4.8738127384284124E-2</v>
      </c>
      <c r="N79" s="28">
        <v>7.7617373307383622E-2</v>
      </c>
      <c r="O79" s="28">
        <v>5.8533544831331344E-2</v>
      </c>
      <c r="P79" s="28">
        <v>7.286703171647467E-2</v>
      </c>
      <c r="Q79" s="28">
        <v>6.3087765708231408E-2</v>
      </c>
      <c r="R79" s="28">
        <v>6.9108733875045486E-2</v>
      </c>
      <c r="S79" s="28">
        <v>8.6993460617983243E-2</v>
      </c>
      <c r="T79" s="28">
        <v>5.0122915454051557E-2</v>
      </c>
      <c r="U79" s="28">
        <v>7.3683800258769042E-2</v>
      </c>
      <c r="V79" s="28">
        <v>0.21938083520319793</v>
      </c>
      <c r="W79" s="28">
        <v>-9.497501844447807E-3</v>
      </c>
    </row>
    <row r="80" spans="1:23" x14ac:dyDescent="0.3">
      <c r="A80" s="31" t="s">
        <v>45</v>
      </c>
      <c r="B80" s="28">
        <v>-6.4221146077951072E-3</v>
      </c>
      <c r="C80" s="28">
        <v>-2.384185423897863E-3</v>
      </c>
      <c r="D80" s="28">
        <v>-8.4381445281822912E-3</v>
      </c>
      <c r="E80" s="28">
        <v>-2.1813323831861284E-2</v>
      </c>
      <c r="F80" s="28">
        <v>-7.9908779020004539E-3</v>
      </c>
      <c r="G80" s="28">
        <v>-7.1559046284236849E-4</v>
      </c>
      <c r="H80" s="28">
        <v>1.0508022905741335E-2</v>
      </c>
      <c r="I80" s="28">
        <v>3.5502737755289198E-3</v>
      </c>
      <c r="J80" s="28">
        <v>6.9842284604278799E-4</v>
      </c>
      <c r="K80" s="28">
        <v>-8.5784544203842718E-3</v>
      </c>
      <c r="L80" s="28">
        <v>-4.831956068478793E-3</v>
      </c>
      <c r="M80" s="28">
        <v>-1.0843715363811636E-3</v>
      </c>
      <c r="N80" s="28">
        <v>-1.2681601438100645E-4</v>
      </c>
      <c r="O80" s="28">
        <v>-7.1678094279665735E-4</v>
      </c>
      <c r="P80" s="28">
        <v>-2.227629602999394E-3</v>
      </c>
      <c r="Q80" s="28">
        <v>4.9692212429669289E-3</v>
      </c>
      <c r="R80" s="28">
        <v>1.0285909130736712E-3</v>
      </c>
      <c r="S80" s="28">
        <v>-1.2321838975762627E-2</v>
      </c>
      <c r="T80" s="28">
        <v>-2.7498346645561094E-3</v>
      </c>
      <c r="U80" s="28">
        <v>6.9026787947019516E-3</v>
      </c>
      <c r="V80" s="28">
        <v>-9.497501844447807E-3</v>
      </c>
      <c r="W80" s="28">
        <v>1.7607962074324961E-2</v>
      </c>
    </row>
  </sheetData>
  <mergeCells count="7">
    <mergeCell ref="B57:W57"/>
    <mergeCell ref="A45:F51"/>
    <mergeCell ref="H1:AE1"/>
    <mergeCell ref="C27:G27"/>
    <mergeCell ref="A26:B26"/>
    <mergeCell ref="H29:AD29"/>
    <mergeCell ref="B31:E34"/>
  </mergeCell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topLeftCell="D27" zoomScale="64" zoomScaleNormal="53" workbookViewId="0">
      <selection activeCell="N55" sqref="N55"/>
    </sheetView>
  </sheetViews>
  <sheetFormatPr defaultRowHeight="15.6" x14ac:dyDescent="0.3"/>
  <cols>
    <col min="1" max="1" width="21.796875" customWidth="1"/>
    <col min="2" max="2" width="35.296875" customWidth="1"/>
    <col min="3" max="3" width="51.8984375" customWidth="1"/>
    <col min="4" max="4" width="19.59765625" customWidth="1"/>
    <col min="5" max="5" width="30.8984375" customWidth="1"/>
    <col min="6" max="6" width="27.59765625" customWidth="1"/>
    <col min="7" max="7" width="22.59765625" customWidth="1"/>
    <col min="8" max="9" width="20.69921875" customWidth="1"/>
    <col min="10" max="10" width="20.3984375" customWidth="1"/>
    <col min="26" max="26" width="12.3984375" customWidth="1"/>
  </cols>
  <sheetData>
    <row r="1" spans="1:26" ht="18" x14ac:dyDescent="0.35">
      <c r="A1" s="51" t="s">
        <v>112</v>
      </c>
      <c r="B1" s="51" t="s">
        <v>85</v>
      </c>
      <c r="C1" s="62"/>
      <c r="D1" s="146" t="s">
        <v>23</v>
      </c>
      <c r="E1" s="146"/>
      <c r="F1" s="146"/>
      <c r="G1" s="146"/>
      <c r="H1" s="146"/>
      <c r="I1" s="146"/>
      <c r="J1" s="146"/>
      <c r="K1" s="146"/>
      <c r="L1" s="146"/>
      <c r="M1" s="146"/>
      <c r="N1" s="146"/>
      <c r="O1" s="146"/>
      <c r="P1" s="146"/>
      <c r="Q1" s="146"/>
      <c r="R1" s="146"/>
      <c r="S1" s="146"/>
      <c r="T1" s="146"/>
      <c r="U1" s="146"/>
      <c r="V1" s="146"/>
      <c r="W1" s="146"/>
      <c r="X1" s="146"/>
      <c r="Y1" s="146"/>
      <c r="Z1" s="146"/>
    </row>
    <row r="2" spans="1:26" x14ac:dyDescent="0.3">
      <c r="A2" s="52" t="s">
        <v>24</v>
      </c>
      <c r="B2" s="53">
        <f>'HDFC BANK'!H65</f>
        <v>0.12726451005574763</v>
      </c>
      <c r="C2" s="63"/>
      <c r="D2" s="75"/>
      <c r="E2" s="56" t="str" cm="1">
        <f t="array" ref="E2:Z2">TRANSPOSE(D3:D24)</f>
        <v>HDFC</v>
      </c>
      <c r="F2" s="56" t="str">
        <v>BAJAJ</v>
      </c>
      <c r="G2" s="56" t="str">
        <v>TATA</v>
      </c>
      <c r="H2" s="56" t="str">
        <v>TCS</v>
      </c>
      <c r="I2" s="56" t="str">
        <v>ASTRAL</v>
      </c>
      <c r="J2" s="56" t="str">
        <v>NIFTY BEES</v>
      </c>
      <c r="K2" s="56" t="str">
        <v>SUN</v>
      </c>
      <c r="L2" s="56" t="str">
        <v>NESTLE</v>
      </c>
      <c r="M2" s="56" t="str">
        <v>ASIAN</v>
      </c>
      <c r="N2" s="56" t="str">
        <v>JUBLIANT</v>
      </c>
      <c r="O2" s="56" t="str">
        <v>EICHER</v>
      </c>
      <c r="P2" s="56" t="str">
        <v>BHARTI</v>
      </c>
      <c r="Q2" s="56" t="str">
        <v>TITAN</v>
      </c>
      <c r="R2" s="56" t="str">
        <v>AVENUE</v>
      </c>
      <c r="S2" s="56" t="str">
        <v>PVR</v>
      </c>
      <c r="T2" s="56" t="str">
        <v>ALKYL</v>
      </c>
      <c r="U2" s="56" t="str">
        <v>VARUN</v>
      </c>
      <c r="V2" s="56" t="str">
        <v>APL</v>
      </c>
      <c r="W2" s="56" t="str">
        <v>PAGE</v>
      </c>
      <c r="X2" s="56" t="str">
        <v>KEI</v>
      </c>
      <c r="Y2" s="56" t="str">
        <v>CDSL</v>
      </c>
      <c r="Z2" s="56" t="str">
        <v>GOLD BEES</v>
      </c>
    </row>
    <row r="3" spans="1:26" x14ac:dyDescent="0.3">
      <c r="A3" s="52" t="s">
        <v>25</v>
      </c>
      <c r="B3" s="53">
        <f>'BAJAJ FINANCE'!H64</f>
        <v>0.42404872981904906</v>
      </c>
      <c r="C3" s="63"/>
      <c r="D3" s="52" t="s">
        <v>24</v>
      </c>
      <c r="E3" s="28">
        <f t="array" ref="E3:Z24">(12/58)*MMULT(TRANSPOSE(Covariance_Matrix!B2:W60),Covariance_Matrix!B2:W60)</f>
        <v>6.2478747529456778E-2</v>
      </c>
      <c r="F3" s="28">
        <v>8.9873359049789825E-2</v>
      </c>
      <c r="G3" s="28">
        <v>7.3176194317700685E-2</v>
      </c>
      <c r="H3" s="28">
        <v>4.1199917244747405E-2</v>
      </c>
      <c r="I3" s="28">
        <v>4.0875868960555735E-2</v>
      </c>
      <c r="J3" s="28">
        <v>3.9436660797711624E-2</v>
      </c>
      <c r="K3" s="28">
        <v>7.4911586066170556E-3</v>
      </c>
      <c r="L3" s="28">
        <v>1.1129925552920531E-2</v>
      </c>
      <c r="M3" s="28">
        <v>2.0642228742715381E-2</v>
      </c>
      <c r="N3" s="28">
        <v>3.8468116845814984E-2</v>
      </c>
      <c r="O3" s="28">
        <v>3.5649942573547526E-2</v>
      </c>
      <c r="P3" s="28">
        <v>2.3266082385630292E-2</v>
      </c>
      <c r="Q3" s="28">
        <v>3.9568296308232276E-2</v>
      </c>
      <c r="R3" s="28">
        <v>2.4348607144868334E-2</v>
      </c>
      <c r="S3" s="28">
        <v>4.1459560702588646E-2</v>
      </c>
      <c r="T3" s="28">
        <v>5.107404921513542E-2</v>
      </c>
      <c r="U3" s="28">
        <v>5.1631074587864971E-2</v>
      </c>
      <c r="V3" s="28">
        <v>3.5466572332319306E-2</v>
      </c>
      <c r="W3" s="28">
        <v>2.4344814462017545E-2</v>
      </c>
      <c r="X3" s="28">
        <v>1.8216111897725512E-2</v>
      </c>
      <c r="Y3" s="28">
        <v>7.5806654466598261E-2</v>
      </c>
      <c r="Z3" s="28">
        <v>-6.4221146077951072E-3</v>
      </c>
    </row>
    <row r="4" spans="1:26" x14ac:dyDescent="0.3">
      <c r="A4" s="52" t="s">
        <v>26</v>
      </c>
      <c r="B4" s="53">
        <f>'TATA MOTORS'!G64</f>
        <v>0.12170955767389441</v>
      </c>
      <c r="C4" s="63"/>
      <c r="D4" s="52" t="s">
        <v>25</v>
      </c>
      <c r="E4" s="28">
        <v>8.9873359049789825E-2</v>
      </c>
      <c r="F4" s="28">
        <v>0.23863046676452621</v>
      </c>
      <c r="G4" s="28">
        <v>0.10692167486951143</v>
      </c>
      <c r="H4" s="28">
        <v>4.1195095011113979E-2</v>
      </c>
      <c r="I4" s="28">
        <v>9.4186614791844855E-2</v>
      </c>
      <c r="J4" s="28">
        <v>7.047533527520404E-2</v>
      </c>
      <c r="K4" s="28">
        <v>2.6941643738494482E-2</v>
      </c>
      <c r="L4" s="28">
        <v>3.1013010716934419E-2</v>
      </c>
      <c r="M4" s="28">
        <v>4.5221011431278761E-2</v>
      </c>
      <c r="N4" s="28">
        <v>7.0402540905159086E-2</v>
      </c>
      <c r="O4" s="28">
        <v>6.8234097817456735E-2</v>
      </c>
      <c r="P4" s="28">
        <v>4.2618660778907705E-2</v>
      </c>
      <c r="Q4" s="28">
        <v>0.10265408751448241</v>
      </c>
      <c r="R4" s="28">
        <v>5.8070645959244376E-2</v>
      </c>
      <c r="S4" s="28">
        <v>0.10906794693498799</v>
      </c>
      <c r="T4" s="28">
        <v>9.1390473995613966E-2</v>
      </c>
      <c r="U4" s="28">
        <v>9.645078166570023E-2</v>
      </c>
      <c r="V4" s="28">
        <v>7.2287879475969763E-2</v>
      </c>
      <c r="W4" s="28">
        <v>7.2774550458448703E-2</v>
      </c>
      <c r="X4" s="28">
        <v>5.5225115218748747E-2</v>
      </c>
      <c r="Y4" s="28">
        <v>0.13724447563016032</v>
      </c>
      <c r="Z4" s="28">
        <v>-2.384185423897863E-3</v>
      </c>
    </row>
    <row r="5" spans="1:26" x14ac:dyDescent="0.3">
      <c r="A5" s="52" t="s">
        <v>27</v>
      </c>
      <c r="B5" s="53">
        <f>TCS!H64</f>
        <v>0.26582604605348326</v>
      </c>
      <c r="C5" s="63"/>
      <c r="D5" s="52" t="s">
        <v>26</v>
      </c>
      <c r="E5" s="28">
        <v>7.3176194317700685E-2</v>
      </c>
      <c r="F5" s="28">
        <v>0.10692167486951143</v>
      </c>
      <c r="G5" s="28">
        <v>0.35816077319871675</v>
      </c>
      <c r="H5" s="28">
        <v>0.15945385320977862</v>
      </c>
      <c r="I5" s="28">
        <v>7.4778211460115984E-2</v>
      </c>
      <c r="J5" s="28">
        <v>6.5435736340313549E-2</v>
      </c>
      <c r="K5" s="28">
        <v>4.4294413058376655E-2</v>
      </c>
      <c r="L5" s="28">
        <v>-1.6235636992599594E-3</v>
      </c>
      <c r="M5" s="28">
        <v>1.2269613240431732E-2</v>
      </c>
      <c r="N5" s="28">
        <v>7.2580206084768298E-2</v>
      </c>
      <c r="O5" s="28">
        <v>9.466215957503625E-2</v>
      </c>
      <c r="P5" s="28">
        <v>3.8453409413056847E-2</v>
      </c>
      <c r="Q5" s="28">
        <v>6.8230763495688754E-2</v>
      </c>
      <c r="R5" s="28">
        <v>3.2077851590842588E-2</v>
      </c>
      <c r="S5" s="28">
        <v>0.10934696600946969</v>
      </c>
      <c r="T5" s="28">
        <v>0.11402641178154355</v>
      </c>
      <c r="U5" s="28">
        <v>7.0482635658213208E-2</v>
      </c>
      <c r="V5" s="28">
        <v>0.11478683742579132</v>
      </c>
      <c r="W5" s="28">
        <v>8.7894232289548707E-2</v>
      </c>
      <c r="X5" s="28">
        <v>6.6515553576665512E-2</v>
      </c>
      <c r="Y5" s="28">
        <v>0.10608800669553581</v>
      </c>
      <c r="Z5" s="28">
        <v>-8.4381445281822912E-3</v>
      </c>
    </row>
    <row r="6" spans="1:26" x14ac:dyDescent="0.3">
      <c r="A6" s="55" t="s">
        <v>28</v>
      </c>
      <c r="B6" s="53">
        <f>'Astral Ltd'!H65</f>
        <v>0.34845313132426708</v>
      </c>
      <c r="C6" s="63"/>
      <c r="D6" s="52" t="s">
        <v>27</v>
      </c>
      <c r="E6" s="28">
        <v>4.1199917244747405E-2</v>
      </c>
      <c r="F6" s="28">
        <v>4.1195095011113979E-2</v>
      </c>
      <c r="G6" s="28">
        <v>0.15945385320977862</v>
      </c>
      <c r="H6" s="28">
        <v>0.57129800578123546</v>
      </c>
      <c r="I6" s="28">
        <v>7.1415182841285561E-3</v>
      </c>
      <c r="J6" s="28">
        <v>3.8475678110874427E-2</v>
      </c>
      <c r="K6" s="28">
        <v>9.2375577668339821E-3</v>
      </c>
      <c r="L6" s="28">
        <v>8.795007023199174E-3</v>
      </c>
      <c r="M6" s="28">
        <v>1.0043026827213334E-2</v>
      </c>
      <c r="N6" s="28">
        <v>5.3659821377708618E-2</v>
      </c>
      <c r="O6" s="28">
        <v>2.1263238249274376E-2</v>
      </c>
      <c r="P6" s="28">
        <v>-7.3310465949240934E-3</v>
      </c>
      <c r="Q6" s="28">
        <v>2.2969908725158816E-2</v>
      </c>
      <c r="R6" s="28">
        <v>-1.6684631858334475E-2</v>
      </c>
      <c r="S6" s="28">
        <v>4.8740540115463332E-2</v>
      </c>
      <c r="T6" s="28">
        <v>2.032832822538146E-2</v>
      </c>
      <c r="U6" s="28">
        <v>-1.5417987843563215E-3</v>
      </c>
      <c r="V6" s="28">
        <v>8.8499794171213383E-2</v>
      </c>
      <c r="W6" s="28">
        <v>8.4720185264666403E-2</v>
      </c>
      <c r="X6" s="28">
        <v>2.5664981371443314E-2</v>
      </c>
      <c r="Y6" s="28">
        <v>2.1216341057380985E-2</v>
      </c>
      <c r="Z6" s="28">
        <v>-2.1813323831861284E-2</v>
      </c>
    </row>
    <row r="7" spans="1:26" x14ac:dyDescent="0.3">
      <c r="A7" s="55" t="s">
        <v>29</v>
      </c>
      <c r="B7" s="53">
        <f>'NIFTY BEES'!I64</f>
        <v>0.13893605309362903</v>
      </c>
      <c r="C7" s="63"/>
      <c r="D7" s="55" t="s">
        <v>28</v>
      </c>
      <c r="E7" s="28">
        <v>4.0875868960555735E-2</v>
      </c>
      <c r="F7" s="28">
        <v>9.4186614791844855E-2</v>
      </c>
      <c r="G7" s="28">
        <v>7.4778211460115984E-2</v>
      </c>
      <c r="H7" s="28">
        <v>7.1415182841285561E-3</v>
      </c>
      <c r="I7" s="28">
        <v>0.1013449133288227</v>
      </c>
      <c r="J7" s="28">
        <v>3.4390098880162097E-2</v>
      </c>
      <c r="K7" s="28">
        <v>9.9465046464906753E-3</v>
      </c>
      <c r="L7" s="28">
        <v>1.6247529067655114E-2</v>
      </c>
      <c r="M7" s="28">
        <v>3.7459600314452682E-2</v>
      </c>
      <c r="N7" s="28">
        <v>5.472568286628187E-2</v>
      </c>
      <c r="O7" s="28">
        <v>3.6043883663233911E-2</v>
      </c>
      <c r="P7" s="28">
        <v>1.8069125877199096E-2</v>
      </c>
      <c r="Q7" s="28">
        <v>5.1452789919750774E-2</v>
      </c>
      <c r="R7" s="28">
        <v>4.224605710886347E-2</v>
      </c>
      <c r="S7" s="28">
        <v>4.6163060011866527E-2</v>
      </c>
      <c r="T7" s="28">
        <v>5.2967110266696968E-2</v>
      </c>
      <c r="U7" s="28">
        <v>5.3023854921617611E-2</v>
      </c>
      <c r="V7" s="28">
        <v>6.5242941541424002E-2</v>
      </c>
      <c r="W7" s="28">
        <v>4.2854075639846667E-2</v>
      </c>
      <c r="X7" s="28">
        <v>5.5736992781670013E-2</v>
      </c>
      <c r="Y7" s="28">
        <v>8.8394346862940551E-2</v>
      </c>
      <c r="Z7" s="28">
        <v>-7.9908779020004539E-3</v>
      </c>
    </row>
    <row r="8" spans="1:26" x14ac:dyDescent="0.3">
      <c r="A8" s="55" t="s">
        <v>30</v>
      </c>
      <c r="B8" s="53">
        <f>'Sun Pharma'!J64</f>
        <v>0.17360917483233146</v>
      </c>
      <c r="C8" s="63"/>
      <c r="D8" s="55" t="s">
        <v>29</v>
      </c>
      <c r="E8" s="28">
        <v>3.9436660797711624E-2</v>
      </c>
      <c r="F8" s="28">
        <v>7.047533527520404E-2</v>
      </c>
      <c r="G8" s="28">
        <v>6.5435736340313549E-2</v>
      </c>
      <c r="H8" s="28">
        <v>3.8475678110874427E-2</v>
      </c>
      <c r="I8" s="28">
        <v>3.4390098880162097E-2</v>
      </c>
      <c r="J8" s="28">
        <v>3.5670345059971513E-2</v>
      </c>
      <c r="K8" s="28">
        <v>2.5105360484962889E-2</v>
      </c>
      <c r="L8" s="28">
        <v>1.1325346420823416E-2</v>
      </c>
      <c r="M8" s="28">
        <v>2.2212631386213665E-2</v>
      </c>
      <c r="N8" s="28">
        <v>3.359104201706023E-2</v>
      </c>
      <c r="O8" s="28">
        <v>3.2805584555762685E-2</v>
      </c>
      <c r="P8" s="28">
        <v>2.2058554372425924E-2</v>
      </c>
      <c r="Q8" s="28">
        <v>3.7273026035412431E-2</v>
      </c>
      <c r="R8" s="28">
        <v>2.0842796539065317E-2</v>
      </c>
      <c r="S8" s="28">
        <v>3.6742091079077874E-2</v>
      </c>
      <c r="T8" s="28">
        <v>4.3515055608800216E-2</v>
      </c>
      <c r="U8" s="28">
        <v>3.937704313238246E-2</v>
      </c>
      <c r="V8" s="28">
        <v>4.4951904125233116E-2</v>
      </c>
      <c r="W8" s="28">
        <v>3.1833181746022662E-2</v>
      </c>
      <c r="X8" s="28">
        <v>2.9229765180435685E-2</v>
      </c>
      <c r="Y8" s="28">
        <v>5.9189317465516457E-2</v>
      </c>
      <c r="Z8" s="28">
        <v>-7.1559046284236849E-4</v>
      </c>
    </row>
    <row r="9" spans="1:26" x14ac:dyDescent="0.3">
      <c r="A9" s="55" t="s">
        <v>31</v>
      </c>
      <c r="B9" s="53">
        <f>Nestle!I65</f>
        <v>0.22966651896728998</v>
      </c>
      <c r="C9" s="63"/>
      <c r="D9" s="55" t="s">
        <v>30</v>
      </c>
      <c r="E9" s="28">
        <v>7.4911586066170556E-3</v>
      </c>
      <c r="F9" s="28">
        <v>2.6941643738494482E-2</v>
      </c>
      <c r="G9" s="28">
        <v>4.4294413058376655E-2</v>
      </c>
      <c r="H9" s="28">
        <v>9.2375577668339821E-3</v>
      </c>
      <c r="I9" s="28">
        <v>9.9465046464906753E-3</v>
      </c>
      <c r="J9" s="28">
        <v>2.5105360484962889E-2</v>
      </c>
      <c r="K9" s="28">
        <v>9.2549125919408448E-2</v>
      </c>
      <c r="L9" s="28">
        <v>6.3007302761074633E-3</v>
      </c>
      <c r="M9" s="28">
        <v>1.5190339922811942E-2</v>
      </c>
      <c r="N9" s="28">
        <v>2.7752251811982698E-2</v>
      </c>
      <c r="O9" s="28">
        <v>2.9805821647016797E-2</v>
      </c>
      <c r="P9" s="28">
        <v>2.2343405858779478E-2</v>
      </c>
      <c r="Q9" s="28">
        <v>9.435960580317676E-3</v>
      </c>
      <c r="R9" s="28">
        <v>2.7555893062264436E-3</v>
      </c>
      <c r="S9" s="28">
        <v>1.438794716084861E-2</v>
      </c>
      <c r="T9" s="28">
        <v>5.3523366937365514E-2</v>
      </c>
      <c r="U9" s="28">
        <v>3.2834722331025613E-2</v>
      </c>
      <c r="V9" s="28">
        <v>3.8231789088460949E-2</v>
      </c>
      <c r="W9" s="28">
        <v>4.1966015045999519E-2</v>
      </c>
      <c r="X9" s="28">
        <v>3.5351774358484363E-2</v>
      </c>
      <c r="Y9" s="28">
        <v>1.2334133304754007E-2</v>
      </c>
      <c r="Z9" s="28">
        <v>1.0508022905741335E-2</v>
      </c>
    </row>
    <row r="10" spans="1:26" x14ac:dyDescent="0.3">
      <c r="A10" s="55" t="s">
        <v>32</v>
      </c>
      <c r="B10" s="53">
        <f>'Asian Paints'!I65</f>
        <v>0.25124712854354286</v>
      </c>
      <c r="C10" s="63"/>
      <c r="D10" s="55" t="s">
        <v>31</v>
      </c>
      <c r="E10" s="28">
        <v>1.1129925552920531E-2</v>
      </c>
      <c r="F10" s="28">
        <v>3.1013010716934419E-2</v>
      </c>
      <c r="G10" s="28">
        <v>-1.6235636992599594E-3</v>
      </c>
      <c r="H10" s="28">
        <v>8.795007023199174E-3</v>
      </c>
      <c r="I10" s="28">
        <v>1.6247529067655114E-2</v>
      </c>
      <c r="J10" s="28">
        <v>1.1325346420823416E-2</v>
      </c>
      <c r="K10" s="28">
        <v>6.3007302761074633E-3</v>
      </c>
      <c r="L10" s="28">
        <v>3.792072620689655E-2</v>
      </c>
      <c r="M10" s="28">
        <v>2.63546229775918E-2</v>
      </c>
      <c r="N10" s="28">
        <v>2.1243525668419104E-2</v>
      </c>
      <c r="O10" s="28">
        <v>1.852554316675983E-2</v>
      </c>
      <c r="P10" s="28">
        <v>8.6156130096244343E-3</v>
      </c>
      <c r="Q10" s="28">
        <v>2.4250933884047844E-2</v>
      </c>
      <c r="R10" s="28">
        <v>2.5777537679462215E-2</v>
      </c>
      <c r="S10" s="28">
        <v>5.6255368291149186E-3</v>
      </c>
      <c r="T10" s="28">
        <v>1.7704067706171788E-2</v>
      </c>
      <c r="U10" s="28">
        <v>1.1490403764431036E-2</v>
      </c>
      <c r="V10" s="28">
        <v>8.4837670382210927E-3</v>
      </c>
      <c r="W10" s="28">
        <v>2.1613505056710097E-2</v>
      </c>
      <c r="X10" s="28">
        <v>-9.625715580254227E-4</v>
      </c>
      <c r="Y10" s="28">
        <v>2.4157266449164438E-2</v>
      </c>
      <c r="Z10" s="28">
        <v>3.5502737755289198E-3</v>
      </c>
    </row>
    <row r="11" spans="1:26" x14ac:dyDescent="0.3">
      <c r="A11" s="55" t="s">
        <v>33</v>
      </c>
      <c r="B11" s="53">
        <f>'Jubilent FoodWorks'!H64</f>
        <v>0.30643184727337142</v>
      </c>
      <c r="C11" s="63"/>
      <c r="D11" s="55" t="s">
        <v>32</v>
      </c>
      <c r="E11" s="28">
        <v>2.0642228742715381E-2</v>
      </c>
      <c r="F11" s="28">
        <v>4.5221011431278761E-2</v>
      </c>
      <c r="G11" s="28">
        <v>1.2269613240431732E-2</v>
      </c>
      <c r="H11" s="28">
        <v>1.0043026827213334E-2</v>
      </c>
      <c r="I11" s="28">
        <v>3.7459600314452682E-2</v>
      </c>
      <c r="J11" s="28">
        <v>2.2212631386213665E-2</v>
      </c>
      <c r="K11" s="28">
        <v>1.5190339922811942E-2</v>
      </c>
      <c r="L11" s="28">
        <v>2.63546229775918E-2</v>
      </c>
      <c r="M11" s="28">
        <v>6.9430403163435933E-2</v>
      </c>
      <c r="N11" s="28">
        <v>2.8876178351634491E-2</v>
      </c>
      <c r="O11" s="28">
        <v>1.8432643229483976E-2</v>
      </c>
      <c r="P11" s="28">
        <v>4.1621364181085975E-3</v>
      </c>
      <c r="Q11" s="28">
        <v>3.869968249328512E-2</v>
      </c>
      <c r="R11" s="28">
        <v>4.6060220537871933E-2</v>
      </c>
      <c r="S11" s="28">
        <v>2.8257216006815316E-3</v>
      </c>
      <c r="T11" s="28">
        <v>2.1395389960845355E-2</v>
      </c>
      <c r="U11" s="28">
        <v>1.1928018825569361E-2</v>
      </c>
      <c r="V11" s="28">
        <v>4.5185471251243378E-2</v>
      </c>
      <c r="W11" s="28">
        <v>3.1746338945567193E-2</v>
      </c>
      <c r="X11" s="28">
        <v>1.6931807020625137E-2</v>
      </c>
      <c r="Y11" s="28">
        <v>4.1500436029318473E-2</v>
      </c>
      <c r="Z11" s="28">
        <v>6.9842284604278799E-4</v>
      </c>
    </row>
    <row r="12" spans="1:26" x14ac:dyDescent="0.3">
      <c r="A12" s="55" t="s">
        <v>34</v>
      </c>
      <c r="B12" s="53">
        <f>'Eicher Motor'!H65</f>
        <v>0.11306136498285838</v>
      </c>
      <c r="C12" s="63"/>
      <c r="D12" s="55" t="s">
        <v>33</v>
      </c>
      <c r="E12" s="28">
        <v>3.8468116845814984E-2</v>
      </c>
      <c r="F12" s="28">
        <v>7.0402540905159086E-2</v>
      </c>
      <c r="G12" s="28">
        <v>7.2580206084768298E-2</v>
      </c>
      <c r="H12" s="28">
        <v>5.3659821377708618E-2</v>
      </c>
      <c r="I12" s="28">
        <v>5.472568286628187E-2</v>
      </c>
      <c r="J12" s="28">
        <v>3.359104201706023E-2</v>
      </c>
      <c r="K12" s="28">
        <v>2.7752251811982698E-2</v>
      </c>
      <c r="L12" s="28">
        <v>2.1243525668419104E-2</v>
      </c>
      <c r="M12" s="28">
        <v>2.8876178351634491E-2</v>
      </c>
      <c r="N12" s="28">
        <v>0.10977329742620488</v>
      </c>
      <c r="O12" s="28">
        <v>4.4204235814863872E-2</v>
      </c>
      <c r="P12" s="28">
        <v>1.6538000753802608E-2</v>
      </c>
      <c r="Q12" s="28">
        <v>4.217581571385759E-2</v>
      </c>
      <c r="R12" s="28">
        <v>4.4928070774399781E-2</v>
      </c>
      <c r="S12" s="28">
        <v>3.7705720901209903E-2</v>
      </c>
      <c r="T12" s="28">
        <v>7.9004466493882736E-2</v>
      </c>
      <c r="U12" s="28">
        <v>3.8003074963482632E-2</v>
      </c>
      <c r="V12" s="28">
        <v>6.7376778102689008E-2</v>
      </c>
      <c r="W12" s="28">
        <v>4.5820094734967926E-2</v>
      </c>
      <c r="X12" s="28">
        <v>6.2370363766867901E-2</v>
      </c>
      <c r="Y12" s="28">
        <v>7.2388256904643192E-2</v>
      </c>
      <c r="Z12" s="28">
        <v>-8.5784544203842718E-3</v>
      </c>
    </row>
    <row r="13" spans="1:26" x14ac:dyDescent="0.3">
      <c r="A13" s="55" t="s">
        <v>35</v>
      </c>
      <c r="B13" s="53">
        <f>'Bharti Airtel'!H64</f>
        <v>0.15253127181642617</v>
      </c>
      <c r="C13" s="63"/>
      <c r="D13" s="55" t="s">
        <v>34</v>
      </c>
      <c r="E13" s="28">
        <v>3.5649942573547526E-2</v>
      </c>
      <c r="F13" s="28">
        <v>6.8234097817456735E-2</v>
      </c>
      <c r="G13" s="28">
        <v>9.466215957503625E-2</v>
      </c>
      <c r="H13" s="28">
        <v>2.1263238249274376E-2</v>
      </c>
      <c r="I13" s="28">
        <v>3.6043883663233911E-2</v>
      </c>
      <c r="J13" s="28">
        <v>3.2805584555762685E-2</v>
      </c>
      <c r="K13" s="28">
        <v>2.9805821647016797E-2</v>
      </c>
      <c r="L13" s="28">
        <v>1.852554316675983E-2</v>
      </c>
      <c r="M13" s="28">
        <v>1.8432643229483976E-2</v>
      </c>
      <c r="N13" s="28">
        <v>4.4204235814863872E-2</v>
      </c>
      <c r="O13" s="28">
        <v>0.1055036546425282</v>
      </c>
      <c r="P13" s="28">
        <v>2.650460855363124E-2</v>
      </c>
      <c r="Q13" s="28">
        <v>4.0632599620311759E-2</v>
      </c>
      <c r="R13" s="28">
        <v>1.7267540851376436E-2</v>
      </c>
      <c r="S13" s="28">
        <v>4.0387153383353656E-2</v>
      </c>
      <c r="T13" s="28">
        <v>5.5118489355463214E-2</v>
      </c>
      <c r="U13" s="28">
        <v>3.609948644550915E-2</v>
      </c>
      <c r="V13" s="28">
        <v>5.1152205740928464E-2</v>
      </c>
      <c r="W13" s="28">
        <v>5.0662774285260219E-2</v>
      </c>
      <c r="X13" s="28">
        <v>2.6563993235629742E-2</v>
      </c>
      <c r="Y13" s="28">
        <v>6.4045950065945198E-2</v>
      </c>
      <c r="Z13" s="28">
        <v>-4.831956068478793E-3</v>
      </c>
    </row>
    <row r="14" spans="1:26" x14ac:dyDescent="0.3">
      <c r="A14" s="55" t="s">
        <v>36</v>
      </c>
      <c r="B14" s="53">
        <f>Titan!H64</f>
        <v>0.29585492284160619</v>
      </c>
      <c r="C14" s="63"/>
      <c r="D14" s="55" t="s">
        <v>35</v>
      </c>
      <c r="E14" s="28">
        <v>2.3266082385630292E-2</v>
      </c>
      <c r="F14" s="28">
        <v>4.2618660778907705E-2</v>
      </c>
      <c r="G14" s="28">
        <v>3.8453409413056847E-2</v>
      </c>
      <c r="H14" s="28">
        <v>-7.3310465949240934E-3</v>
      </c>
      <c r="I14" s="28">
        <v>1.8069125877199096E-2</v>
      </c>
      <c r="J14" s="28">
        <v>2.2058554372425924E-2</v>
      </c>
      <c r="K14" s="28">
        <v>2.2343405858779478E-2</v>
      </c>
      <c r="L14" s="28">
        <v>8.6156130096244343E-3</v>
      </c>
      <c r="M14" s="28">
        <v>4.1621364181085975E-3</v>
      </c>
      <c r="N14" s="28">
        <v>1.6538000753802608E-2</v>
      </c>
      <c r="O14" s="28">
        <v>2.650460855363124E-2</v>
      </c>
      <c r="P14" s="28">
        <v>7.2407468195884561E-2</v>
      </c>
      <c r="Q14" s="28">
        <v>1.1183312321731651E-2</v>
      </c>
      <c r="R14" s="28">
        <v>1.7534304814644235E-2</v>
      </c>
      <c r="S14" s="28">
        <v>1.7867036983603958E-2</v>
      </c>
      <c r="T14" s="28">
        <v>4.437686250031276E-2</v>
      </c>
      <c r="U14" s="28">
        <v>3.4838772396735378E-2</v>
      </c>
      <c r="V14" s="28">
        <v>2.1216963953531863E-2</v>
      </c>
      <c r="W14" s="28">
        <v>1.5921278897451808E-2</v>
      </c>
      <c r="X14" s="28">
        <v>1.4832737043107291E-2</v>
      </c>
      <c r="Y14" s="28">
        <v>4.8738127384284124E-2</v>
      </c>
      <c r="Z14" s="28">
        <v>-1.0843715363811636E-3</v>
      </c>
    </row>
    <row r="15" spans="1:26" x14ac:dyDescent="0.3">
      <c r="A15" s="55" t="s">
        <v>37</v>
      </c>
      <c r="B15" s="53">
        <f>'Avenue Supermart'!H64</f>
        <v>0.31359087135149361</v>
      </c>
      <c r="C15" s="63"/>
      <c r="D15" s="55" t="s">
        <v>36</v>
      </c>
      <c r="E15" s="28">
        <v>3.9568296308232276E-2</v>
      </c>
      <c r="F15" s="28">
        <v>0.10265408751448241</v>
      </c>
      <c r="G15" s="28">
        <v>6.8230763495688754E-2</v>
      </c>
      <c r="H15" s="28">
        <v>2.2969908725158816E-2</v>
      </c>
      <c r="I15" s="28">
        <v>5.1452789919750774E-2</v>
      </c>
      <c r="J15" s="28">
        <v>3.7273026035412431E-2</v>
      </c>
      <c r="K15" s="28">
        <v>9.435960580317676E-3</v>
      </c>
      <c r="L15" s="28">
        <v>2.4250933884047844E-2</v>
      </c>
      <c r="M15" s="28">
        <v>3.869968249328512E-2</v>
      </c>
      <c r="N15" s="28">
        <v>4.217581571385759E-2</v>
      </c>
      <c r="O15" s="28">
        <v>4.0632599620311759E-2</v>
      </c>
      <c r="P15" s="28">
        <v>1.1183312321731651E-2</v>
      </c>
      <c r="Q15" s="28">
        <v>9.8227334407902059E-2</v>
      </c>
      <c r="R15" s="28">
        <v>4.162675364985792E-2</v>
      </c>
      <c r="S15" s="28">
        <v>5.0352312206373172E-2</v>
      </c>
      <c r="T15" s="28">
        <v>3.9176087733376178E-2</v>
      </c>
      <c r="U15" s="28">
        <v>3.5884279830197305E-2</v>
      </c>
      <c r="V15" s="28">
        <v>6.7190523799454976E-2</v>
      </c>
      <c r="W15" s="28">
        <v>5.5961346476378418E-2</v>
      </c>
      <c r="X15" s="28">
        <v>3.6431795970999832E-2</v>
      </c>
      <c r="Y15" s="28">
        <v>7.7617373307383622E-2</v>
      </c>
      <c r="Z15" s="28">
        <v>-1.2681601438100645E-4</v>
      </c>
    </row>
    <row r="16" spans="1:26" x14ac:dyDescent="0.3">
      <c r="A16" s="55" t="s">
        <v>38</v>
      </c>
      <c r="B16" s="53">
        <f>PVR!H64</f>
        <v>0.1470010501092974</v>
      </c>
      <c r="C16" s="63"/>
      <c r="D16" s="55" t="s">
        <v>37</v>
      </c>
      <c r="E16" s="28">
        <v>2.4348607144868334E-2</v>
      </c>
      <c r="F16" s="28">
        <v>5.8070645959244376E-2</v>
      </c>
      <c r="G16" s="28">
        <v>3.2077851590842588E-2</v>
      </c>
      <c r="H16" s="28">
        <v>-1.6684631858334475E-2</v>
      </c>
      <c r="I16" s="28">
        <v>4.224605710886347E-2</v>
      </c>
      <c r="J16" s="28">
        <v>2.0842796539065317E-2</v>
      </c>
      <c r="K16" s="28">
        <v>2.7555893062264436E-3</v>
      </c>
      <c r="L16" s="28">
        <v>2.5777537679462215E-2</v>
      </c>
      <c r="M16" s="28">
        <v>4.6060220537871933E-2</v>
      </c>
      <c r="N16" s="28">
        <v>4.4928070774399781E-2</v>
      </c>
      <c r="O16" s="28">
        <v>1.7267540851376436E-2</v>
      </c>
      <c r="P16" s="28">
        <v>1.7534304814644235E-2</v>
      </c>
      <c r="Q16" s="28">
        <v>4.162675364985792E-2</v>
      </c>
      <c r="R16" s="28">
        <v>9.2314671082870212E-2</v>
      </c>
      <c r="S16" s="28">
        <v>9.4300915538777109E-3</v>
      </c>
      <c r="T16" s="28">
        <v>3.0930238515255382E-2</v>
      </c>
      <c r="U16" s="28">
        <v>2.0361310768405368E-2</v>
      </c>
      <c r="V16" s="28">
        <v>3.0751751650819874E-2</v>
      </c>
      <c r="W16" s="28">
        <v>4.0779316264952833E-2</v>
      </c>
      <c r="X16" s="28">
        <v>2.2051423264520399E-2</v>
      </c>
      <c r="Y16" s="28">
        <v>5.8533544831331344E-2</v>
      </c>
      <c r="Z16" s="28">
        <v>-7.1678094279665735E-4</v>
      </c>
    </row>
    <row r="17" spans="1:26" x14ac:dyDescent="0.3">
      <c r="A17" s="55" t="s">
        <v>39</v>
      </c>
      <c r="B17" s="53">
        <f>'Alkyl Amines'!I64</f>
        <v>0.64532031323133776</v>
      </c>
      <c r="C17" s="63"/>
      <c r="D17" s="55" t="s">
        <v>38</v>
      </c>
      <c r="E17" s="28">
        <v>4.1459560702588646E-2</v>
      </c>
      <c r="F17" s="28">
        <v>0.10906794693498799</v>
      </c>
      <c r="G17" s="28">
        <v>0.10934696600946969</v>
      </c>
      <c r="H17" s="28">
        <v>4.8740540115463332E-2</v>
      </c>
      <c r="I17" s="28">
        <v>4.6163060011866527E-2</v>
      </c>
      <c r="J17" s="28">
        <v>3.6742091079077874E-2</v>
      </c>
      <c r="K17" s="28">
        <v>1.438794716084861E-2</v>
      </c>
      <c r="L17" s="28">
        <v>5.6255368291149186E-3</v>
      </c>
      <c r="M17" s="28">
        <v>2.8257216006815316E-3</v>
      </c>
      <c r="N17" s="28">
        <v>3.7705720901209903E-2</v>
      </c>
      <c r="O17" s="28">
        <v>4.0387153383353656E-2</v>
      </c>
      <c r="P17" s="28">
        <v>1.7867036983603958E-2</v>
      </c>
      <c r="Q17" s="28">
        <v>5.0352312206373172E-2</v>
      </c>
      <c r="R17" s="28">
        <v>9.4300915538777109E-3</v>
      </c>
      <c r="S17" s="28">
        <v>0.1779335198952563</v>
      </c>
      <c r="T17" s="28">
        <v>6.2430657987601501E-2</v>
      </c>
      <c r="U17" s="28">
        <v>5.24473724684218E-2</v>
      </c>
      <c r="V17" s="28">
        <v>4.1871092294815559E-2</v>
      </c>
      <c r="W17" s="28">
        <v>4.4411233788130403E-2</v>
      </c>
      <c r="X17" s="28">
        <v>3.9499997857454131E-2</v>
      </c>
      <c r="Y17" s="28">
        <v>7.286703171647467E-2</v>
      </c>
      <c r="Z17" s="28">
        <v>-2.227629602999394E-3</v>
      </c>
    </row>
    <row r="18" spans="1:26" x14ac:dyDescent="0.3">
      <c r="A18" s="55" t="s">
        <v>40</v>
      </c>
      <c r="B18" s="53">
        <f>'Varun Beverages'!I64</f>
        <v>0.45650282937925746</v>
      </c>
      <c r="C18" s="63"/>
      <c r="D18" s="55" t="s">
        <v>39</v>
      </c>
      <c r="E18" s="28">
        <v>5.107404921513542E-2</v>
      </c>
      <c r="F18" s="28">
        <v>9.1390473995613966E-2</v>
      </c>
      <c r="G18" s="28">
        <v>0.11402641178154355</v>
      </c>
      <c r="H18" s="28">
        <v>2.032832822538146E-2</v>
      </c>
      <c r="I18" s="28">
        <v>5.2967110266696968E-2</v>
      </c>
      <c r="J18" s="28">
        <v>4.3515055608800216E-2</v>
      </c>
      <c r="K18" s="28">
        <v>5.3523366937365514E-2</v>
      </c>
      <c r="L18" s="28">
        <v>1.7704067706171788E-2</v>
      </c>
      <c r="M18" s="28">
        <v>2.1395389960845355E-2</v>
      </c>
      <c r="N18" s="28">
        <v>7.9004466493882736E-2</v>
      </c>
      <c r="O18" s="28">
        <v>5.5118489355463214E-2</v>
      </c>
      <c r="P18" s="28">
        <v>4.437686250031276E-2</v>
      </c>
      <c r="Q18" s="28">
        <v>3.9176087733376178E-2</v>
      </c>
      <c r="R18" s="28">
        <v>3.0930238515255382E-2</v>
      </c>
      <c r="S18" s="28">
        <v>6.2430657987601501E-2</v>
      </c>
      <c r="T18" s="28">
        <v>0.26333902805979675</v>
      </c>
      <c r="U18" s="28">
        <v>6.7374257462687465E-2</v>
      </c>
      <c r="V18" s="28">
        <v>8.5743113084712469E-2</v>
      </c>
      <c r="W18" s="28">
        <v>3.3023928074229963E-2</v>
      </c>
      <c r="X18" s="28">
        <v>8.3267961408801938E-2</v>
      </c>
      <c r="Y18" s="28">
        <v>6.3087765708231408E-2</v>
      </c>
      <c r="Z18" s="28">
        <v>4.9692212429669289E-3</v>
      </c>
    </row>
    <row r="19" spans="1:26" x14ac:dyDescent="0.3">
      <c r="A19" s="55" t="s">
        <v>41</v>
      </c>
      <c r="B19" s="53">
        <f>'APL Apollo Tubes'!I64</f>
        <v>0.45796608871221256</v>
      </c>
      <c r="C19" s="63"/>
      <c r="D19" s="55" t="s">
        <v>40</v>
      </c>
      <c r="E19" s="28">
        <v>5.1631074587864971E-2</v>
      </c>
      <c r="F19" s="28">
        <v>9.645078166570023E-2</v>
      </c>
      <c r="G19" s="28">
        <v>7.0482635658213208E-2</v>
      </c>
      <c r="H19" s="28">
        <v>-1.5417987843563215E-3</v>
      </c>
      <c r="I19" s="28">
        <v>5.3023854921617611E-2</v>
      </c>
      <c r="J19" s="28">
        <v>3.937704313238246E-2</v>
      </c>
      <c r="K19" s="28">
        <v>3.2834722331025613E-2</v>
      </c>
      <c r="L19" s="28">
        <v>1.1490403764431036E-2</v>
      </c>
      <c r="M19" s="28">
        <v>1.1928018825569361E-2</v>
      </c>
      <c r="N19" s="28">
        <v>3.8003074963482632E-2</v>
      </c>
      <c r="O19" s="28">
        <v>3.609948644550915E-2</v>
      </c>
      <c r="P19" s="28">
        <v>3.4838772396735378E-2</v>
      </c>
      <c r="Q19" s="28">
        <v>3.5884279830197305E-2</v>
      </c>
      <c r="R19" s="28">
        <v>2.0361310768405368E-2</v>
      </c>
      <c r="S19" s="28">
        <v>5.24473724684218E-2</v>
      </c>
      <c r="T19" s="28">
        <v>6.7374257462687465E-2</v>
      </c>
      <c r="U19" s="28">
        <v>0.12139129902924754</v>
      </c>
      <c r="V19" s="28">
        <v>4.2879285486513742E-2</v>
      </c>
      <c r="W19" s="28">
        <v>2.990755598678356E-2</v>
      </c>
      <c r="X19" s="28">
        <v>2.5189435904744099E-2</v>
      </c>
      <c r="Y19" s="28">
        <v>6.9108733875045486E-2</v>
      </c>
      <c r="Z19" s="28">
        <v>1.0285909130736712E-3</v>
      </c>
    </row>
    <row r="20" spans="1:26" x14ac:dyDescent="0.3">
      <c r="A20" s="55" t="s">
        <v>42</v>
      </c>
      <c r="B20" s="53">
        <f>'Page Industries'!I65</f>
        <v>0.23809687062565971</v>
      </c>
      <c r="C20" s="63"/>
      <c r="D20" s="55" t="s">
        <v>41</v>
      </c>
      <c r="E20" s="28">
        <v>3.5466572332319306E-2</v>
      </c>
      <c r="F20" s="28">
        <v>7.2287879475969763E-2</v>
      </c>
      <c r="G20" s="28">
        <v>0.11478683742579132</v>
      </c>
      <c r="H20" s="28">
        <v>8.8499794171213383E-2</v>
      </c>
      <c r="I20" s="28">
        <v>6.5242941541424002E-2</v>
      </c>
      <c r="J20" s="28">
        <v>4.4951904125233116E-2</v>
      </c>
      <c r="K20" s="28">
        <v>3.8231789088460949E-2</v>
      </c>
      <c r="L20" s="28">
        <v>8.4837670382210927E-3</v>
      </c>
      <c r="M20" s="28">
        <v>4.5185471251243378E-2</v>
      </c>
      <c r="N20" s="28">
        <v>6.7376778102689008E-2</v>
      </c>
      <c r="O20" s="28">
        <v>5.1152205740928464E-2</v>
      </c>
      <c r="P20" s="28">
        <v>2.1216963953531863E-2</v>
      </c>
      <c r="Q20" s="28">
        <v>6.7190523799454976E-2</v>
      </c>
      <c r="R20" s="28">
        <v>3.0751751650819874E-2</v>
      </c>
      <c r="S20" s="28">
        <v>4.1871092294815559E-2</v>
      </c>
      <c r="T20" s="28">
        <v>8.5743113084712469E-2</v>
      </c>
      <c r="U20" s="28">
        <v>4.2879285486513742E-2</v>
      </c>
      <c r="V20" s="28">
        <v>0.19040630336749537</v>
      </c>
      <c r="W20" s="28">
        <v>4.9811327232448285E-2</v>
      </c>
      <c r="X20" s="28">
        <v>7.9730824178169943E-2</v>
      </c>
      <c r="Y20" s="28">
        <v>8.6993460617983243E-2</v>
      </c>
      <c r="Z20" s="28">
        <v>-1.2321838975762627E-2</v>
      </c>
    </row>
    <row r="21" spans="1:26" x14ac:dyDescent="0.3">
      <c r="A21" s="55" t="s">
        <v>43</v>
      </c>
      <c r="B21" s="53">
        <f>'KEI Industries'!H65</f>
        <v>0.38906544074957589</v>
      </c>
      <c r="C21" s="63"/>
      <c r="D21" s="55" t="s">
        <v>42</v>
      </c>
      <c r="E21" s="28">
        <v>2.4344814462017545E-2</v>
      </c>
      <c r="F21" s="28">
        <v>7.2774550458448703E-2</v>
      </c>
      <c r="G21" s="28">
        <v>8.7894232289548707E-2</v>
      </c>
      <c r="H21" s="28">
        <v>8.4720185264666403E-2</v>
      </c>
      <c r="I21" s="28">
        <v>4.2854075639846667E-2</v>
      </c>
      <c r="J21" s="28">
        <v>3.1833181746022662E-2</v>
      </c>
      <c r="K21" s="28">
        <v>4.1966015045999519E-2</v>
      </c>
      <c r="L21" s="28">
        <v>2.1613505056710097E-2</v>
      </c>
      <c r="M21" s="28">
        <v>3.1746338945567193E-2</v>
      </c>
      <c r="N21" s="28">
        <v>4.5820094734967926E-2</v>
      </c>
      <c r="O21" s="28">
        <v>5.0662774285260219E-2</v>
      </c>
      <c r="P21" s="28">
        <v>1.5921278897451808E-2</v>
      </c>
      <c r="Q21" s="28">
        <v>5.5961346476378418E-2</v>
      </c>
      <c r="R21" s="28">
        <v>4.0779316264952833E-2</v>
      </c>
      <c r="S21" s="28">
        <v>4.4411233788130403E-2</v>
      </c>
      <c r="T21" s="28">
        <v>3.3023928074229963E-2</v>
      </c>
      <c r="U21" s="28">
        <v>2.990755598678356E-2</v>
      </c>
      <c r="V21" s="28">
        <v>4.9811327232448285E-2</v>
      </c>
      <c r="W21" s="28">
        <v>0.11212868730209585</v>
      </c>
      <c r="X21" s="28">
        <v>4.4691008933707921E-2</v>
      </c>
      <c r="Y21" s="28">
        <v>5.0122915454051557E-2</v>
      </c>
      <c r="Z21" s="28">
        <v>-2.7498346645561094E-3</v>
      </c>
    </row>
    <row r="22" spans="1:26" x14ac:dyDescent="0.3">
      <c r="A22" s="55" t="s">
        <v>44</v>
      </c>
      <c r="B22" s="53">
        <f>CDSL!H64</f>
        <v>0.32992556994842004</v>
      </c>
      <c r="C22" s="63"/>
      <c r="D22" s="55" t="s">
        <v>43</v>
      </c>
      <c r="E22" s="28">
        <v>1.8216111897725512E-2</v>
      </c>
      <c r="F22" s="28">
        <v>5.5225115218748747E-2</v>
      </c>
      <c r="G22" s="28">
        <v>6.6515553576665512E-2</v>
      </c>
      <c r="H22" s="28">
        <v>2.5664981371443314E-2</v>
      </c>
      <c r="I22" s="28">
        <v>5.5736992781670013E-2</v>
      </c>
      <c r="J22" s="28">
        <v>2.9229765180435685E-2</v>
      </c>
      <c r="K22" s="28">
        <v>3.5351774358484363E-2</v>
      </c>
      <c r="L22" s="28">
        <v>-9.625715580254227E-4</v>
      </c>
      <c r="M22" s="28">
        <v>1.6931807020625137E-2</v>
      </c>
      <c r="N22" s="28">
        <v>6.2370363766867901E-2</v>
      </c>
      <c r="O22" s="28">
        <v>2.6563993235629742E-2</v>
      </c>
      <c r="P22" s="28">
        <v>1.4832737043107291E-2</v>
      </c>
      <c r="Q22" s="28">
        <v>3.6431795970999832E-2</v>
      </c>
      <c r="R22" s="28">
        <v>2.2051423264520399E-2</v>
      </c>
      <c r="S22" s="28">
        <v>3.9499997857454131E-2</v>
      </c>
      <c r="T22" s="28">
        <v>8.3267961408801938E-2</v>
      </c>
      <c r="U22" s="28">
        <v>2.5189435904744099E-2</v>
      </c>
      <c r="V22" s="28">
        <v>7.9730824178169943E-2</v>
      </c>
      <c r="W22" s="28">
        <v>4.4691008933707921E-2</v>
      </c>
      <c r="X22" s="28">
        <v>0.15180800077750531</v>
      </c>
      <c r="Y22" s="28">
        <v>7.3683800258769042E-2</v>
      </c>
      <c r="Z22" s="28">
        <v>6.9026787947019516E-3</v>
      </c>
    </row>
    <row r="23" spans="1:26" x14ac:dyDescent="0.3">
      <c r="A23" s="56" t="s">
        <v>45</v>
      </c>
      <c r="B23" s="53">
        <f>'GOLD BEES'!H64</f>
        <v>0.10977346331552271</v>
      </c>
      <c r="C23" s="63"/>
      <c r="D23" s="55" t="s">
        <v>44</v>
      </c>
      <c r="E23" s="28">
        <v>7.5806654466598261E-2</v>
      </c>
      <c r="F23" s="28">
        <v>0.13724447563016032</v>
      </c>
      <c r="G23" s="28">
        <v>0.10608800669553581</v>
      </c>
      <c r="H23" s="28">
        <v>2.1216341057380985E-2</v>
      </c>
      <c r="I23" s="28">
        <v>8.8394346862940551E-2</v>
      </c>
      <c r="J23" s="28">
        <v>5.9189317465516457E-2</v>
      </c>
      <c r="K23" s="28">
        <v>1.2334133304754007E-2</v>
      </c>
      <c r="L23" s="28">
        <v>2.4157266449164438E-2</v>
      </c>
      <c r="M23" s="28">
        <v>4.1500436029318473E-2</v>
      </c>
      <c r="N23" s="28">
        <v>7.2388256904643192E-2</v>
      </c>
      <c r="O23" s="28">
        <v>6.4045950065945198E-2</v>
      </c>
      <c r="P23" s="28">
        <v>4.8738127384284124E-2</v>
      </c>
      <c r="Q23" s="28">
        <v>7.7617373307383622E-2</v>
      </c>
      <c r="R23" s="28">
        <v>5.8533544831331344E-2</v>
      </c>
      <c r="S23" s="28">
        <v>7.286703171647467E-2</v>
      </c>
      <c r="T23" s="28">
        <v>6.3087765708231408E-2</v>
      </c>
      <c r="U23" s="28">
        <v>6.9108733875045486E-2</v>
      </c>
      <c r="V23" s="28">
        <v>8.6993460617983243E-2</v>
      </c>
      <c r="W23" s="28">
        <v>5.0122915454051557E-2</v>
      </c>
      <c r="X23" s="28">
        <v>7.3683800258769042E-2</v>
      </c>
      <c r="Y23" s="28">
        <v>0.21938083520319793</v>
      </c>
      <c r="Z23" s="28">
        <v>-9.497501844447807E-3</v>
      </c>
    </row>
    <row r="24" spans="1:26" ht="15.6" customHeight="1" x14ac:dyDescent="0.3">
      <c r="A24" s="55" t="s">
        <v>166</v>
      </c>
      <c r="B24" s="53">
        <v>7.0499999999999993E-2</v>
      </c>
      <c r="D24" s="56" t="s">
        <v>45</v>
      </c>
      <c r="E24" s="28">
        <v>-6.4221146077951072E-3</v>
      </c>
      <c r="F24" s="28">
        <v>-2.384185423897863E-3</v>
      </c>
      <c r="G24" s="28">
        <v>-8.4381445281822912E-3</v>
      </c>
      <c r="H24" s="28">
        <v>-2.1813323831861284E-2</v>
      </c>
      <c r="I24" s="28">
        <v>-7.9908779020004539E-3</v>
      </c>
      <c r="J24" s="28">
        <v>-7.1559046284236849E-4</v>
      </c>
      <c r="K24" s="28">
        <v>1.0508022905741335E-2</v>
      </c>
      <c r="L24" s="28">
        <v>3.5502737755289198E-3</v>
      </c>
      <c r="M24" s="28">
        <v>6.9842284604278799E-4</v>
      </c>
      <c r="N24" s="28">
        <v>-8.5784544203842718E-3</v>
      </c>
      <c r="O24" s="28">
        <v>-4.831956068478793E-3</v>
      </c>
      <c r="P24" s="28">
        <v>-1.0843715363811636E-3</v>
      </c>
      <c r="Q24" s="28">
        <v>-1.2681601438100645E-4</v>
      </c>
      <c r="R24" s="28">
        <v>-7.1678094279665735E-4</v>
      </c>
      <c r="S24" s="28">
        <v>-2.227629602999394E-3</v>
      </c>
      <c r="T24" s="28">
        <v>4.9692212429669289E-3</v>
      </c>
      <c r="U24" s="28">
        <v>1.0285909130736712E-3</v>
      </c>
      <c r="V24" s="28">
        <v>-1.2321838975762627E-2</v>
      </c>
      <c r="W24" s="28">
        <v>-2.7498346645561094E-3</v>
      </c>
      <c r="X24" s="28">
        <v>6.9026787947019516E-3</v>
      </c>
      <c r="Y24" s="28">
        <v>-9.497501844447807E-3</v>
      </c>
      <c r="Z24" s="28">
        <v>1.7607962074324961E-2</v>
      </c>
    </row>
    <row r="25" spans="1:26" ht="15.6" customHeight="1" x14ac:dyDescent="0.45">
      <c r="C25" s="30"/>
      <c r="D25" s="32"/>
      <c r="E25" s="92"/>
      <c r="F25" s="92"/>
      <c r="G25" s="92"/>
      <c r="H25" s="92"/>
      <c r="I25" s="92"/>
    </row>
    <row r="26" spans="1:26" ht="15.6" customHeight="1" x14ac:dyDescent="0.45">
      <c r="E26" s="92"/>
      <c r="F26" s="92"/>
      <c r="G26" s="92"/>
      <c r="H26" s="92"/>
      <c r="I26" s="92"/>
    </row>
    <row r="27" spans="1:26" ht="15.6" customHeight="1" x14ac:dyDescent="0.45">
      <c r="D27" s="155" t="s">
        <v>125</v>
      </c>
      <c r="E27" s="155"/>
      <c r="F27" s="155"/>
      <c r="G27" s="156" t="s">
        <v>132</v>
      </c>
      <c r="H27" s="92"/>
      <c r="I27" s="92"/>
      <c r="N27" s="150" t="s">
        <v>157</v>
      </c>
      <c r="O27" s="150"/>
      <c r="P27" s="150"/>
      <c r="Q27" s="150"/>
      <c r="R27" s="150"/>
      <c r="S27" s="150"/>
    </row>
    <row r="28" spans="1:26" ht="15.6" customHeight="1" x14ac:dyDescent="0.45">
      <c r="C28" s="3"/>
      <c r="D28" s="155"/>
      <c r="E28" s="155"/>
      <c r="F28" s="155"/>
      <c r="G28" s="156"/>
      <c r="H28" s="92"/>
      <c r="I28" s="92"/>
      <c r="N28" s="150"/>
      <c r="O28" s="150"/>
      <c r="P28" s="150"/>
      <c r="Q28" s="150"/>
      <c r="R28" s="150"/>
      <c r="S28" s="150"/>
    </row>
    <row r="29" spans="1:26" ht="15.6" customHeight="1" x14ac:dyDescent="0.45">
      <c r="C29" s="3"/>
      <c r="E29" s="92"/>
      <c r="F29" s="92"/>
      <c r="G29" s="92"/>
      <c r="H29" s="92"/>
      <c r="I29" s="92"/>
      <c r="N29" s="150"/>
      <c r="O29" s="150"/>
      <c r="P29" s="150"/>
      <c r="Q29" s="150"/>
      <c r="R29" s="150"/>
      <c r="S29" s="150"/>
    </row>
    <row r="30" spans="1:26" ht="15.6" customHeight="1" x14ac:dyDescent="0.3">
      <c r="N30" s="150"/>
      <c r="O30" s="150"/>
      <c r="P30" s="150"/>
      <c r="Q30" s="150"/>
      <c r="R30" s="150"/>
      <c r="S30" s="150"/>
    </row>
    <row r="31" spans="1:26" x14ac:dyDescent="0.3">
      <c r="B31" s="152" t="s">
        <v>159</v>
      </c>
      <c r="C31" s="152"/>
      <c r="N31" s="150"/>
      <c r="O31" s="150"/>
      <c r="P31" s="150"/>
      <c r="Q31" s="150"/>
      <c r="R31" s="150"/>
      <c r="S31" s="150"/>
    </row>
    <row r="32" spans="1:26" ht="62.4" customHeight="1" x14ac:dyDescent="0.3">
      <c r="B32" s="43" t="s">
        <v>120</v>
      </c>
      <c r="C32" s="43" t="s">
        <v>121</v>
      </c>
      <c r="E32" t="s">
        <v>126</v>
      </c>
      <c r="F32">
        <v>0.61539999999999995</v>
      </c>
      <c r="G32" s="135" t="s">
        <v>127</v>
      </c>
      <c r="H32" s="135"/>
      <c r="I32">
        <v>0.61539999999999995</v>
      </c>
      <c r="N32" s="150"/>
      <c r="O32" s="150"/>
      <c r="P32" s="150"/>
      <c r="Q32" s="150"/>
      <c r="R32" s="150"/>
      <c r="S32" s="150"/>
    </row>
    <row r="33" spans="1:22" x14ac:dyDescent="0.3">
      <c r="B33" s="44">
        <v>9.1300000000000006E-2</v>
      </c>
      <c r="C33" s="44">
        <v>7.8100000000000003E-2</v>
      </c>
      <c r="D33" s="37"/>
    </row>
    <row r="34" spans="1:22" x14ac:dyDescent="0.3">
      <c r="B34" s="45">
        <v>0.1</v>
      </c>
      <c r="C34" s="44">
        <v>7.825E-2</v>
      </c>
      <c r="D34" s="37"/>
    </row>
    <row r="35" spans="1:22" x14ac:dyDescent="0.3">
      <c r="B35" s="45">
        <v>0.13</v>
      </c>
      <c r="C35" s="44">
        <v>8.0100000000000005E-2</v>
      </c>
      <c r="D35" s="37"/>
      <c r="E35" s="158" t="s">
        <v>139</v>
      </c>
      <c r="F35" s="158"/>
      <c r="G35" s="93"/>
    </row>
    <row r="36" spans="1:22" x14ac:dyDescent="0.3">
      <c r="B36" s="45">
        <v>0.17</v>
      </c>
      <c r="C36" s="44">
        <v>8.7400000000000005E-2</v>
      </c>
      <c r="D36" s="37"/>
      <c r="E36" s="137" t="s">
        <v>131</v>
      </c>
      <c r="F36" s="137"/>
    </row>
    <row r="37" spans="1:22" x14ac:dyDescent="0.3">
      <c r="B37" s="45">
        <v>0.21</v>
      </c>
      <c r="C37" s="44">
        <v>9.6100000000000005E-2</v>
      </c>
      <c r="D37" s="37"/>
      <c r="E37" s="46" t="s">
        <v>85</v>
      </c>
      <c r="F37" s="47" t="s">
        <v>129</v>
      </c>
    </row>
    <row r="38" spans="1:22" x14ac:dyDescent="0.3">
      <c r="B38" s="45">
        <v>0.24</v>
      </c>
      <c r="C38" s="44">
        <v>0.1042</v>
      </c>
      <c r="D38" s="37"/>
      <c r="E38" s="48">
        <f xml:space="preserve"> $I$32 + 2 * F38*F38</f>
        <v>0.61559999999999993</v>
      </c>
      <c r="F38" s="49">
        <v>0.01</v>
      </c>
    </row>
    <row r="39" spans="1:22" x14ac:dyDescent="0.3">
      <c r="B39" s="45">
        <v>0.28999999999999998</v>
      </c>
      <c r="C39" s="44">
        <v>0.1212</v>
      </c>
      <c r="D39" s="37"/>
      <c r="E39" s="48">
        <f t="shared" ref="E39:E95" si="0" xml:space="preserve"> $I$32 + 2 * F39*F39</f>
        <v>0.61619999999999997</v>
      </c>
      <c r="F39" s="49">
        <v>0.02</v>
      </c>
    </row>
    <row r="40" spans="1:22" x14ac:dyDescent="0.3">
      <c r="B40" s="45">
        <v>0.31</v>
      </c>
      <c r="C40" s="44">
        <v>0.12889999999999999</v>
      </c>
      <c r="D40" s="37"/>
      <c r="E40" s="48">
        <f t="shared" si="0"/>
        <v>0.61719999999999997</v>
      </c>
      <c r="F40" s="49">
        <v>0.03</v>
      </c>
    </row>
    <row r="41" spans="1:22" x14ac:dyDescent="0.3">
      <c r="B41" s="45">
        <v>0.36</v>
      </c>
      <c r="C41" s="44">
        <v>0.14799999999999999</v>
      </c>
      <c r="D41" s="37"/>
      <c r="E41" s="48">
        <f t="shared" si="0"/>
        <v>0.61859999999999993</v>
      </c>
      <c r="F41" s="49">
        <v>0.04</v>
      </c>
    </row>
    <row r="42" spans="1:22" x14ac:dyDescent="0.3">
      <c r="A42" s="3"/>
      <c r="B42" s="44">
        <v>0.42</v>
      </c>
      <c r="C42" s="44">
        <v>0.17249999999999999</v>
      </c>
      <c r="D42" s="37"/>
      <c r="E42" s="48">
        <f t="shared" si="0"/>
        <v>0.62039999999999995</v>
      </c>
      <c r="F42" s="49">
        <v>0.05</v>
      </c>
    </row>
    <row r="43" spans="1:22" x14ac:dyDescent="0.3">
      <c r="A43" s="3"/>
      <c r="B43" s="44">
        <v>0.51</v>
      </c>
      <c r="C43" s="44">
        <v>0.21199999999999999</v>
      </c>
      <c r="D43" s="37"/>
      <c r="E43" s="48">
        <f t="shared" si="0"/>
        <v>0.62259999999999993</v>
      </c>
      <c r="F43" s="49">
        <v>0.06</v>
      </c>
      <c r="N43" s="154" t="s">
        <v>179</v>
      </c>
      <c r="O43" s="154"/>
      <c r="P43" s="154"/>
      <c r="Q43" s="154"/>
      <c r="R43" s="154"/>
      <c r="S43" s="154"/>
      <c r="T43" s="154"/>
      <c r="U43" s="154"/>
      <c r="V43" s="154"/>
    </row>
    <row r="44" spans="1:22" ht="15.6" customHeight="1" x14ac:dyDescent="0.3">
      <c r="B44" s="44">
        <v>0.53</v>
      </c>
      <c r="C44" s="44">
        <v>0.221</v>
      </c>
      <c r="D44" s="37"/>
      <c r="E44" s="48">
        <f t="shared" si="0"/>
        <v>0.62519999999999998</v>
      </c>
      <c r="F44" s="49">
        <v>7.0000000000000007E-2</v>
      </c>
      <c r="N44" s="154"/>
      <c r="O44" s="154"/>
      <c r="P44" s="154"/>
      <c r="Q44" s="154"/>
      <c r="R44" s="154"/>
      <c r="S44" s="154"/>
      <c r="T44" s="154"/>
      <c r="U44" s="154"/>
      <c r="V44" s="154"/>
    </row>
    <row r="45" spans="1:22" ht="15.6" customHeight="1" x14ac:dyDescent="0.3">
      <c r="B45" s="44">
        <v>0.55000000000000004</v>
      </c>
      <c r="C45" s="44">
        <v>0.22900000000000001</v>
      </c>
      <c r="D45" s="37"/>
      <c r="E45" s="48">
        <f t="shared" si="0"/>
        <v>0.62819999999999998</v>
      </c>
      <c r="F45" s="49">
        <v>0.08</v>
      </c>
      <c r="N45" s="154"/>
      <c r="O45" s="154"/>
      <c r="P45" s="154"/>
      <c r="Q45" s="154"/>
      <c r="R45" s="154"/>
      <c r="S45" s="154"/>
      <c r="T45" s="154"/>
      <c r="U45" s="154"/>
      <c r="V45" s="154"/>
    </row>
    <row r="46" spans="1:22" ht="15.6" customHeight="1" x14ac:dyDescent="0.3">
      <c r="B46" s="44">
        <v>0.59</v>
      </c>
      <c r="C46" s="44">
        <v>0.24690000000000001</v>
      </c>
      <c r="D46" s="37"/>
      <c r="E46" s="48">
        <f t="shared" si="0"/>
        <v>0.63159999999999994</v>
      </c>
      <c r="F46" s="49">
        <v>0.09</v>
      </c>
      <c r="N46" s="154"/>
      <c r="O46" s="154"/>
      <c r="P46" s="154"/>
      <c r="Q46" s="154"/>
      <c r="R46" s="154"/>
      <c r="S46" s="154"/>
      <c r="T46" s="154"/>
      <c r="U46" s="154"/>
      <c r="V46" s="154"/>
    </row>
    <row r="47" spans="1:22" ht="15.6" customHeight="1" x14ac:dyDescent="0.3">
      <c r="B47" s="44">
        <v>0.63</v>
      </c>
      <c r="C47" s="44">
        <v>0.26519999999999999</v>
      </c>
      <c r="D47" s="37"/>
      <c r="E47" s="48">
        <f t="shared" si="0"/>
        <v>0.63539999999999996</v>
      </c>
      <c r="F47" s="49">
        <v>0.1</v>
      </c>
      <c r="N47" s="154"/>
      <c r="O47" s="154"/>
      <c r="P47" s="154"/>
      <c r="Q47" s="154"/>
      <c r="R47" s="154"/>
      <c r="S47" s="154"/>
      <c r="T47" s="154"/>
      <c r="U47" s="154"/>
      <c r="V47" s="154"/>
    </row>
    <row r="48" spans="1:22" ht="15.6" customHeight="1" x14ac:dyDescent="0.3">
      <c r="B48" s="44">
        <v>0.64529999999999998</v>
      </c>
      <c r="C48" s="45">
        <v>0.27289999999999998</v>
      </c>
      <c r="D48" s="83"/>
      <c r="E48" s="48">
        <f t="shared" si="0"/>
        <v>0.63959999999999995</v>
      </c>
      <c r="F48" s="49">
        <v>0.11</v>
      </c>
      <c r="N48" s="154"/>
      <c r="O48" s="154"/>
      <c r="P48" s="154"/>
      <c r="Q48" s="154"/>
      <c r="R48" s="154"/>
      <c r="S48" s="154"/>
      <c r="T48" s="154"/>
      <c r="U48" s="154"/>
      <c r="V48" s="154"/>
    </row>
    <row r="49" spans="2:22" ht="15.6" customHeight="1" x14ac:dyDescent="0.3">
      <c r="B49" s="44">
        <v>0.68</v>
      </c>
      <c r="C49" s="45">
        <v>0.28870000000000001</v>
      </c>
      <c r="D49" s="5"/>
      <c r="E49" s="48">
        <f t="shared" si="0"/>
        <v>0.64419999999999999</v>
      </c>
      <c r="F49" s="49">
        <v>0.12</v>
      </c>
      <c r="N49" s="154"/>
      <c r="O49" s="154"/>
      <c r="P49" s="154"/>
      <c r="Q49" s="154"/>
      <c r="R49" s="154"/>
      <c r="S49" s="154"/>
      <c r="T49" s="154"/>
      <c r="U49" s="154"/>
      <c r="V49" s="154"/>
    </row>
    <row r="50" spans="2:22" ht="15.6" customHeight="1" x14ac:dyDescent="0.3">
      <c r="B50" s="44">
        <v>0.72</v>
      </c>
      <c r="C50" s="45">
        <v>0.30909999999999999</v>
      </c>
      <c r="D50" s="5"/>
      <c r="E50" s="48">
        <f t="shared" si="0"/>
        <v>0.6492</v>
      </c>
      <c r="F50" s="49">
        <v>0.13</v>
      </c>
      <c r="N50" s="154"/>
      <c r="O50" s="154"/>
      <c r="P50" s="154"/>
      <c r="Q50" s="154"/>
      <c r="R50" s="154"/>
      <c r="S50" s="154"/>
      <c r="T50" s="154"/>
      <c r="U50" s="154"/>
      <c r="V50" s="154"/>
    </row>
    <row r="51" spans="2:22" ht="15.6" customHeight="1" x14ac:dyDescent="0.3">
      <c r="B51" s="44">
        <v>0.78</v>
      </c>
      <c r="C51" s="45">
        <v>0.33529999999999999</v>
      </c>
      <c r="D51" s="5"/>
      <c r="E51" s="48">
        <f t="shared" si="0"/>
        <v>0.65459999999999996</v>
      </c>
      <c r="F51" s="49">
        <v>0.14000000000000001</v>
      </c>
      <c r="N51" s="154"/>
      <c r="O51" s="154"/>
      <c r="P51" s="154"/>
      <c r="Q51" s="154"/>
      <c r="R51" s="154"/>
      <c r="S51" s="154"/>
      <c r="T51" s="154"/>
      <c r="U51" s="154"/>
      <c r="V51" s="154"/>
    </row>
    <row r="52" spans="2:22" ht="15.6" customHeight="1" x14ac:dyDescent="0.3">
      <c r="B52" s="44">
        <v>0.8</v>
      </c>
      <c r="C52" s="45">
        <v>0.34510000000000002</v>
      </c>
      <c r="D52" s="5"/>
      <c r="E52" s="48">
        <f t="shared" si="0"/>
        <v>0.66039999999999999</v>
      </c>
      <c r="F52" s="49">
        <v>0.15</v>
      </c>
      <c r="N52" s="154"/>
      <c r="O52" s="154"/>
      <c r="P52" s="154"/>
      <c r="Q52" s="154"/>
      <c r="R52" s="154"/>
      <c r="S52" s="154"/>
      <c r="T52" s="154"/>
      <c r="U52" s="154"/>
      <c r="V52" s="154"/>
    </row>
    <row r="53" spans="2:22" x14ac:dyDescent="0.3">
      <c r="B53" s="44">
        <v>0.9</v>
      </c>
      <c r="C53" s="45">
        <v>0.39419999999999999</v>
      </c>
      <c r="D53" s="5"/>
      <c r="E53" s="48">
        <f t="shared" si="0"/>
        <v>0.66659999999999997</v>
      </c>
      <c r="F53" s="49">
        <v>0.16</v>
      </c>
      <c r="N53" s="154"/>
      <c r="O53" s="154"/>
      <c r="P53" s="154"/>
      <c r="Q53" s="154"/>
      <c r="R53" s="154"/>
      <c r="S53" s="154"/>
      <c r="T53" s="154"/>
      <c r="U53" s="154"/>
      <c r="V53" s="154"/>
    </row>
    <row r="54" spans="2:22" x14ac:dyDescent="0.3">
      <c r="B54" s="44">
        <v>0.95</v>
      </c>
      <c r="C54" s="45">
        <v>0.41839999999999999</v>
      </c>
      <c r="D54" s="5"/>
      <c r="E54" s="48">
        <f t="shared" si="0"/>
        <v>0.67319999999999991</v>
      </c>
      <c r="F54" s="49">
        <v>0.17</v>
      </c>
      <c r="N54" s="154"/>
      <c r="O54" s="154"/>
      <c r="P54" s="154"/>
      <c r="Q54" s="154"/>
      <c r="R54" s="154"/>
      <c r="S54" s="154"/>
      <c r="T54" s="154"/>
      <c r="U54" s="154"/>
      <c r="V54" s="154"/>
    </row>
    <row r="55" spans="2:22" x14ac:dyDescent="0.3">
      <c r="B55" s="44">
        <v>1.01</v>
      </c>
      <c r="C55" s="45">
        <v>0.44700000000000001</v>
      </c>
      <c r="D55" s="5"/>
      <c r="E55" s="48">
        <f t="shared" si="0"/>
        <v>0.68019999999999992</v>
      </c>
      <c r="F55" s="49">
        <v>0.18</v>
      </c>
    </row>
    <row r="56" spans="2:22" x14ac:dyDescent="0.3">
      <c r="B56" s="44">
        <v>1.05</v>
      </c>
      <c r="C56" s="45">
        <v>0.46689999999999998</v>
      </c>
      <c r="D56" s="5"/>
      <c r="E56" s="48">
        <f t="shared" si="0"/>
        <v>0.68759999999999999</v>
      </c>
      <c r="F56" s="49">
        <v>0.19</v>
      </c>
    </row>
    <row r="57" spans="2:22" x14ac:dyDescent="0.3">
      <c r="B57" s="44">
        <v>1.1000000000000001</v>
      </c>
      <c r="C57" s="45">
        <v>0.49990000000000001</v>
      </c>
      <c r="D57" s="5"/>
      <c r="E57" s="48">
        <f t="shared" si="0"/>
        <v>0.69540000000000002</v>
      </c>
      <c r="F57" s="49">
        <v>0.2</v>
      </c>
    </row>
    <row r="58" spans="2:22" x14ac:dyDescent="0.3">
      <c r="B58" s="84"/>
      <c r="D58" s="5"/>
      <c r="E58" s="48">
        <f t="shared" si="0"/>
        <v>0.70359999999999989</v>
      </c>
      <c r="F58" s="49">
        <v>0.21</v>
      </c>
      <c r="H58" s="147" t="s">
        <v>165</v>
      </c>
      <c r="I58" s="147"/>
      <c r="J58" s="147"/>
    </row>
    <row r="59" spans="2:22" x14ac:dyDescent="0.3">
      <c r="E59" s="48">
        <f t="shared" si="0"/>
        <v>0.71219999999999994</v>
      </c>
      <c r="F59" s="49">
        <v>0.22</v>
      </c>
      <c r="H59" s="147"/>
      <c r="I59" s="147"/>
      <c r="J59" s="147"/>
    </row>
    <row r="60" spans="2:22" x14ac:dyDescent="0.3">
      <c r="B60" s="153" t="s">
        <v>162</v>
      </c>
      <c r="C60" s="153"/>
      <c r="E60" s="48">
        <f t="shared" si="0"/>
        <v>0.72119999999999995</v>
      </c>
      <c r="F60" s="49">
        <v>0.23</v>
      </c>
      <c r="H60" t="s">
        <v>175</v>
      </c>
      <c r="I60">
        <v>2.1121317999999998</v>
      </c>
    </row>
    <row r="61" spans="2:22" x14ac:dyDescent="0.3">
      <c r="B61" s="153"/>
      <c r="C61" s="153"/>
      <c r="E61" s="48">
        <f t="shared" si="0"/>
        <v>0.73059999999999992</v>
      </c>
      <c r="F61" s="49">
        <v>0.24</v>
      </c>
      <c r="H61" s="148" t="s">
        <v>176</v>
      </c>
      <c r="I61" s="148"/>
      <c r="J61" s="148"/>
    </row>
    <row r="62" spans="2:22" x14ac:dyDescent="0.3">
      <c r="B62" s="153"/>
      <c r="C62" s="153"/>
      <c r="E62" s="48">
        <f t="shared" si="0"/>
        <v>0.74039999999999995</v>
      </c>
      <c r="F62" s="49">
        <v>0.25</v>
      </c>
      <c r="H62" s="148"/>
      <c r="I62" s="148"/>
      <c r="J62" s="148"/>
    </row>
    <row r="63" spans="2:22" x14ac:dyDescent="0.3">
      <c r="B63" s="153"/>
      <c r="C63" s="153"/>
      <c r="E63" s="48">
        <f t="shared" si="0"/>
        <v>0.75059999999999993</v>
      </c>
      <c r="F63" s="49">
        <v>0.26</v>
      </c>
    </row>
    <row r="64" spans="2:22" ht="18" x14ac:dyDescent="0.3">
      <c r="B64" s="153"/>
      <c r="C64" s="153"/>
      <c r="D64" s="32"/>
      <c r="E64" s="48">
        <f t="shared" si="0"/>
        <v>0.76119999999999999</v>
      </c>
      <c r="F64" s="49">
        <v>0.27</v>
      </c>
      <c r="H64" s="148" t="s">
        <v>177</v>
      </c>
      <c r="I64" s="148"/>
      <c r="J64" s="106"/>
    </row>
    <row r="65" spans="1:9" ht="18" x14ac:dyDescent="0.3">
      <c r="A65" s="63"/>
      <c r="B65" s="63"/>
      <c r="C65" s="63"/>
      <c r="D65" s="63"/>
      <c r="E65" s="48">
        <f t="shared" si="0"/>
        <v>0.7722</v>
      </c>
      <c r="F65" s="49">
        <v>0.28000000000000003</v>
      </c>
      <c r="H65" s="108" t="s">
        <v>85</v>
      </c>
      <c r="I65" s="108" t="s">
        <v>129</v>
      </c>
    </row>
    <row r="66" spans="1:9" x14ac:dyDescent="0.3">
      <c r="A66" s="63"/>
      <c r="B66" s="63"/>
      <c r="C66" s="63"/>
      <c r="D66" s="63"/>
      <c r="E66" s="48">
        <f t="shared" si="0"/>
        <v>0.78359999999999996</v>
      </c>
      <c r="F66" s="49">
        <v>0.28999999999999998</v>
      </c>
      <c r="H66" s="107">
        <f>$B$24 + $I$60*I66</f>
        <v>7.0499999999999993E-2</v>
      </c>
      <c r="I66" s="104">
        <v>0</v>
      </c>
    </row>
    <row r="67" spans="1:9" x14ac:dyDescent="0.3">
      <c r="A67" s="63"/>
      <c r="B67" s="63"/>
      <c r="C67" s="63"/>
      <c r="D67" s="63"/>
      <c r="E67" s="48">
        <f t="shared" si="0"/>
        <v>0.79539999999999988</v>
      </c>
      <c r="F67" s="49">
        <v>0.3</v>
      </c>
      <c r="H67" s="107">
        <f t="shared" ref="H67:H118" si="1">$B$24 + $I$60*I67</f>
        <v>9.1621317999999993E-2</v>
      </c>
      <c r="I67" s="104">
        <v>0.01</v>
      </c>
    </row>
    <row r="68" spans="1:9" x14ac:dyDescent="0.3">
      <c r="A68" s="63"/>
      <c r="B68" s="63"/>
      <c r="C68" s="63"/>
      <c r="D68" s="63"/>
      <c r="E68" s="48">
        <f t="shared" si="0"/>
        <v>0.80759999999999998</v>
      </c>
      <c r="F68" s="49">
        <v>0.31</v>
      </c>
      <c r="H68" s="107">
        <f t="shared" si="1"/>
        <v>0.11274263599999998</v>
      </c>
      <c r="I68" s="104">
        <v>0.02</v>
      </c>
    </row>
    <row r="69" spans="1:9" x14ac:dyDescent="0.3">
      <c r="A69" s="63"/>
      <c r="B69" s="157" t="s">
        <v>158</v>
      </c>
      <c r="C69" s="157"/>
      <c r="D69" s="63"/>
      <c r="E69" s="48">
        <f t="shared" si="0"/>
        <v>0.82019999999999993</v>
      </c>
      <c r="F69" s="49">
        <v>0.32</v>
      </c>
      <c r="H69" s="107">
        <f t="shared" si="1"/>
        <v>0.13386395399999998</v>
      </c>
      <c r="I69" s="104">
        <v>0.03</v>
      </c>
    </row>
    <row r="70" spans="1:9" x14ac:dyDescent="0.3">
      <c r="A70" s="63"/>
      <c r="B70" s="157"/>
      <c r="C70" s="157"/>
      <c r="D70" s="63"/>
      <c r="E70" s="48">
        <f t="shared" si="0"/>
        <v>0.83319999999999994</v>
      </c>
      <c r="F70" s="49">
        <v>0.33</v>
      </c>
      <c r="H70" s="107">
        <f t="shared" si="1"/>
        <v>0.15498527199999998</v>
      </c>
      <c r="I70" s="104">
        <v>0.04</v>
      </c>
    </row>
    <row r="71" spans="1:9" x14ac:dyDescent="0.3">
      <c r="A71" s="63"/>
      <c r="B71" s="131" t="s">
        <v>117</v>
      </c>
      <c r="C71" s="131"/>
      <c r="D71" s="63"/>
      <c r="E71" s="48">
        <f t="shared" si="0"/>
        <v>0.84660000000000002</v>
      </c>
      <c r="F71" s="49">
        <v>0.34</v>
      </c>
      <c r="H71" s="107">
        <f t="shared" si="1"/>
        <v>0.17610659000000001</v>
      </c>
      <c r="I71" s="104">
        <v>0.05</v>
      </c>
    </row>
    <row r="72" spans="1:9" x14ac:dyDescent="0.3">
      <c r="A72" s="63"/>
      <c r="B72" s="34" t="s">
        <v>114</v>
      </c>
      <c r="C72" s="42">
        <f>'Matrix Analytical MVP'!B27</f>
        <v>9.1291325583616259E-2</v>
      </c>
      <c r="D72" s="63"/>
      <c r="E72" s="48">
        <f t="shared" si="0"/>
        <v>0.86039999999999994</v>
      </c>
      <c r="F72" s="49">
        <v>0.35</v>
      </c>
      <c r="H72" s="107">
        <f t="shared" si="1"/>
        <v>0.19722790799999995</v>
      </c>
      <c r="I72" s="104">
        <v>0.06</v>
      </c>
    </row>
    <row r="73" spans="1:9" x14ac:dyDescent="0.3">
      <c r="A73" s="63"/>
      <c r="B73" s="34" t="s">
        <v>115</v>
      </c>
      <c r="C73" s="42">
        <f>'Matrix Analytical MVP'!B28</f>
        <v>6.1052220001377435E-3</v>
      </c>
      <c r="D73" s="63"/>
      <c r="E73" s="48">
        <f t="shared" si="0"/>
        <v>0.87459999999999993</v>
      </c>
      <c r="F73" s="49">
        <v>0.36</v>
      </c>
      <c r="H73" s="107">
        <f t="shared" si="1"/>
        <v>0.21834922600000001</v>
      </c>
      <c r="I73" s="104">
        <v>7.0000000000000007E-2</v>
      </c>
    </row>
    <row r="74" spans="1:9" x14ac:dyDescent="0.3">
      <c r="A74" s="63"/>
      <c r="B74" s="34" t="s">
        <v>116</v>
      </c>
      <c r="C74" s="42">
        <f>'Matrix Analytical MVP'!B29</f>
        <v>7.8135920037699327E-2</v>
      </c>
      <c r="D74" s="63"/>
      <c r="E74" s="48">
        <f t="shared" si="0"/>
        <v>0.88919999999999999</v>
      </c>
      <c r="F74" s="49">
        <v>0.37</v>
      </c>
      <c r="H74" s="107">
        <f t="shared" si="1"/>
        <v>0.23947054399999995</v>
      </c>
      <c r="I74" s="104">
        <v>0.08</v>
      </c>
    </row>
    <row r="75" spans="1:9" x14ac:dyDescent="0.3">
      <c r="A75" s="63"/>
      <c r="B75" s="63"/>
      <c r="C75" s="63"/>
      <c r="D75" s="63"/>
      <c r="E75" s="48">
        <f t="shared" si="0"/>
        <v>0.90419999999999989</v>
      </c>
      <c r="F75" s="49">
        <v>0.38</v>
      </c>
      <c r="H75" s="107">
        <f t="shared" si="1"/>
        <v>0.26059186199999995</v>
      </c>
      <c r="I75" s="104">
        <v>0.09</v>
      </c>
    </row>
    <row r="76" spans="1:9" x14ac:dyDescent="0.3">
      <c r="A76" s="63"/>
      <c r="B76" s="63"/>
      <c r="C76" s="63"/>
      <c r="D76" s="63"/>
      <c r="E76" s="48">
        <f t="shared" si="0"/>
        <v>0.91959999999999997</v>
      </c>
      <c r="F76" s="49">
        <v>0.39</v>
      </c>
      <c r="H76" s="107">
        <f t="shared" si="1"/>
        <v>0.28171318000000001</v>
      </c>
      <c r="I76" s="104">
        <v>0.1</v>
      </c>
    </row>
    <row r="77" spans="1:9" x14ac:dyDescent="0.3">
      <c r="A77" s="63"/>
      <c r="B77" s="63"/>
      <c r="C77" s="63"/>
      <c r="D77" s="63"/>
      <c r="E77" s="48">
        <f t="shared" si="0"/>
        <v>0.93540000000000001</v>
      </c>
      <c r="F77" s="49">
        <v>0.4</v>
      </c>
      <c r="H77" s="107">
        <f t="shared" si="1"/>
        <v>0.30283449799999995</v>
      </c>
      <c r="I77" s="104">
        <v>0.11</v>
      </c>
    </row>
    <row r="78" spans="1:9" x14ac:dyDescent="0.3">
      <c r="A78" s="63"/>
      <c r="B78" s="63"/>
      <c r="C78" s="63"/>
      <c r="D78" s="63"/>
      <c r="E78" s="48">
        <f t="shared" si="0"/>
        <v>0.95159999999999989</v>
      </c>
      <c r="F78" s="49">
        <v>0.41</v>
      </c>
      <c r="H78" s="107">
        <f t="shared" si="1"/>
        <v>0.32395581599999995</v>
      </c>
      <c r="I78" s="104">
        <v>0.12</v>
      </c>
    </row>
    <row r="79" spans="1:9" x14ac:dyDescent="0.3">
      <c r="A79" s="63"/>
      <c r="B79" s="63"/>
      <c r="C79" s="63"/>
      <c r="D79" s="63"/>
      <c r="E79" s="48">
        <f t="shared" si="0"/>
        <v>0.96819999999999995</v>
      </c>
      <c r="F79" s="49">
        <v>0.42</v>
      </c>
      <c r="H79" s="107">
        <f t="shared" si="1"/>
        <v>0.34507713400000001</v>
      </c>
      <c r="I79" s="104">
        <v>0.13</v>
      </c>
    </row>
    <row r="80" spans="1:9" x14ac:dyDescent="0.3">
      <c r="A80" s="63"/>
      <c r="B80" s="63"/>
      <c r="C80" s="63"/>
      <c r="D80" s="63"/>
      <c r="E80" s="48">
        <f t="shared" si="0"/>
        <v>0.98519999999999985</v>
      </c>
      <c r="F80" s="49">
        <v>0.43</v>
      </c>
      <c r="H80" s="107">
        <f t="shared" si="1"/>
        <v>0.36619845200000001</v>
      </c>
      <c r="I80" s="104">
        <v>0.14000000000000001</v>
      </c>
    </row>
    <row r="81" spans="1:9" x14ac:dyDescent="0.3">
      <c r="A81" s="63"/>
      <c r="B81" s="63"/>
      <c r="C81" s="63"/>
      <c r="D81" s="63"/>
      <c r="E81" s="48">
        <f t="shared" si="0"/>
        <v>1.0025999999999999</v>
      </c>
      <c r="F81" s="49">
        <v>0.44</v>
      </c>
      <c r="H81" s="107">
        <f t="shared" si="1"/>
        <v>0.38731976999999995</v>
      </c>
      <c r="I81" s="104">
        <v>0.15</v>
      </c>
    </row>
    <row r="82" spans="1:9" x14ac:dyDescent="0.3">
      <c r="A82" s="63"/>
      <c r="B82" s="63"/>
      <c r="C82" s="63"/>
      <c r="D82" s="63"/>
      <c r="E82" s="48">
        <f t="shared" si="0"/>
        <v>1.0204</v>
      </c>
      <c r="F82" s="49">
        <v>0.45</v>
      </c>
      <c r="H82" s="107">
        <f t="shared" si="1"/>
        <v>0.40844108799999995</v>
      </c>
      <c r="I82" s="104">
        <v>0.16</v>
      </c>
    </row>
    <row r="83" spans="1:9" x14ac:dyDescent="0.3">
      <c r="A83" s="63"/>
      <c r="B83" s="63"/>
      <c r="C83" s="63"/>
      <c r="D83" s="63"/>
      <c r="E83" s="48">
        <f t="shared" si="0"/>
        <v>1.0386</v>
      </c>
      <c r="F83" s="49">
        <v>0.46</v>
      </c>
      <c r="H83" s="107">
        <f t="shared" si="1"/>
        <v>0.42956240600000001</v>
      </c>
      <c r="I83" s="104">
        <v>0.17</v>
      </c>
    </row>
    <row r="84" spans="1:9" x14ac:dyDescent="0.3">
      <c r="A84" s="63"/>
      <c r="B84" s="63"/>
      <c r="C84" s="63"/>
      <c r="D84" s="63"/>
      <c r="E84" s="48">
        <f t="shared" si="0"/>
        <v>1.0571999999999999</v>
      </c>
      <c r="F84" s="49">
        <v>0.47</v>
      </c>
      <c r="H84" s="107">
        <f t="shared" si="1"/>
        <v>0.45068372399999995</v>
      </c>
      <c r="I84" s="104">
        <v>0.18</v>
      </c>
    </row>
    <row r="85" spans="1:9" x14ac:dyDescent="0.3">
      <c r="A85" s="63"/>
      <c r="B85" s="63"/>
      <c r="C85" s="63"/>
      <c r="D85" s="63"/>
      <c r="E85" s="48">
        <f t="shared" si="0"/>
        <v>1.0762</v>
      </c>
      <c r="F85" s="49">
        <v>0.48</v>
      </c>
      <c r="H85" s="107">
        <f t="shared" si="1"/>
        <v>0.47180504199999995</v>
      </c>
      <c r="I85" s="104">
        <v>0.19</v>
      </c>
    </row>
    <row r="86" spans="1:9" x14ac:dyDescent="0.3">
      <c r="A86" s="63"/>
      <c r="B86" s="63"/>
      <c r="C86" s="63"/>
      <c r="D86" s="63"/>
      <c r="E86" s="48">
        <f t="shared" si="0"/>
        <v>1.0955999999999999</v>
      </c>
      <c r="F86" s="49">
        <v>0.49</v>
      </c>
      <c r="H86" s="107">
        <f t="shared" si="1"/>
        <v>0.49292636000000001</v>
      </c>
      <c r="I86" s="104">
        <v>0.2</v>
      </c>
    </row>
    <row r="87" spans="1:9" x14ac:dyDescent="0.3">
      <c r="E87" s="48">
        <f t="shared" si="0"/>
        <v>1.1153999999999999</v>
      </c>
      <c r="F87" s="49">
        <v>0.5</v>
      </c>
      <c r="H87" s="107">
        <f t="shared" si="1"/>
        <v>0.51404767799999995</v>
      </c>
      <c r="I87" s="104">
        <v>0.21</v>
      </c>
    </row>
    <row r="88" spans="1:9" x14ac:dyDescent="0.3">
      <c r="E88" s="48">
        <f t="shared" si="0"/>
        <v>1.1355999999999999</v>
      </c>
      <c r="F88" s="49">
        <v>0.51</v>
      </c>
      <c r="H88" s="107">
        <f t="shared" si="1"/>
        <v>0.5351689959999999</v>
      </c>
      <c r="I88" s="104">
        <v>0.22</v>
      </c>
    </row>
    <row r="89" spans="1:9" x14ac:dyDescent="0.3">
      <c r="E89" s="48">
        <f t="shared" si="0"/>
        <v>1.1562000000000001</v>
      </c>
      <c r="F89" s="49">
        <v>0.52</v>
      </c>
      <c r="H89" s="107">
        <f t="shared" si="1"/>
        <v>0.55629031399999995</v>
      </c>
      <c r="I89" s="104">
        <v>0.23</v>
      </c>
    </row>
    <row r="90" spans="1:9" x14ac:dyDescent="0.3">
      <c r="E90" s="48">
        <f t="shared" si="0"/>
        <v>1.1772</v>
      </c>
      <c r="F90" s="49">
        <v>0.53</v>
      </c>
      <c r="H90" s="107">
        <f t="shared" si="1"/>
        <v>0.5774116319999999</v>
      </c>
      <c r="I90" s="104">
        <v>0.24</v>
      </c>
    </row>
    <row r="91" spans="1:9" x14ac:dyDescent="0.3">
      <c r="E91" s="48">
        <f t="shared" si="0"/>
        <v>1.1985999999999999</v>
      </c>
      <c r="F91" s="49">
        <v>0.54</v>
      </c>
      <c r="H91" s="107">
        <f t="shared" si="1"/>
        <v>0.59853294999999995</v>
      </c>
      <c r="I91" s="104">
        <v>0.25</v>
      </c>
    </row>
    <row r="92" spans="1:9" x14ac:dyDescent="0.3">
      <c r="E92" s="48">
        <f t="shared" si="0"/>
        <v>1.2204000000000002</v>
      </c>
      <c r="F92" s="49">
        <v>0.55000000000000004</v>
      </c>
      <c r="H92" s="107">
        <f t="shared" si="1"/>
        <v>0.61965426800000001</v>
      </c>
      <c r="I92" s="104">
        <v>0.26</v>
      </c>
    </row>
    <row r="93" spans="1:9" x14ac:dyDescent="0.3">
      <c r="E93" s="48">
        <f t="shared" si="0"/>
        <v>1.2425999999999999</v>
      </c>
      <c r="F93" s="49">
        <v>0.56000000000000005</v>
      </c>
      <c r="H93" s="107">
        <f t="shared" si="1"/>
        <v>0.64077558599999995</v>
      </c>
      <c r="I93" s="104">
        <v>0.27</v>
      </c>
    </row>
    <row r="94" spans="1:9" x14ac:dyDescent="0.3">
      <c r="E94" s="48">
        <f t="shared" si="0"/>
        <v>1.2651999999999999</v>
      </c>
      <c r="F94" s="49">
        <v>0.56999999999999995</v>
      </c>
      <c r="H94" s="107">
        <f t="shared" si="1"/>
        <v>0.66189690400000001</v>
      </c>
      <c r="I94" s="104">
        <v>0.28000000000000003</v>
      </c>
    </row>
    <row r="95" spans="1:9" x14ac:dyDescent="0.3">
      <c r="E95" s="48">
        <f t="shared" si="0"/>
        <v>1.2881999999999998</v>
      </c>
      <c r="F95" s="49">
        <v>0.57999999999999996</v>
      </c>
      <c r="H95" s="107">
        <f t="shared" si="1"/>
        <v>0.68301822199999995</v>
      </c>
      <c r="I95" s="104">
        <v>0.28999999999999998</v>
      </c>
    </row>
    <row r="96" spans="1:9" x14ac:dyDescent="0.3">
      <c r="F96" s="63"/>
      <c r="H96" s="107">
        <f t="shared" si="1"/>
        <v>0.7041395399999999</v>
      </c>
      <c r="I96" s="104">
        <v>0.3</v>
      </c>
    </row>
    <row r="97" spans="8:9" x14ac:dyDescent="0.3">
      <c r="H97" s="107">
        <f t="shared" si="1"/>
        <v>0.72526085799999995</v>
      </c>
      <c r="I97" s="104">
        <v>0.31</v>
      </c>
    </row>
    <row r="98" spans="8:9" x14ac:dyDescent="0.3">
      <c r="H98" s="107">
        <f t="shared" si="1"/>
        <v>0.7463821759999999</v>
      </c>
      <c r="I98" s="104">
        <v>0.32</v>
      </c>
    </row>
    <row r="99" spans="8:9" x14ac:dyDescent="0.3">
      <c r="H99" s="107">
        <f t="shared" si="1"/>
        <v>0.76750349399999995</v>
      </c>
      <c r="I99" s="104">
        <v>0.33</v>
      </c>
    </row>
    <row r="100" spans="8:9" x14ac:dyDescent="0.3">
      <c r="H100" s="107">
        <f t="shared" si="1"/>
        <v>0.78862481200000001</v>
      </c>
      <c r="I100" s="104">
        <v>0.34</v>
      </c>
    </row>
    <row r="101" spans="8:9" x14ac:dyDescent="0.3">
      <c r="H101" s="107">
        <f t="shared" si="1"/>
        <v>0.80974612999999984</v>
      </c>
      <c r="I101" s="104">
        <v>0.35</v>
      </c>
    </row>
    <row r="102" spans="8:9" x14ac:dyDescent="0.3">
      <c r="H102" s="107">
        <f t="shared" si="1"/>
        <v>0.8308674479999999</v>
      </c>
      <c r="I102" s="104">
        <v>0.36</v>
      </c>
    </row>
    <row r="103" spans="8:9" x14ac:dyDescent="0.3">
      <c r="H103" s="107">
        <f t="shared" si="1"/>
        <v>0.85198876599999995</v>
      </c>
      <c r="I103" s="104">
        <v>0.37</v>
      </c>
    </row>
    <row r="104" spans="8:9" x14ac:dyDescent="0.3">
      <c r="H104" s="107">
        <f t="shared" si="1"/>
        <v>0.8731100839999999</v>
      </c>
      <c r="I104" s="104">
        <v>0.38</v>
      </c>
    </row>
    <row r="105" spans="8:9" x14ac:dyDescent="0.3">
      <c r="H105" s="107">
        <f t="shared" si="1"/>
        <v>0.89423140199999995</v>
      </c>
      <c r="I105" s="104">
        <v>0.39</v>
      </c>
    </row>
    <row r="106" spans="8:9" x14ac:dyDescent="0.3">
      <c r="H106" s="107">
        <f t="shared" si="1"/>
        <v>0.91535272000000001</v>
      </c>
      <c r="I106" s="104">
        <v>0.4</v>
      </c>
    </row>
    <row r="107" spans="8:9" x14ac:dyDescent="0.3">
      <c r="H107" s="107">
        <f t="shared" si="1"/>
        <v>0.93647403799999984</v>
      </c>
      <c r="I107" s="104">
        <v>0.41</v>
      </c>
    </row>
    <row r="108" spans="8:9" x14ac:dyDescent="0.3">
      <c r="H108" s="107">
        <f t="shared" si="1"/>
        <v>0.9575953559999999</v>
      </c>
      <c r="I108" s="104">
        <v>0.42</v>
      </c>
    </row>
    <row r="109" spans="8:9" x14ac:dyDescent="0.3">
      <c r="H109" s="107">
        <f t="shared" si="1"/>
        <v>0.97871667399999995</v>
      </c>
      <c r="I109" s="104">
        <v>0.43</v>
      </c>
    </row>
    <row r="110" spans="8:9" x14ac:dyDescent="0.3">
      <c r="H110" s="107">
        <f t="shared" si="1"/>
        <v>0.9998379919999999</v>
      </c>
      <c r="I110" s="104">
        <v>0.44</v>
      </c>
    </row>
    <row r="111" spans="8:9" x14ac:dyDescent="0.3">
      <c r="H111" s="107">
        <f t="shared" si="1"/>
        <v>1.0209593099999998</v>
      </c>
      <c r="I111" s="104">
        <v>0.45</v>
      </c>
    </row>
    <row r="112" spans="8:9" x14ac:dyDescent="0.3">
      <c r="H112" s="107">
        <f t="shared" si="1"/>
        <v>1.0420806279999999</v>
      </c>
      <c r="I112" s="104">
        <v>0.46</v>
      </c>
    </row>
    <row r="113" spans="8:9" x14ac:dyDescent="0.3">
      <c r="H113" s="107">
        <f t="shared" si="1"/>
        <v>1.0632019459999997</v>
      </c>
      <c r="I113" s="104">
        <v>0.47</v>
      </c>
    </row>
    <row r="114" spans="8:9" x14ac:dyDescent="0.3">
      <c r="H114" s="107">
        <f t="shared" si="1"/>
        <v>1.0843232639999998</v>
      </c>
      <c r="I114" s="104">
        <v>0.48</v>
      </c>
    </row>
    <row r="115" spans="8:9" x14ac:dyDescent="0.3">
      <c r="H115" s="107">
        <f t="shared" si="1"/>
        <v>1.1054445819999998</v>
      </c>
      <c r="I115" s="104">
        <v>0.49</v>
      </c>
    </row>
    <row r="116" spans="8:9" x14ac:dyDescent="0.3">
      <c r="H116" s="107">
        <f t="shared" si="1"/>
        <v>1.1265658999999999</v>
      </c>
      <c r="I116" s="104">
        <v>0.5</v>
      </c>
    </row>
    <row r="117" spans="8:9" x14ac:dyDescent="0.3">
      <c r="H117" s="107">
        <f t="shared" si="1"/>
        <v>1.147687218</v>
      </c>
      <c r="I117" s="104">
        <v>0.51</v>
      </c>
    </row>
    <row r="118" spans="8:9" x14ac:dyDescent="0.3">
      <c r="H118" s="107">
        <f t="shared" si="1"/>
        <v>1.168808536</v>
      </c>
      <c r="I118" s="104">
        <v>0.52</v>
      </c>
    </row>
  </sheetData>
  <mergeCells count="15">
    <mergeCell ref="D1:Z1"/>
    <mergeCell ref="N27:S32"/>
    <mergeCell ref="B71:C71"/>
    <mergeCell ref="B31:C31"/>
    <mergeCell ref="B60:C64"/>
    <mergeCell ref="N43:V54"/>
    <mergeCell ref="D27:F28"/>
    <mergeCell ref="G27:G28"/>
    <mergeCell ref="B69:C70"/>
    <mergeCell ref="G32:H32"/>
    <mergeCell ref="E35:F35"/>
    <mergeCell ref="E36:F36"/>
    <mergeCell ref="H58:J59"/>
    <mergeCell ref="H61:J62"/>
    <mergeCell ref="H64:I6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Covariance_Matrix_OLD</vt:lpstr>
      <vt:lpstr>Group_16 Member Details</vt:lpstr>
      <vt:lpstr>Reasons For Selecting Assets</vt:lpstr>
      <vt:lpstr>HDFC BANK</vt:lpstr>
      <vt:lpstr>BAJAJ FINANCE</vt:lpstr>
      <vt:lpstr>TATA MOTORS</vt:lpstr>
      <vt:lpstr>TCS</vt:lpstr>
      <vt:lpstr>Astral Ltd</vt:lpstr>
      <vt:lpstr>NIFTY BEES</vt:lpstr>
      <vt:lpstr>Ultratech</vt:lpstr>
      <vt:lpstr>Sun Pharma</vt:lpstr>
      <vt:lpstr>ITC</vt:lpstr>
      <vt:lpstr>Nestle</vt:lpstr>
      <vt:lpstr>Asian Paints</vt:lpstr>
      <vt:lpstr>Jubilent FoodWorks</vt:lpstr>
      <vt:lpstr>Eicher Motor</vt:lpstr>
      <vt:lpstr>Bharti Airtel</vt:lpstr>
      <vt:lpstr>Titan</vt:lpstr>
      <vt:lpstr>Avenue Supermart</vt:lpstr>
      <vt:lpstr>PVR</vt:lpstr>
      <vt:lpstr>Alkyl Amines</vt:lpstr>
      <vt:lpstr>Varun Beverages</vt:lpstr>
      <vt:lpstr>APL Apollo Tubes</vt:lpstr>
      <vt:lpstr>Page Industries</vt:lpstr>
      <vt:lpstr>CDSL</vt:lpstr>
      <vt:lpstr>KEI Industries</vt:lpstr>
      <vt:lpstr>GOLD BEES</vt:lpstr>
      <vt:lpstr>Riskless Asset</vt:lpstr>
      <vt:lpstr>Covariance_Matrix</vt:lpstr>
      <vt:lpstr>Solver Without Short Sell MVP</vt:lpstr>
      <vt:lpstr>Solver Without Short Solution</vt:lpstr>
      <vt:lpstr>Solver With Short Selling MVP</vt:lpstr>
      <vt:lpstr>Solver With Short Solution</vt:lpstr>
      <vt:lpstr>Matrix Analytical MVP</vt:lpstr>
      <vt:lpstr>Matrix Analytic Target Return</vt:lpstr>
      <vt:lpstr>Matrix Analytic Efficient Front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Vishesh</cp:lastModifiedBy>
  <cp:revision/>
  <dcterms:created xsi:type="dcterms:W3CDTF">2022-10-16T18:26:59Z</dcterms:created>
  <dcterms:modified xsi:type="dcterms:W3CDTF">2022-10-22T17:52:46Z</dcterms:modified>
  <cp:category/>
  <cp:contentStatus/>
</cp:coreProperties>
</file>